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ra\Desktop\"/>
    </mc:Choice>
  </mc:AlternateContent>
  <bookViews>
    <workbookView xWindow="0" yWindow="0" windowWidth="16380" windowHeight="8190" tabRatio="500"/>
  </bookViews>
  <sheets>
    <sheet name="Sprint 1 - Grupo" sheetId="1" r:id="rId1"/>
    <sheet name="Reuniones" sheetId="2" r:id="rId2"/>
    <sheet name="Antonio" sheetId="3" r:id="rId3"/>
    <sheet name="Victor" sheetId="4" r:id="rId4"/>
    <sheet name="Eduardo" sheetId="5" r:id="rId5"/>
    <sheet name="Maximiliano" sheetId="6" r:id="rId6"/>
    <sheet name="Fernando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9" i="1" l="1"/>
  <c r="D48" i="1"/>
  <c r="D39" i="1"/>
  <c r="D38" i="1"/>
  <c r="S38" i="1" s="1"/>
  <c r="T38" i="1" s="1"/>
  <c r="D28" i="1"/>
  <c r="E18" i="1"/>
  <c r="D17" i="1"/>
  <c r="D16" i="1"/>
  <c r="D15" i="1"/>
  <c r="D5" i="1"/>
  <c r="D4" i="1"/>
  <c r="H28" i="1"/>
  <c r="D27" i="1"/>
  <c r="H27" i="1" s="1"/>
  <c r="E51" i="1"/>
  <c r="H51" i="1" s="1"/>
  <c r="E50" i="1"/>
  <c r="E40" i="1"/>
  <c r="E30" i="1"/>
  <c r="E29" i="1"/>
  <c r="H29" i="1" s="1"/>
  <c r="G6" i="7"/>
  <c r="G5" i="7"/>
  <c r="R38" i="1"/>
  <c r="R54" i="1" s="1"/>
  <c r="G5" i="6"/>
  <c r="G6" i="5"/>
  <c r="G5" i="5"/>
  <c r="G6" i="3"/>
  <c r="E7" i="1" s="1"/>
  <c r="H7" i="1" s="1"/>
  <c r="G5" i="3"/>
  <c r="E6" i="1" s="1"/>
  <c r="H6" i="1" s="1"/>
  <c r="G7" i="4"/>
  <c r="E19" i="1" s="1"/>
  <c r="H19" i="1" s="1"/>
  <c r="G6" i="4"/>
  <c r="G4" i="7"/>
  <c r="H49" i="1" s="1"/>
  <c r="G3" i="7"/>
  <c r="H48" i="1" s="1"/>
  <c r="G4" i="6"/>
  <c r="G3" i="6"/>
  <c r="G4" i="5"/>
  <c r="G3" i="5"/>
  <c r="G5" i="4"/>
  <c r="G4" i="4"/>
  <c r="G3" i="4"/>
  <c r="G4" i="3"/>
  <c r="G3" i="3"/>
  <c r="H55" i="1"/>
  <c r="H54" i="1"/>
  <c r="H53" i="1"/>
  <c r="H52" i="1"/>
  <c r="H50" i="1"/>
  <c r="R49" i="1"/>
  <c r="R50" i="1" s="1"/>
  <c r="S50" i="1" s="1"/>
  <c r="T50" i="1" s="1"/>
  <c r="U50" i="1" s="1"/>
  <c r="V50" i="1" s="1"/>
  <c r="H44" i="1"/>
  <c r="H43" i="1"/>
  <c r="H42" i="1"/>
  <c r="H41" i="1"/>
  <c r="H40" i="1"/>
  <c r="H34" i="1"/>
  <c r="H33" i="1"/>
  <c r="H32" i="1"/>
  <c r="H31" i="1"/>
  <c r="H30" i="1"/>
  <c r="R28" i="1"/>
  <c r="S28" i="1" s="1"/>
  <c r="T28" i="1" s="1"/>
  <c r="U28" i="1" s="1"/>
  <c r="V28" i="1" s="1"/>
  <c r="R27" i="1"/>
  <c r="H23" i="1"/>
  <c r="H22" i="1"/>
  <c r="H21" i="1"/>
  <c r="H20" i="1"/>
  <c r="H17" i="1"/>
  <c r="R16" i="1"/>
  <c r="S16" i="1" s="1"/>
  <c r="T16" i="1" s="1"/>
  <c r="U16" i="1" s="1"/>
  <c r="V16" i="1" s="1"/>
  <c r="H16" i="1"/>
  <c r="S15" i="1"/>
  <c r="R15" i="1"/>
  <c r="H15" i="1"/>
  <c r="H11" i="1"/>
  <c r="H10" i="1"/>
  <c r="H9" i="1"/>
  <c r="H8" i="1"/>
  <c r="R5" i="1"/>
  <c r="S5" i="1" s="1"/>
  <c r="T5" i="1" s="1"/>
  <c r="U5" i="1" s="1"/>
  <c r="V5" i="1" s="1"/>
  <c r="H5" i="1"/>
  <c r="R4" i="1"/>
  <c r="H38" i="1" l="1"/>
  <c r="H18" i="1"/>
  <c r="H4" i="1"/>
  <c r="H39" i="1"/>
  <c r="U38" i="1"/>
  <c r="V38" i="1" s="1"/>
  <c r="R39" i="1"/>
  <c r="S39" i="1" s="1"/>
  <c r="T39" i="1" s="1"/>
  <c r="U39" i="1" s="1"/>
  <c r="V39" i="1" s="1"/>
  <c r="S27" i="1"/>
  <c r="T27" i="1" s="1"/>
  <c r="U27" i="1" s="1"/>
  <c r="V27" i="1" s="1"/>
  <c r="S49" i="1"/>
  <c r="T49" i="1" s="1"/>
  <c r="T15" i="1"/>
  <c r="U15" i="1" s="1"/>
  <c r="V15" i="1" s="1"/>
  <c r="S4" i="1"/>
  <c r="T4" i="1" s="1"/>
  <c r="U4" i="1" s="1"/>
  <c r="V4" i="1" s="1"/>
  <c r="R55" i="1"/>
  <c r="S55" i="1" s="1"/>
  <c r="T55" i="1" s="1"/>
  <c r="U55" i="1" s="1"/>
  <c r="V55" i="1" s="1"/>
  <c r="S54" i="1" l="1"/>
  <c r="T54" i="1"/>
  <c r="U49" i="1"/>
  <c r="V49" i="1" l="1"/>
  <c r="V54" i="1" s="1"/>
  <c r="U54" i="1"/>
</calcChain>
</file>

<file path=xl/sharedStrings.xml><?xml version="1.0" encoding="utf-8"?>
<sst xmlns="http://schemas.openxmlformats.org/spreadsheetml/2006/main" count="272" uniqueCount="69">
  <si>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</si>
  <si>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</si>
  <si>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</si>
  <si>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</si>
  <si>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</si>
  <si>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</si>
  <si>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</si>
  <si>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</si>
  <si>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</si>
  <si>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</si>
  <si>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</si>
  <si>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</si>
  <si>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</si>
  <si>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</si>
  <si>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</si>
  <si>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Antonio</t>
  </si>
  <si>
    <t>Assets</t>
  </si>
  <si>
    <t>Si</t>
  </si>
  <si>
    <t>Hora Real</t>
  </si>
  <si>
    <t>Estudio general</t>
  </si>
  <si>
    <t>Hora Ideal</t>
  </si>
  <si>
    <t>Conexión de BD a HTML</t>
  </si>
  <si>
    <t>Victor</t>
  </si>
  <si>
    <t>Implementación Bootstrap</t>
  </si>
  <si>
    <t>Ayuda con Maqueteo</t>
  </si>
  <si>
    <t>Terminar HTML/Bootstrap</t>
  </si>
  <si>
    <t>Eduardo</t>
  </si>
  <si>
    <t>Maqueteo HTML</t>
  </si>
  <si>
    <t>Maximiliano</t>
  </si>
  <si>
    <t>Implementación Vue</t>
  </si>
  <si>
    <t>Terminar la implementación de Vue</t>
  </si>
  <si>
    <t>Fernando</t>
  </si>
  <si>
    <t>Creación DB</t>
  </si>
  <si>
    <t>Elemento</t>
  </si>
  <si>
    <t>Reunión Con Cuarto Año</t>
  </si>
  <si>
    <t>Reunión Segundo Año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</si>
  <si>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</si>
  <si>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</si>
  <si>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</si>
  <si>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</si>
  <si>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</si>
  <si>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</si>
  <si>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</si>
  <si>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Reunión Semanal</t>
  </si>
  <si>
    <t>Reunión Semanal de Trabajo</t>
  </si>
  <si>
    <t>¿Que se realizó?</t>
  </si>
  <si>
    <t xml:space="preserve">Se discutieron algunos aspectos del proyecto, aclarando algunas dudas sobre las decisiones a tomar en las siguientes semanas. </t>
  </si>
  <si>
    <t>Cada uno se dedicó a realizar la tarea asignada para ellos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</si>
  <si>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</si>
  <si>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</si>
  <si>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</si>
  <si>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</si>
  <si>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</si>
  <si>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</si>
  <si>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</si>
  <si>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</si>
  <si>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Sábado y Domingo en la noche</t>
  </si>
  <si>
    <t>No, continua en Sprint</t>
  </si>
  <si>
    <t>No, Continua en Sprint</t>
  </si>
  <si>
    <t>Viernes y Lunes</t>
  </si>
  <si>
    <t>Sábado</t>
  </si>
  <si>
    <t>Jueves y Viernes</t>
  </si>
  <si>
    <t>Domingo</t>
  </si>
  <si>
    <t>Domingo y Martes</t>
  </si>
  <si>
    <t>Segunda</t>
  </si>
  <si>
    <t>Conexión BD a HTML</t>
  </si>
  <si>
    <t>No</t>
  </si>
  <si>
    <t>Reunión Semanal para mostrar progreso y decidir objetivos</t>
  </si>
  <si>
    <t>Se decidieron los objetivos para la siguiente semana, se mostró el progreso semanal, y se avanzó en el esqueleto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</si>
</sst>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\ dd&quot; de &quot;mmmm&quot; de &quot;yyyy"/>
    <numFmt numFmtId="165" formatCode="hh\:mm\ AM/PM"/>
  </numFmts>
  <fonts count="3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sz val="10"/>
      <color rgb="FF333333"/>
      <name val="Arial"/>
      <charset val="1"/>
    </font>
    <font>
      <u/>
      <sz val="11"/>
      <color rgb="FF000000"/>
      <name val="Arial"/>
      <charset val="1"/>
    </font>
    <font>
      <sz val="11"/>
      <color rgb="FFFFFFFF"/>
      <name val="Calibri"/>
      <family val="2"/>
      <charset val="1"/>
    </font>
    <font>
      <u/>
      <sz val="11"/>
      <color rgb="FFFFFFFF"/>
      <name val="Calibri"/>
      <family val="2"/>
      <charset val="1"/>
    </font>
    <font>
      <sz val="10"/>
      <color rgb="FF996600"/>
      <name val="Arial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u/>
      <sz val="10"/>
      <color rgb="FF333333"/>
      <name val="Arial"/>
      <charset val="1"/>
    </font>
    <font>
      <b/>
      <i/>
      <sz val="11"/>
      <color rgb="FF7030A0"/>
      <name val="Calibri"/>
      <family val="2"/>
      <charset val="1"/>
    </font>
    <font>
      <b/>
      <i/>
      <sz val="10"/>
      <color rgb="FF7030A0"/>
      <name val="Arial"/>
      <charset val="1"/>
    </font>
    <font>
      <u/>
      <sz val="11"/>
      <color rgb="FF9C0006"/>
      <name val="Calibri"/>
      <family val="2"/>
      <charset val="1"/>
    </font>
    <font>
      <sz val="11"/>
      <color rgb="FFFFFFFF"/>
      <name val="Ubuntu"/>
      <charset val="1"/>
    </font>
    <font>
      <sz val="11"/>
      <color rgb="FF000000"/>
      <name val="Ubuntu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u/>
      <sz val="10"/>
      <color rgb="FFFFFFFF"/>
      <name val="Arial"/>
      <charset val="1"/>
    </font>
    <font>
      <sz val="11"/>
      <color rgb="FF000000"/>
      <name val="Arial"/>
      <charset val="1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2CC"/>
      </patternFill>
    </fill>
    <fill>
      <patternFill patternType="solid">
        <fgColor rgb="FF5B9BD5"/>
        <bgColor rgb="FF8B8B8B"/>
      </patternFill>
    </fill>
    <fill>
      <patternFill patternType="solid">
        <fgColor rgb="FFED7D31"/>
        <bgColor rgb="FFFA7D00"/>
      </patternFill>
    </fill>
    <fill>
      <patternFill patternType="solid">
        <fgColor rgb="FFFFC000"/>
        <bgColor rgb="FFFFCC99"/>
      </patternFill>
    </fill>
    <fill>
      <patternFill patternType="solid">
        <fgColor rgb="FF70AD47"/>
        <bgColor rgb="FF8B8B8B"/>
      </patternFill>
    </fill>
    <fill>
      <patternFill patternType="solid">
        <fgColor rgb="FFFFCC99"/>
        <bgColor rgb="FFFFCCCC"/>
      </patternFill>
    </fill>
    <fill>
      <patternFill patternType="solid">
        <fgColor rgb="FFA5A5A5"/>
        <bgColor rgb="FFBFBFBF"/>
      </patternFill>
    </fill>
    <fill>
      <patternFill patternType="solid">
        <fgColor rgb="FFC6EFCE"/>
        <bgColor rgb="FFCCFFCC"/>
      </patternFill>
    </fill>
    <fill>
      <patternFill patternType="solid">
        <fgColor rgb="FFFFC7CE"/>
        <bgColor rgb="FFFFCCCC"/>
      </patternFill>
    </fill>
    <fill>
      <patternFill patternType="solid">
        <fgColor rgb="FFDEEBF7"/>
        <bgColor rgb="FFDDEBF7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E2EFDA"/>
      </patternFill>
    </fill>
    <fill>
      <patternFill patternType="solid">
        <fgColor rgb="FFDDEBF7"/>
        <bgColor rgb="FFDEEBF7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E2EFDA"/>
        <bgColor rgb="FFDEEBF7"/>
      </patternFill>
    </fill>
    <fill>
      <patternFill patternType="solid">
        <fgColor rgb="FFFF0000"/>
        <bgColor rgb="FFCC0000"/>
      </patternFill>
    </fill>
    <fill>
      <patternFill patternType="solid">
        <fgColor rgb="FFFF9999"/>
        <bgColor rgb="FFFFCC99"/>
      </patternFill>
    </fill>
    <fill>
      <patternFill patternType="solid">
        <fgColor rgb="FFCC6600"/>
        <bgColor rgb="FF996600"/>
      </patternFill>
    </fill>
    <fill>
      <patternFill patternType="solid">
        <fgColor rgb="FF0D0D0D"/>
        <bgColor rgb="FF000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auto="1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auto="1"/>
      </right>
      <top style="thin">
        <color rgb="FF80808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auto="1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8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8" borderId="1"/>
    <xf numFmtId="0" fontId="27" fillId="0" borderId="0"/>
    <xf numFmtId="0" fontId="27" fillId="0" borderId="0"/>
    <xf numFmtId="0" fontId="3" fillId="0" borderId="0"/>
    <xf numFmtId="0" fontId="11" fillId="9" borderId="0" applyBorder="0" applyProtection="0"/>
    <xf numFmtId="0" fontId="11" fillId="10" borderId="0" applyBorder="0" applyProtection="0"/>
    <xf numFmtId="0" fontId="11" fillId="11" borderId="0" applyBorder="0" applyProtection="0"/>
    <xf numFmtId="0" fontId="11" fillId="12" borderId="0" applyBorder="0" applyProtection="0"/>
    <xf numFmtId="0" fontId="13" fillId="8" borderId="0"/>
    <xf numFmtId="0" fontId="14" fillId="13" borderId="2" applyProtection="0"/>
    <xf numFmtId="0" fontId="11" fillId="14" borderId="0" applyBorder="0" applyProtection="0"/>
    <xf numFmtId="0" fontId="15" fillId="15" borderId="0" applyBorder="0" applyProtection="0"/>
    <xf numFmtId="0" fontId="16" fillId="16" borderId="0" applyBorder="0" applyProtection="0"/>
    <xf numFmtId="0" fontId="23" fillId="0" borderId="3" applyProtection="0"/>
    <xf numFmtId="0" fontId="24" fillId="17" borderId="0" applyBorder="0" applyProtection="0"/>
    <xf numFmtId="0" fontId="11" fillId="18" borderId="0" applyBorder="0" applyProtection="0"/>
    <xf numFmtId="0" fontId="25" fillId="19" borderId="2" applyProtection="0"/>
  </cellStyleXfs>
  <cellXfs count="106">
    <xf numFmtId="0" fontId="0" fillId="0" borderId="0" xfId="0"/>
    <xf numFmtId="0" fontId="10" fillId="0" borderId="0" xfId="0" applyFont="1"/>
    <xf numFmtId="0" fontId="0" fillId="0" borderId="0" xfId="0" applyFont="1"/>
    <xf numFmtId="0" fontId="9" fillId="8" borderId="4" xfId="11" applyFont="1" applyBorder="1"/>
    <xf numFmtId="0" fontId="9" fillId="8" borderId="5" xfId="11" applyFont="1" applyBorder="1"/>
    <xf numFmtId="0" fontId="9" fillId="8" borderId="5" xfId="11" applyFont="1" applyBorder="1" applyAlignment="1">
      <alignment wrapText="1"/>
    </xf>
    <xf numFmtId="0" fontId="11" fillId="9" borderId="5" xfId="15" applyFont="1" applyBorder="1" applyAlignment="1" applyProtection="1"/>
    <xf numFmtId="0" fontId="11" fillId="10" borderId="5" xfId="16" applyFont="1" applyBorder="1" applyAlignment="1" applyProtection="1"/>
    <xf numFmtId="0" fontId="11" fillId="11" borderId="5" xfId="17" applyFont="1" applyBorder="1" applyAlignment="1" applyProtection="1"/>
    <xf numFmtId="0" fontId="13" fillId="8" borderId="6" xfId="19" applyFont="1" applyBorder="1"/>
    <xf numFmtId="0" fontId="11" fillId="9" borderId="7" xfId="15" applyFont="1" applyBorder="1" applyAlignment="1" applyProtection="1"/>
    <xf numFmtId="0" fontId="14" fillId="13" borderId="8" xfId="20" applyBorder="1" applyAlignment="1" applyProtection="1"/>
    <xf numFmtId="0" fontId="11" fillId="14" borderId="7" xfId="21" applyBorder="1" applyAlignment="1" applyProtection="1"/>
    <xf numFmtId="0" fontId="3" fillId="0" borderId="9" xfId="14" applyBorder="1"/>
    <xf numFmtId="0" fontId="13" fillId="8" borderId="10" xfId="19" applyBorder="1"/>
    <xf numFmtId="0" fontId="11" fillId="9" borderId="1" xfId="15" applyFont="1" applyBorder="1" applyAlignment="1" applyProtection="1"/>
    <xf numFmtId="0" fontId="14" fillId="13" borderId="2" xfId="20" applyBorder="1" applyAlignment="1" applyProtection="1"/>
    <xf numFmtId="0" fontId="11" fillId="14" borderId="1" xfId="21" applyBorder="1" applyAlignment="1" applyProtection="1"/>
    <xf numFmtId="0" fontId="3" fillId="0" borderId="0" xfId="14" applyBorder="1"/>
    <xf numFmtId="0" fontId="16" fillId="16" borderId="11" xfId="23" applyBorder="1" applyAlignment="1" applyProtection="1"/>
    <xf numFmtId="0" fontId="11" fillId="10" borderId="12" xfId="16" applyFont="1" applyBorder="1" applyAlignment="1" applyProtection="1"/>
    <xf numFmtId="0" fontId="11" fillId="14" borderId="12" xfId="21" applyBorder="1" applyAlignment="1" applyProtection="1"/>
    <xf numFmtId="0" fontId="16" fillId="16" borderId="13" xfId="23" applyBorder="1" applyAlignment="1" applyProtection="1"/>
    <xf numFmtId="0" fontId="11" fillId="10" borderId="1" xfId="16" applyBorder="1" applyAlignment="1" applyProtection="1"/>
    <xf numFmtId="0" fontId="11" fillId="11" borderId="1" xfId="17" applyBorder="1" applyAlignment="1" applyProtection="1"/>
    <xf numFmtId="0" fontId="12" fillId="14" borderId="1" xfId="21" applyFont="1" applyBorder="1" applyAlignment="1" applyProtection="1"/>
    <xf numFmtId="0" fontId="11" fillId="12" borderId="1" xfId="18" applyBorder="1" applyAlignment="1" applyProtection="1"/>
    <xf numFmtId="0" fontId="13" fillId="8" borderId="14" xfId="19" applyBorder="1"/>
    <xf numFmtId="0" fontId="11" fillId="12" borderId="15" xfId="18" applyBorder="1" applyAlignment="1" applyProtection="1"/>
    <xf numFmtId="0" fontId="14" fillId="13" borderId="16" xfId="20" applyBorder="1" applyAlignment="1" applyProtection="1"/>
    <xf numFmtId="0" fontId="11" fillId="14" borderId="15" xfId="21" applyBorder="1" applyAlignment="1" applyProtection="1"/>
    <xf numFmtId="0" fontId="3" fillId="0" borderId="17" xfId="14" applyBorder="1"/>
    <xf numFmtId="0" fontId="16" fillId="16" borderId="18" xfId="23" applyBorder="1" applyAlignment="1" applyProtection="1"/>
    <xf numFmtId="0" fontId="9" fillId="8" borderId="19" xfId="11" applyFont="1" applyBorder="1"/>
    <xf numFmtId="0" fontId="9" fillId="8" borderId="20" xfId="11" applyFont="1" applyBorder="1"/>
    <xf numFmtId="0" fontId="9" fillId="8" borderId="20" xfId="11" applyFont="1" applyBorder="1" applyAlignment="1">
      <alignment wrapText="1"/>
    </xf>
    <xf numFmtId="0" fontId="11" fillId="9" borderId="20" xfId="15" applyFont="1" applyBorder="1" applyAlignment="1" applyProtection="1"/>
    <xf numFmtId="0" fontId="11" fillId="10" borderId="20" xfId="16" applyFont="1" applyBorder="1" applyAlignment="1" applyProtection="1"/>
    <xf numFmtId="0" fontId="11" fillId="11" borderId="20" xfId="17" applyFont="1" applyBorder="1" applyAlignment="1" applyProtection="1"/>
    <xf numFmtId="0" fontId="11" fillId="12" borderId="20" xfId="18" applyFont="1" applyBorder="1" applyAlignment="1" applyProtection="1"/>
    <xf numFmtId="0" fontId="13" fillId="8" borderId="0" xfId="19" applyFont="1" applyBorder="1"/>
    <xf numFmtId="0" fontId="16" fillId="16" borderId="22" xfId="23" applyBorder="1" applyAlignment="1" applyProtection="1"/>
    <xf numFmtId="0" fontId="18" fillId="9" borderId="2" xfId="15" applyFont="1" applyBorder="1" applyAlignment="1" applyProtection="1"/>
    <xf numFmtId="0" fontId="18" fillId="13" borderId="2" xfId="20" applyFont="1" applyBorder="1" applyAlignment="1" applyProtection="1"/>
    <xf numFmtId="0" fontId="18" fillId="9" borderId="12" xfId="15" applyFont="1" applyBorder="1" applyAlignment="1" applyProtection="1"/>
    <xf numFmtId="0" fontId="18" fillId="14" borderId="12" xfId="21" applyFont="1" applyBorder="1" applyAlignment="1" applyProtection="1"/>
    <xf numFmtId="0" fontId="19" fillId="0" borderId="0" xfId="14" applyFont="1" applyBorder="1"/>
    <xf numFmtId="0" fontId="16" fillId="16" borderId="23" xfId="23" applyBorder="1" applyAlignment="1" applyProtection="1"/>
    <xf numFmtId="0" fontId="11" fillId="12" borderId="12" xfId="18" applyBorder="1" applyAlignment="1" applyProtection="1"/>
    <xf numFmtId="0" fontId="14" fillId="13" borderId="24" xfId="20" applyBorder="1" applyAlignment="1" applyProtection="1"/>
    <xf numFmtId="0" fontId="9" fillId="8" borderId="21" xfId="11" applyFont="1" applyBorder="1" applyAlignment="1">
      <alignment wrapText="1"/>
    </xf>
    <xf numFmtId="0" fontId="15" fillId="15" borderId="22" xfId="22" applyFont="1" applyBorder="1" applyAlignment="1" applyProtection="1"/>
    <xf numFmtId="0" fontId="12" fillId="10" borderId="12" xfId="16" applyFont="1" applyBorder="1" applyAlignment="1" applyProtection="1"/>
    <xf numFmtId="0" fontId="12" fillId="10" borderId="1" xfId="16" applyFont="1" applyBorder="1" applyAlignment="1" applyProtection="1"/>
    <xf numFmtId="0" fontId="20" fillId="16" borderId="22" xfId="23" applyFont="1" applyBorder="1" applyAlignment="1" applyProtection="1"/>
    <xf numFmtId="0" fontId="12" fillId="14" borderId="12" xfId="21" applyFont="1" applyBorder="1" applyAlignment="1" applyProtection="1"/>
    <xf numFmtId="0" fontId="9" fillId="8" borderId="25" xfId="11" applyFont="1" applyBorder="1"/>
    <xf numFmtId="0" fontId="21" fillId="9" borderId="26" xfId="0" applyFont="1" applyFill="1" applyBorder="1"/>
    <xf numFmtId="0" fontId="22" fillId="20" borderId="25" xfId="0" applyFont="1" applyFill="1" applyBorder="1"/>
    <xf numFmtId="0" fontId="21" fillId="10" borderId="26" xfId="0" applyFont="1" applyFill="1" applyBorder="1"/>
    <xf numFmtId="164" fontId="22" fillId="21" borderId="25" xfId="0" applyNumberFormat="1" applyFont="1" applyFill="1" applyBorder="1"/>
    <xf numFmtId="0" fontId="21" fillId="11" borderId="26" xfId="0" applyFont="1" applyFill="1" applyBorder="1"/>
    <xf numFmtId="165" fontId="22" fillId="22" borderId="25" xfId="0" applyNumberFormat="1" applyFont="1" applyFill="1" applyBorder="1"/>
    <xf numFmtId="0" fontId="21" fillId="12" borderId="26" xfId="0" applyFont="1" applyFill="1" applyBorder="1"/>
    <xf numFmtId="0" fontId="22" fillId="23" borderId="25" xfId="0" applyFont="1" applyFill="1" applyBorder="1"/>
    <xf numFmtId="0" fontId="21" fillId="24" borderId="26" xfId="0" applyFont="1" applyFill="1" applyBorder="1"/>
    <xf numFmtId="0" fontId="22" fillId="25" borderId="25" xfId="0" applyFont="1" applyFill="1" applyBorder="1"/>
    <xf numFmtId="0" fontId="21" fillId="26" borderId="6" xfId="0" applyFont="1" applyFill="1" applyBorder="1"/>
    <xf numFmtId="0" fontId="22" fillId="13" borderId="25" xfId="0" applyFont="1" applyFill="1" applyBorder="1" applyAlignment="1">
      <alignment wrapText="1"/>
    </xf>
    <xf numFmtId="0" fontId="9" fillId="8" borderId="1" xfId="11" applyFont="1"/>
    <xf numFmtId="0" fontId="21" fillId="9" borderId="25" xfId="0" applyFont="1" applyFill="1" applyBorder="1"/>
    <xf numFmtId="0" fontId="21" fillId="10" borderId="25" xfId="0" applyFont="1" applyFill="1" applyBorder="1"/>
    <xf numFmtId="0" fontId="21" fillId="11" borderId="25" xfId="0" applyFont="1" applyFill="1" applyBorder="1"/>
    <xf numFmtId="0" fontId="21" fillId="12" borderId="25" xfId="0" applyFont="1" applyFill="1" applyBorder="1"/>
    <xf numFmtId="0" fontId="21" fillId="24" borderId="25" xfId="0" applyFont="1" applyFill="1" applyBorder="1"/>
    <xf numFmtId="0" fontId="21" fillId="26" borderId="27" xfId="0" applyFont="1" applyFill="1" applyBorder="1"/>
    <xf numFmtId="0" fontId="22" fillId="13" borderId="27" xfId="0" applyFont="1" applyFill="1" applyBorder="1" applyAlignment="1">
      <alignment wrapText="1"/>
    </xf>
    <xf numFmtId="0" fontId="23" fillId="8" borderId="3" xfId="24" applyFont="1" applyFill="1" applyAlignment="1" applyProtection="1"/>
    <xf numFmtId="0" fontId="23" fillId="8" borderId="3" xfId="24" applyFont="1" applyFill="1" applyAlignment="1" applyProtection="1">
      <alignment wrapText="1"/>
    </xf>
    <xf numFmtId="0" fontId="24" fillId="17" borderId="3" xfId="25" applyFont="1" applyBorder="1" applyAlignment="1" applyProtection="1">
      <alignment wrapText="1"/>
    </xf>
    <xf numFmtId="0" fontId="14" fillId="13" borderId="2" xfId="20" applyFont="1" applyAlignment="1" applyProtection="1">
      <alignment wrapText="1"/>
    </xf>
    <xf numFmtId="0" fontId="11" fillId="18" borderId="3" xfId="26" applyFont="1" applyBorder="1" applyAlignment="1" applyProtection="1">
      <alignment wrapText="1"/>
    </xf>
    <xf numFmtId="0" fontId="4" fillId="6" borderId="0" xfId="6" applyFont="1"/>
    <xf numFmtId="0" fontId="24" fillId="17" borderId="20" xfId="25" applyBorder="1" applyAlignment="1" applyProtection="1"/>
    <xf numFmtId="0" fontId="14" fillId="13" borderId="2" xfId="20" applyAlignment="1" applyProtection="1"/>
    <xf numFmtId="0" fontId="11" fillId="18" borderId="20" xfId="26" applyBorder="1" applyAlignment="1" applyProtection="1"/>
    <xf numFmtId="0" fontId="9" fillId="27" borderId="20" xfId="11" applyFill="1" applyBorder="1"/>
    <xf numFmtId="0" fontId="4" fillId="6" borderId="0" xfId="6"/>
    <xf numFmtId="0" fontId="24" fillId="17" borderId="1" xfId="25" applyBorder="1" applyAlignment="1" applyProtection="1"/>
    <xf numFmtId="0" fontId="11" fillId="18" borderId="1" xfId="26" applyBorder="1" applyAlignment="1" applyProtection="1"/>
    <xf numFmtId="0" fontId="25" fillId="19" borderId="2" xfId="27" applyAlignment="1" applyProtection="1"/>
    <xf numFmtId="0" fontId="25" fillId="27" borderId="2" xfId="27" applyFill="1" applyAlignment="1" applyProtection="1"/>
    <xf numFmtId="0" fontId="17" fillId="8" borderId="1" xfId="11" applyFont="1"/>
    <xf numFmtId="0" fontId="26" fillId="6" borderId="0" xfId="6" applyFont="1"/>
    <xf numFmtId="0" fontId="9" fillId="8" borderId="1" xfId="11"/>
    <xf numFmtId="0" fontId="14" fillId="13" borderId="2" xfId="20" applyProtection="1"/>
    <xf numFmtId="0" fontId="15" fillId="15" borderId="22" xfId="22" applyBorder="1" applyProtection="1"/>
    <xf numFmtId="0" fontId="15" fillId="15" borderId="0" xfId="22"/>
    <xf numFmtId="0" fontId="15" fillId="15" borderId="2" xfId="22" applyBorder="1" applyProtection="1"/>
    <xf numFmtId="0" fontId="14" fillId="13" borderId="2" xfId="20"/>
    <xf numFmtId="0" fontId="16" fillId="16" borderId="2" xfId="23" applyBorder="1"/>
    <xf numFmtId="0" fontId="11" fillId="11" borderId="2" xfId="17" applyBorder="1" applyProtection="1"/>
    <xf numFmtId="0" fontId="28" fillId="0" borderId="0" xfId="0" applyFont="1"/>
    <xf numFmtId="0" fontId="29" fillId="0" borderId="0" xfId="0" applyFont="1"/>
    <xf numFmtId="0" fontId="30" fillId="8" borderId="21" xfId="11" applyFont="1" applyBorder="1" applyAlignment="1">
      <alignment wrapText="1"/>
    </xf>
    <xf numFmtId="0" fontId="11" fillId="12" borderId="5" xfId="18" applyFont="1" applyBorder="1" applyAlignment="1" applyProtection="1"/>
  </cellXfs>
  <cellStyles count="28">
    <cellStyle name="Accent 1 5" xfId="1"/>
    <cellStyle name="Accent 2 6" xfId="2"/>
    <cellStyle name="Accent 3 7" xfId="3"/>
    <cellStyle name="Accent 4" xfId="4"/>
    <cellStyle name="Bad 8" xfId="5"/>
    <cellStyle name="Error 9" xfId="6"/>
    <cellStyle name="Excel Built-in 20% - Accent1" xfId="25"/>
    <cellStyle name="Excel Built-in 60% - Accent6" xfId="26"/>
    <cellStyle name="Excel Built-in Accent1" xfId="15"/>
    <cellStyle name="Excel Built-in Accent2" xfId="16"/>
    <cellStyle name="Excel Built-in Accent3" xfId="21"/>
    <cellStyle name="Excel Built-in Accent4" xfId="17"/>
    <cellStyle name="Excel Built-in Accent6" xfId="18"/>
    <cellStyle name="Excel Built-in Bad" xfId="23"/>
    <cellStyle name="Excel Built-in Calculation" xfId="27"/>
    <cellStyle name="Excel Built-in Good" xfId="22"/>
    <cellStyle name="Excel Built-in Input" xfId="20"/>
    <cellStyle name="Excel Built-in Neutral" xfId="19"/>
    <cellStyle name="Excel Built-in Total" xfId="24"/>
    <cellStyle name="Footnote 10" xfId="7"/>
    <cellStyle name="Good 11" xfId="8"/>
    <cellStyle name="Heading 1 12" xfId="9"/>
    <cellStyle name="Heading 2 13" xfId="10"/>
    <cellStyle name="Normal" xfId="0" builtinId="0"/>
    <cellStyle name="Note 14" xfId="11"/>
    <cellStyle name="Status 15" xfId="12"/>
    <cellStyle name="Text 16" xfId="13"/>
    <cellStyle name="Warning 17" xfId="1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E4D6"/>
      <rgbColor rgb="FFFF00FF"/>
      <rgbColor rgb="FFF2F2F2"/>
      <rgbColor rgb="FF9C0006"/>
      <rgbColor rgb="FF006600"/>
      <rgbColor rgb="FF000080"/>
      <rgbColor rgb="FF996600"/>
      <rgbColor rgb="FF800080"/>
      <rgbColor rgb="FF006100"/>
      <rgbColor rgb="FFBFBFBF"/>
      <rgbColor rgb="FF808080"/>
      <rgbColor rgb="FFA5A5A5"/>
      <rgbColor rgb="FF7030A0"/>
      <rgbColor rgb="FFFFFFCC"/>
      <rgbColor rgb="FFDDEBF7"/>
      <rgbColor rgb="FF660066"/>
      <rgbColor rgb="FFED7D31"/>
      <rgbColor rgb="FF0066CC"/>
      <rgbColor rgb="FFD9D9D9"/>
      <rgbColor rgb="FF000080"/>
      <rgbColor rgb="FFFF00FF"/>
      <rgbColor rgb="FFE2EFDA"/>
      <rgbColor rgb="FF00FFFF"/>
      <rgbColor rgb="FF800080"/>
      <rgbColor rgb="FFCC0000"/>
      <rgbColor rgb="FF008080"/>
      <rgbColor rgb="FF0000FF"/>
      <rgbColor rgb="FFDDDDDD"/>
      <rgbColor rgb="FFDEEBF7"/>
      <rgbColor rgb="FFCCFFCC"/>
      <rgbColor rgb="FFFFF2CC"/>
      <rgbColor rgb="FFA9D18E"/>
      <rgbColor rgb="FFFF9999"/>
      <rgbColor rgb="FFFFC7CE"/>
      <rgbColor rgb="FFFFCC99"/>
      <rgbColor rgb="FFFFCCCC"/>
      <rgbColor rgb="FF5B9BD5"/>
      <rgbColor rgb="FFC6EFCE"/>
      <rgbColor rgb="FFFFC000"/>
      <rgbColor rgb="FFCC6600"/>
      <rgbColor rgb="FFFA7D00"/>
      <rgbColor rgb="FF595959"/>
      <rgbColor rgb="FF8B8B8B"/>
      <rgbColor rgb="FF003366"/>
      <rgbColor rgb="FF70AD47"/>
      <rgbColor rgb="FF0D0D0D"/>
      <rgbColor rgb="FF404040"/>
      <rgbColor rgb="FF993300"/>
      <rgbColor rgb="FF7F7F7F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Antonio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Grupo'!$R$4:$V$4</c:f>
              <c:numCache>
                <c:formatCode>General</c:formatCode>
                <c:ptCount val="5"/>
                <c:pt idx="0">
                  <c:v>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3-4DA3-9A45-A36A02E182D1}"/>
            </c:ext>
          </c:extLst>
        </c:ser>
        <c:ser>
          <c:idx val="1"/>
          <c:order val="1"/>
          <c:tx>
            <c:strRef>
              <c:f>'Sprint 1 - Grupo'!$Q$5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Grupo'!$R$5:$V$5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3-4DA3-9A45-A36A02E1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006480"/>
        <c:axId val="41704787"/>
      </c:lineChart>
      <c:catAx>
        <c:axId val="440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41704787"/>
        <c:crosses val="autoZero"/>
        <c:auto val="1"/>
        <c:lblAlgn val="ctr"/>
        <c:lblOffset val="100"/>
        <c:noMultiLvlLbl val="1"/>
      </c:catAx>
      <c:valAx>
        <c:axId val="4170478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00648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Victor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Grupo'!$Q$15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Grupo'!$R$15:$V$15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33B-9CDF-4D6C844D5EEC}"/>
            </c:ext>
          </c:extLst>
        </c:ser>
        <c:ser>
          <c:idx val="1"/>
          <c:order val="1"/>
          <c:tx>
            <c:strRef>
              <c:f>'Sprint 1 - Grupo'!$Q$16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Grupo'!$R$16:$V$16</c:f>
              <c:numCache>
                <c:formatCode>General</c:formatCode>
                <c:ptCount val="5"/>
                <c:pt idx="0">
                  <c:v>7</c:v>
                </c:pt>
                <c:pt idx="1">
                  <c:v>5.25</c:v>
                </c:pt>
                <c:pt idx="2">
                  <c:v>3.5</c:v>
                </c:pt>
                <c:pt idx="3">
                  <c:v>1.75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33B-9CDF-4D6C844D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623197"/>
        <c:axId val="34015347"/>
      </c:lineChart>
      <c:catAx>
        <c:axId val="366231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34015347"/>
        <c:crosses val="autoZero"/>
        <c:auto val="1"/>
        <c:lblAlgn val="ctr"/>
        <c:lblOffset val="100"/>
        <c:noMultiLvlLbl val="1"/>
      </c:catAx>
      <c:valAx>
        <c:axId val="3401534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3662319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Eduardo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Grupo'!$Q$27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Grupo'!$R$27:$V$27</c:f>
              <c:numCache>
                <c:formatCode>General</c:formatCode>
                <c:ptCount val="5"/>
                <c:pt idx="0">
                  <c:v>5</c:v>
                </c:pt>
                <c:pt idx="1">
                  <c:v>1.4</c:v>
                </c:pt>
                <c:pt idx="2">
                  <c:v>-0.20000000000000018</c:v>
                </c:pt>
                <c:pt idx="3">
                  <c:v>-0.20000000000000018</c:v>
                </c:pt>
                <c:pt idx="4">
                  <c:v>-0.20000000000000018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2-4BA1-99CA-988E326785CC}"/>
            </c:ext>
          </c:extLst>
        </c:ser>
        <c:ser>
          <c:idx val="1"/>
          <c:order val="1"/>
          <c:tx>
            <c:strRef>
              <c:f>'Sprint 1 - Grupo'!$Q$28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Grupo'!$R$28:$V$28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2-4BA1-99CA-988E3267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034207"/>
        <c:axId val="86789353"/>
      </c:lineChart>
      <c:catAx>
        <c:axId val="140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86789353"/>
        <c:crosses val="autoZero"/>
        <c:auto val="1"/>
        <c:lblAlgn val="ctr"/>
        <c:lblOffset val="100"/>
        <c:noMultiLvlLbl val="1"/>
      </c:catAx>
      <c:valAx>
        <c:axId val="86789353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1403420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Maximiliano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Grupo'!$Q$38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Grupo'!$R$38:$V$38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771-A365-A4A315586AA9}"/>
            </c:ext>
          </c:extLst>
        </c:ser>
        <c:ser>
          <c:idx val="1"/>
          <c:order val="1"/>
          <c:tx>
            <c:strRef>
              <c:f>'Sprint 1 - Grupo'!$Q$39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Grupo'!$R$39:$V$39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771-A365-A4A31558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526503"/>
        <c:axId val="52382728"/>
      </c:lineChart>
      <c:catAx>
        <c:axId val="3052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52382728"/>
        <c:crosses val="autoZero"/>
        <c:auto val="1"/>
        <c:lblAlgn val="ctr"/>
        <c:lblOffset val="100"/>
        <c:noMultiLvlLbl val="1"/>
      </c:catAx>
      <c:valAx>
        <c:axId val="5238272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3052650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Fernando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Grupo'!$Q$49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Grupo'!$R$49:$V$49</c:f>
              <c:numCache>
                <c:formatCode>General</c:formatCode>
                <c:ptCount val="5"/>
                <c:pt idx="0">
                  <c:v>6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9-47CA-BFFA-709AB15AB216}"/>
            </c:ext>
          </c:extLst>
        </c:ser>
        <c:ser>
          <c:idx val="1"/>
          <c:order val="1"/>
          <c:tx>
            <c:strRef>
              <c:f>'Sprint 1 - Grupo'!$Q$50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Grupo'!$R$50:$V$50</c:f>
              <c:numCache>
                <c:formatCode>General</c:formatCode>
                <c:ptCount val="5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7CA-BFFA-709AB15A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3768993"/>
        <c:axId val="293151"/>
      </c:lineChart>
      <c:catAx>
        <c:axId val="537689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293151"/>
        <c:crosses val="autoZero"/>
        <c:auto val="1"/>
        <c:lblAlgn val="ctr"/>
        <c:lblOffset val="100"/>
        <c:noMultiLvlLbl val="1"/>
      </c:catAx>
      <c:valAx>
        <c:axId val="29315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5376899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es-ES" sz="1400" b="1" strike="noStrike" spc="-1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Grupo'!$Q$54</c:f>
              <c:strCache>
                <c:ptCount val="1"/>
                <c:pt idx="0">
                  <c:v>Hora Real</c:v>
                </c:pt>
              </c:strCache>
            </c:strRef>
          </c:tx>
          <c:spPr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Grupo'!$R$54:$V$54</c:f>
              <c:numCache>
                <c:formatCode>General</c:formatCode>
                <c:ptCount val="5"/>
                <c:pt idx="0">
                  <c:v>28</c:v>
                </c:pt>
                <c:pt idx="1">
                  <c:v>12.15</c:v>
                </c:pt>
                <c:pt idx="2">
                  <c:v>8.9499999999999993</c:v>
                </c:pt>
                <c:pt idx="3">
                  <c:v>8.9499999999999993</c:v>
                </c:pt>
                <c:pt idx="4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4549-BC92-1143409E3FD8}"/>
            </c:ext>
          </c:extLst>
        </c:ser>
        <c:ser>
          <c:idx val="1"/>
          <c:order val="1"/>
          <c:tx>
            <c:strRef>
              <c:f>'Sprint 1 - Grupo'!$Q$55</c:f>
              <c:strCache>
                <c:ptCount val="1"/>
                <c:pt idx="0">
                  <c:v>Hora Ideal</c:v>
                </c:pt>
              </c:strCache>
            </c:strRef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Grupo'!$R$55:$V$55</c:f>
              <c:numCache>
                <c:formatCode>General</c:formatCode>
                <c:ptCount val="5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4549-BC92-1143409E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624702"/>
        <c:axId val="6037246"/>
      </c:lineChart>
      <c:catAx>
        <c:axId val="22624702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es-ES"/>
          </a:p>
        </c:txPr>
        <c:crossAx val="6037246"/>
        <c:crosses val="autoZero"/>
        <c:auto val="1"/>
        <c:lblAlgn val="ctr"/>
        <c:lblOffset val="100"/>
        <c:noMultiLvlLbl val="1"/>
      </c:catAx>
      <c:valAx>
        <c:axId val="6037246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es-ES"/>
          </a:p>
        </c:txPr>
        <c:crossAx val="22624702"/>
        <c:crosses val="autoZero"/>
        <c:crossBetween val="midCat"/>
      </c:valAx>
      <c:spPr>
        <a:noFill/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BFBFBF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499680</xdr:colOff>
      <xdr:row>1</xdr:row>
      <xdr:rowOff>172800</xdr:rowOff>
    </xdr:from>
    <xdr:to>
      <xdr:col>11</xdr:col>
      <xdr:colOff>1622160</xdr:colOff>
      <xdr:row>12</xdr:row>
      <xdr:rowOff>66600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291600</xdr:colOff>
      <xdr:row>2</xdr:row>
      <xdr:rowOff>17280</xdr:rowOff>
    </xdr:from>
    <xdr:to>
      <xdr:col>15</xdr:col>
      <xdr:colOff>329040</xdr:colOff>
      <xdr:row>12</xdr:row>
      <xdr:rowOff>84240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516960</xdr:colOff>
      <xdr:row>13</xdr:row>
      <xdr:rowOff>70920</xdr:rowOff>
    </xdr:from>
    <xdr:to>
      <xdr:col>11</xdr:col>
      <xdr:colOff>1596240</xdr:colOff>
      <xdr:row>23</xdr:row>
      <xdr:rowOff>34560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308880</xdr:colOff>
      <xdr:row>13</xdr:row>
      <xdr:rowOff>89280</xdr:rowOff>
    </xdr:from>
    <xdr:to>
      <xdr:col>15</xdr:col>
      <xdr:colOff>329040</xdr:colOff>
      <xdr:row>23</xdr:row>
      <xdr:rowOff>8640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1506960</xdr:colOff>
      <xdr:row>25</xdr:row>
      <xdr:rowOff>4680</xdr:rowOff>
    </xdr:from>
    <xdr:to>
      <xdr:col>13</xdr:col>
      <xdr:colOff>525240</xdr:colOff>
      <xdr:row>33</xdr:row>
      <xdr:rowOff>135000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90360</xdr:colOff>
      <xdr:row>35</xdr:row>
      <xdr:rowOff>54360</xdr:rowOff>
    </xdr:from>
    <xdr:to>
      <xdr:col>15</xdr:col>
      <xdr:colOff>1089000</xdr:colOff>
      <xdr:row>54</xdr:row>
      <xdr:rowOff>154440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Q3:V5" totalsRowShown="0">
  <autoFilter ref="Q3:V5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9" name="Tabla6" displayName="Tabla6" ref="Q48:V50" totalsRowShown="0">
  <autoFilter ref="Q48:V50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0" name="Tabla612" displayName="Tabla612" ref="Q53:V55" totalsRowShown="0">
  <autoFilter ref="Q53:V55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10" displayName="Tabla10" ref="A1:C8" totalsRowShown="0">
  <autoFilter ref="A1:C8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3" name="Tabla1015" displayName="Tabla1015" ref="A19:C26" totalsRowShown="0">
  <autoFilter ref="A19:C26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4" name="Tabla1016" displayName="Tabla1016" ref="A28:C35" totalsRowShown="0">
  <autoFilter ref="A28:C35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5" name="Tabla1017" displayName="Tabla1017" ref="A37:C44" totalsRowShown="0">
  <autoFilter ref="A37:C44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1" name="Tabla21" displayName="Tabla21" ref="A10:B17" totalsRowShown="0">
  <autoFilter ref="A10:B17"/>
  <tableColumns count="2">
    <tableColumn id="1" name="Elemento"/>
    <tableColumn id="2" name="Reunión Segundo Añ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6" name="Tabla248918" displayName="Tabla248918" ref="A2:H6" totalsRowShown="0">
  <autoFilter ref="A2:H6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2" name="Tabla24" displayName="Tabla24" ref="A2:H7" totalsRowShown="0">
  <autoFilter ref="A2:H7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3" name="Tabla248" displayName="Tabla248" ref="A2:H6" totalsRowShown="0">
  <autoFilter ref="A2:H6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Tabla18" displayName="Tabla18" ref="A3:I11" totalsRowShown="0">
  <autoFilter ref="A3:I11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Tabla2489" displayName="Tabla2489" ref="A2:H5" totalsRowShown="0">
  <autoFilter ref="A2:H5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15" name="Tabla248910" displayName="Tabla248910" ref="A2:H6" totalsRowShown="0">
  <autoFilter ref="A2:H6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a1820" displayName="Tabla1820" ref="A14:I23" totalsRowShown="0">
  <autoFilter ref="A14:I23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abla182021" displayName="Tabla182021" ref="A26:I34" totalsRowShown="0">
  <autoFilter ref="A26:I34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9" name="Tabla182022" displayName="Tabla182022" ref="A37:I44" totalsRowShown="0">
  <autoFilter ref="A37:I44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Tabla182023" displayName="Tabla182023" ref="A47:I55" totalsRowShown="0">
  <autoFilter ref="A47:I55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1" name="Tabla2" displayName="Tabla2" ref="Q14:V16" totalsRowShown="0">
  <autoFilter ref="Q14:V16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7" name="Tabla4" displayName="Tabla4" ref="Q26:V28" totalsRowShown="0">
  <autoFilter ref="Q26:V28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8" name="Tabla5" displayName="Tabla5" ref="Q37:V39" totalsRowShown="0">
  <autoFilter ref="Q37:V39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topLeftCell="A13" zoomScale="85" zoomScaleNormal="85" workbookViewId="0">
      <selection activeCell="H12" sqref="H12"/>
    </sheetView>
  </sheetViews>
  <sheetFormatPr baseColWidth="10" defaultColWidth="9" defaultRowHeight="14.25"/>
  <cols>
    <col min="1" max="1" width="13.875" customWidth="1"/>
    <col min="2" max="2" width="33.875" customWidth="1"/>
    <col min="3" max="3" width="21.5" customWidth="1"/>
    <col min="4" max="4" width="18.75" customWidth="1"/>
    <col min="5" max="5" width="16" customWidth="1"/>
    <col min="6" max="6" width="16.25" customWidth="1"/>
    <col min="7" max="7" width="16" customWidth="1"/>
    <col min="8" max="8" width="22.25" customWidth="1"/>
    <col min="9" max="9" width="13.125" customWidth="1"/>
    <col min="10" max="10" width="10.875" customWidth="1"/>
    <col min="11" max="11" width="21" customWidth="1"/>
    <col min="12" max="12" width="22" customWidth="1"/>
    <col min="13" max="13" width="16" customWidth="1"/>
    <col min="14" max="14" width="15.125" customWidth="1"/>
    <col min="15" max="15" width="16.375" customWidth="1"/>
    <col min="16" max="16" width="16.875" customWidth="1"/>
    <col min="17" max="1025" width="10.625" customWidth="1"/>
  </cols>
  <sheetData>
    <row r="1" spans="1:22">
      <c r="A1" s="1"/>
      <c r="B1" s="2"/>
    </row>
    <row r="3" spans="1:22" ht="26.25">
      <c r="A3" s="3" t="s">
        <v>0</v>
      </c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105" t="s">
        <v>6</v>
      </c>
      <c r="H3" s="4" t="s">
        <v>7</v>
      </c>
      <c r="I3" s="5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14</v>
      </c>
    </row>
    <row r="4" spans="1:22" ht="15">
      <c r="A4" s="9" t="s">
        <v>15</v>
      </c>
      <c r="B4" s="10" t="s">
        <v>16</v>
      </c>
      <c r="C4" s="11">
        <v>2</v>
      </c>
      <c r="D4" s="10">
        <f>Antonio!G3</f>
        <v>1.25</v>
      </c>
      <c r="E4" s="12"/>
      <c r="F4" s="12"/>
      <c r="G4" s="12"/>
      <c r="H4" s="13">
        <f t="shared" ref="H4:H11" si="0">D4+E4+F4+G4</f>
        <v>1.25</v>
      </c>
      <c r="I4" s="97" t="s">
        <v>17</v>
      </c>
      <c r="Q4" t="s">
        <v>18</v>
      </c>
      <c r="R4">
        <f>Tabla18[[#This Row],[Horas Totales 
Asignadas por Tarea]]+C5+C6+C7+C8+C9+C10+C11</f>
        <v>5</v>
      </c>
      <c r="S4">
        <f>R4-Tabla18[[#This Row],[Primera Semana]]-D5</f>
        <v>1.25</v>
      </c>
      <c r="T4">
        <f>S4-E6-E7</f>
        <v>1.25</v>
      </c>
      <c r="U4">
        <f>T4-F8-F9</f>
        <v>1.25</v>
      </c>
      <c r="V4">
        <f>U4-G10-G11</f>
        <v>1.25</v>
      </c>
    </row>
    <row r="5" spans="1:22" ht="15">
      <c r="A5" s="14"/>
      <c r="B5" s="15" t="s">
        <v>19</v>
      </c>
      <c r="C5" s="16">
        <v>3</v>
      </c>
      <c r="D5" s="15">
        <f>Antonio!G4</f>
        <v>2.5</v>
      </c>
      <c r="E5" s="17"/>
      <c r="F5" s="17"/>
      <c r="G5" s="17"/>
      <c r="H5" s="18">
        <f t="shared" si="0"/>
        <v>2.5</v>
      </c>
      <c r="I5" s="99"/>
      <c r="Q5" t="s">
        <v>20</v>
      </c>
      <c r="R5">
        <f>R4</f>
        <v>5</v>
      </c>
      <c r="S5">
        <f>Tabla1[[#This Row],[Horas Iniciales]]-(Tabla1[[#This Row],[Horas Iniciales]]/4)</f>
        <v>3.75</v>
      </c>
      <c r="T5">
        <f>Tabla1[[#This Row],[Semana 1]]-(Tabla1[[#This Row],[Horas Iniciales]]/4)</f>
        <v>2.5</v>
      </c>
      <c r="U5">
        <f>Tabla1[[#This Row],[Semana 2]]-(Tabla1[[#This Row],[Horas Iniciales]]/4)</f>
        <v>1.25</v>
      </c>
      <c r="V5">
        <f>Tabla1[[#This Row],[Semana 3]]-(Tabla1[[#This Row],[Horas Iniciales]]/4)</f>
        <v>0</v>
      </c>
    </row>
    <row r="6" spans="1:22" ht="15">
      <c r="A6" s="14"/>
      <c r="B6" s="20" t="s">
        <v>21</v>
      </c>
      <c r="C6" s="16"/>
      <c r="D6" s="21"/>
      <c r="E6" s="20">
        <f>Antonio!G5</f>
        <v>0</v>
      </c>
      <c r="F6" s="21"/>
      <c r="G6" s="21"/>
      <c r="H6" s="18">
        <f t="shared" si="0"/>
        <v>0</v>
      </c>
      <c r="I6" s="22"/>
    </row>
    <row r="7" spans="1:22" ht="15">
      <c r="A7" s="14"/>
      <c r="B7" s="23" t="s">
        <v>19</v>
      </c>
      <c r="C7" s="16"/>
      <c r="D7" s="17"/>
      <c r="E7" s="23">
        <f>Antonio!G6</f>
        <v>0</v>
      </c>
      <c r="F7" s="17"/>
      <c r="G7" s="17"/>
      <c r="H7" s="18">
        <f t="shared" si="0"/>
        <v>0</v>
      </c>
      <c r="I7" s="19"/>
    </row>
    <row r="8" spans="1:22" ht="15">
      <c r="A8" s="14"/>
      <c r="B8" s="24"/>
      <c r="C8" s="16"/>
      <c r="D8" s="17"/>
      <c r="E8" s="25"/>
      <c r="F8" s="24"/>
      <c r="G8" s="17"/>
      <c r="H8" s="18">
        <f t="shared" si="0"/>
        <v>0</v>
      </c>
      <c r="I8" s="19"/>
    </row>
    <row r="9" spans="1:22" ht="15">
      <c r="A9" s="14"/>
      <c r="B9" s="24"/>
      <c r="C9" s="16"/>
      <c r="D9" s="17"/>
      <c r="E9" s="17"/>
      <c r="F9" s="24"/>
      <c r="G9" s="17"/>
      <c r="H9" s="18">
        <f t="shared" si="0"/>
        <v>0</v>
      </c>
      <c r="I9" s="19"/>
    </row>
    <row r="10" spans="1:22" ht="15">
      <c r="A10" s="14"/>
      <c r="B10" s="26"/>
      <c r="C10" s="16"/>
      <c r="D10" s="17"/>
      <c r="E10" s="17"/>
      <c r="F10" s="17"/>
      <c r="G10" s="26"/>
      <c r="H10" s="18">
        <f t="shared" si="0"/>
        <v>0</v>
      </c>
      <c r="I10" s="19"/>
      <c r="J10" s="102"/>
    </row>
    <row r="11" spans="1:22" ht="15">
      <c r="A11" s="27"/>
      <c r="B11" s="28"/>
      <c r="C11" s="29"/>
      <c r="D11" s="30"/>
      <c r="E11" s="30"/>
      <c r="F11" s="30"/>
      <c r="G11" s="28"/>
      <c r="H11" s="31">
        <f t="shared" si="0"/>
        <v>0</v>
      </c>
      <c r="I11" s="32"/>
    </row>
    <row r="14" spans="1:22" ht="26.25">
      <c r="A14" s="33" t="s">
        <v>0</v>
      </c>
      <c r="B14" s="34" t="s">
        <v>1</v>
      </c>
      <c r="C14" s="35" t="s">
        <v>2</v>
      </c>
      <c r="D14" s="36" t="s">
        <v>3</v>
      </c>
      <c r="E14" s="37" t="s">
        <v>4</v>
      </c>
      <c r="F14" s="38" t="s">
        <v>5</v>
      </c>
      <c r="G14" s="39" t="s">
        <v>6</v>
      </c>
      <c r="H14" s="34" t="s">
        <v>7</v>
      </c>
      <c r="I14" s="104" t="s">
        <v>8</v>
      </c>
      <c r="Q14" s="2" t="s">
        <v>9</v>
      </c>
      <c r="R14" s="2" t="s">
        <v>10</v>
      </c>
      <c r="S14" s="2" t="s">
        <v>11</v>
      </c>
      <c r="T14" s="2" t="s">
        <v>12</v>
      </c>
      <c r="U14" s="2" t="s">
        <v>13</v>
      </c>
      <c r="V14" s="2" t="s">
        <v>14</v>
      </c>
    </row>
    <row r="15" spans="1:22" ht="15">
      <c r="A15" s="40" t="s">
        <v>22</v>
      </c>
      <c r="B15" s="36" t="s">
        <v>23</v>
      </c>
      <c r="C15" s="16">
        <v>2</v>
      </c>
      <c r="D15" s="15">
        <f>Victor!G3</f>
        <v>0.5</v>
      </c>
      <c r="E15" s="17"/>
      <c r="F15" s="17"/>
      <c r="G15" s="17"/>
      <c r="H15" s="18">
        <f t="shared" ref="H15:H23" si="1">D15+E15+F15+G15</f>
        <v>0.5</v>
      </c>
      <c r="I15" s="101" t="s">
        <v>66</v>
      </c>
      <c r="Q15" t="s">
        <v>18</v>
      </c>
      <c r="R15">
        <f>Tabla1820[[#This Row],[Horas Totales 
Asignadas por Tarea]]+C23+C16+C17+C18+C19+C20+C21+C22</f>
        <v>7</v>
      </c>
      <c r="S15">
        <f>R15--Tabla1820[[#This Row],[Primera Semana]]-D16-D17</f>
        <v>4</v>
      </c>
      <c r="T15">
        <f>S15-E18-E19</f>
        <v>2.4</v>
      </c>
      <c r="U15">
        <f>T15-F21-F20</f>
        <v>2.4</v>
      </c>
      <c r="V15">
        <f>U15-G23-G22</f>
        <v>2.4</v>
      </c>
    </row>
    <row r="16" spans="1:22" ht="15">
      <c r="A16" s="40"/>
      <c r="B16" s="15" t="s">
        <v>19</v>
      </c>
      <c r="C16" s="16">
        <v>3</v>
      </c>
      <c r="D16" s="15">
        <f>Victor!G4</f>
        <v>2</v>
      </c>
      <c r="E16" s="17"/>
      <c r="F16" s="17"/>
      <c r="G16" s="17"/>
      <c r="H16" s="18">
        <f t="shared" si="1"/>
        <v>2</v>
      </c>
      <c r="I16" s="95"/>
      <c r="Q16" t="s">
        <v>20</v>
      </c>
      <c r="R16">
        <f>R15</f>
        <v>7</v>
      </c>
      <c r="S16">
        <f>Tabla2[[#This Row],[Horas Iniciales]]-(Tabla2[[#This Row],[Horas Iniciales]]/4)</f>
        <v>5.25</v>
      </c>
      <c r="T16">
        <f>Tabla2[[#This Row],[Semana 1]]-(Tabla2[[#This Row],[Horas Iniciales]]/4)</f>
        <v>3.5</v>
      </c>
      <c r="U16">
        <f>Tabla2[[#This Row],[Semana 2]]-(Tabla2[[#This Row],[Horas Iniciales]]/4)</f>
        <v>1.75</v>
      </c>
      <c r="V16">
        <f>Tabla2[[#This Row],[Semana 3]]-(Tabla2[[#This Row],[Horas Iniciales]]/4)</f>
        <v>0</v>
      </c>
    </row>
    <row r="17" spans="1:22" ht="15">
      <c r="A17" s="40"/>
      <c r="B17" s="42" t="s">
        <v>24</v>
      </c>
      <c r="C17" s="43">
        <v>2</v>
      </c>
      <c r="D17" s="44">
        <f>Victor!G5</f>
        <v>1.5</v>
      </c>
      <c r="E17" s="45"/>
      <c r="F17" s="45"/>
      <c r="G17" s="45"/>
      <c r="H17" s="46">
        <f t="shared" si="1"/>
        <v>1.5</v>
      </c>
      <c r="I17" s="96" t="s">
        <v>17</v>
      </c>
    </row>
    <row r="18" spans="1:22" ht="15">
      <c r="A18" s="40"/>
      <c r="B18" s="20" t="s">
        <v>25</v>
      </c>
      <c r="C18" s="16"/>
      <c r="D18" s="21"/>
      <c r="E18" s="20">
        <f>Victor!G6</f>
        <v>1.6</v>
      </c>
      <c r="F18" s="21"/>
      <c r="G18" s="21"/>
      <c r="H18" s="18">
        <f t="shared" si="1"/>
        <v>1.6</v>
      </c>
      <c r="I18" s="100"/>
    </row>
    <row r="19" spans="1:22" ht="15">
      <c r="A19" s="40"/>
      <c r="B19" s="23" t="s">
        <v>19</v>
      </c>
      <c r="C19" s="16"/>
      <c r="D19" s="17"/>
      <c r="E19" s="23">
        <f>Victor!G7</f>
        <v>0</v>
      </c>
      <c r="F19" s="17"/>
      <c r="G19" s="17"/>
      <c r="H19" s="18">
        <f t="shared" si="1"/>
        <v>0</v>
      </c>
      <c r="I19" s="41"/>
    </row>
    <row r="20" spans="1:22" ht="15">
      <c r="A20" s="40"/>
      <c r="B20" s="24"/>
      <c r="C20" s="16"/>
      <c r="D20" s="17"/>
      <c r="E20" s="17"/>
      <c r="F20" s="24"/>
      <c r="G20" s="17"/>
      <c r="H20" s="18">
        <f t="shared" si="1"/>
        <v>0</v>
      </c>
      <c r="I20" s="41"/>
    </row>
    <row r="21" spans="1:22" ht="15">
      <c r="A21" s="40"/>
      <c r="B21" s="24"/>
      <c r="C21" s="16"/>
      <c r="D21" s="17"/>
      <c r="E21" s="17"/>
      <c r="F21" s="24"/>
      <c r="G21" s="17"/>
      <c r="H21" s="18">
        <f t="shared" si="1"/>
        <v>0</v>
      </c>
      <c r="I21" s="41"/>
    </row>
    <row r="22" spans="1:22" ht="15">
      <c r="A22" s="40"/>
      <c r="B22" s="26"/>
      <c r="C22" s="16"/>
      <c r="D22" s="17"/>
      <c r="E22" s="17"/>
      <c r="F22" s="17"/>
      <c r="G22" s="26"/>
      <c r="H22" s="18">
        <f t="shared" si="1"/>
        <v>0</v>
      </c>
      <c r="I22" s="41"/>
    </row>
    <row r="23" spans="1:22" ht="15">
      <c r="A23" s="40"/>
      <c r="B23" s="48"/>
      <c r="C23" s="49"/>
      <c r="D23" s="21"/>
      <c r="E23" s="21"/>
      <c r="F23" s="21"/>
      <c r="G23" s="48"/>
      <c r="H23" s="18">
        <f t="shared" si="1"/>
        <v>0</v>
      </c>
      <c r="I23" s="47"/>
    </row>
    <row r="26" spans="1:22" ht="26.25">
      <c r="A26" s="33" t="s">
        <v>0</v>
      </c>
      <c r="B26" s="34" t="s">
        <v>1</v>
      </c>
      <c r="C26" s="35" t="s">
        <v>2</v>
      </c>
      <c r="D26" s="36" t="s">
        <v>3</v>
      </c>
      <c r="E26" s="37" t="s">
        <v>4</v>
      </c>
      <c r="F26" s="38" t="s">
        <v>5</v>
      </c>
      <c r="G26" s="39" t="s">
        <v>6</v>
      </c>
      <c r="H26" s="34" t="s">
        <v>7</v>
      </c>
      <c r="I26" s="50" t="s">
        <v>8</v>
      </c>
      <c r="Q26" s="2" t="s">
        <v>9</v>
      </c>
      <c r="R26" s="2" t="s">
        <v>10</v>
      </c>
      <c r="S26" s="2" t="s">
        <v>11</v>
      </c>
      <c r="T26" s="2" t="s">
        <v>12</v>
      </c>
      <c r="U26" s="2" t="s">
        <v>13</v>
      </c>
      <c r="V26" s="2" t="s">
        <v>14</v>
      </c>
    </row>
    <row r="27" spans="1:22" ht="15">
      <c r="A27" s="40" t="s">
        <v>26</v>
      </c>
      <c r="B27" s="36" t="s">
        <v>27</v>
      </c>
      <c r="C27" s="16">
        <v>2</v>
      </c>
      <c r="D27" s="15">
        <f>Eduardo!G3</f>
        <v>1.5</v>
      </c>
      <c r="E27" s="25"/>
      <c r="F27" s="17"/>
      <c r="G27" s="17"/>
      <c r="H27" s="18">
        <f t="shared" ref="H27:H34" si="2">D27+E27+F27+G27</f>
        <v>1.5</v>
      </c>
      <c r="I27" s="51" t="s">
        <v>17</v>
      </c>
      <c r="Q27" t="s">
        <v>18</v>
      </c>
      <c r="R27">
        <f>Tabla182021[[#This Row],[Horas Totales 
Asignadas por Tarea]]+C28+C29+C30+C31+C32+C33+C34</f>
        <v>5</v>
      </c>
      <c r="S27">
        <f>R27-Tabla182021[[#This Row],[Primera Semana]]-D28</f>
        <v>1.4</v>
      </c>
      <c r="T27">
        <f>S27-E29-E30</f>
        <v>-0.20000000000000018</v>
      </c>
      <c r="U27">
        <f>T27-F31-F32</f>
        <v>-0.20000000000000018</v>
      </c>
      <c r="V27">
        <f>U27-G33-G34</f>
        <v>-0.20000000000000018</v>
      </c>
    </row>
    <row r="28" spans="1:22" ht="15">
      <c r="A28" s="40"/>
      <c r="B28" s="15" t="s">
        <v>19</v>
      </c>
      <c r="C28" s="16">
        <v>3</v>
      </c>
      <c r="D28" s="15">
        <f>Eduardo!G4</f>
        <v>2.1</v>
      </c>
      <c r="E28" s="25"/>
      <c r="F28" s="17"/>
      <c r="G28" s="17"/>
      <c r="H28" s="18">
        <f t="shared" si="2"/>
        <v>2.1</v>
      </c>
      <c r="I28" s="95"/>
      <c r="Q28" t="s">
        <v>20</v>
      </c>
      <c r="R28">
        <f>R27</f>
        <v>5</v>
      </c>
      <c r="S28">
        <f>Tabla4[[#This Row],[Horas Iniciales]]-(Tabla4[[#This Row],[Horas Iniciales]]/4)</f>
        <v>3.75</v>
      </c>
      <c r="T28">
        <f>Tabla4[[#This Row],[Semana 1]]-(Tabla4[[#This Row],[Horas Iniciales]]/4)</f>
        <v>2.5</v>
      </c>
      <c r="U28">
        <f>Tabla4[[#This Row],[Semana 2]]-(Tabla4[[#This Row],[Horas Iniciales]]/4)</f>
        <v>1.25</v>
      </c>
      <c r="V28">
        <f>Tabla4[[#This Row],[Semana 3]]-(Tabla4[[#This Row],[Horas Iniciales]]/4)</f>
        <v>0</v>
      </c>
    </row>
    <row r="29" spans="1:22" ht="15">
      <c r="A29" s="40"/>
      <c r="B29" s="20" t="s">
        <v>25</v>
      </c>
      <c r="C29" s="16"/>
      <c r="D29" s="21"/>
      <c r="E29" s="52">
        <f>Eduardo!G5</f>
        <v>1.6</v>
      </c>
      <c r="F29" s="21"/>
      <c r="G29" s="21"/>
      <c r="H29" s="18">
        <f t="shared" si="2"/>
        <v>1.6</v>
      </c>
      <c r="I29" s="98" t="s">
        <v>17</v>
      </c>
    </row>
    <row r="30" spans="1:22" ht="15">
      <c r="A30" s="40"/>
      <c r="B30" s="23" t="s">
        <v>19</v>
      </c>
      <c r="C30" s="16"/>
      <c r="D30" s="17"/>
      <c r="E30" s="53">
        <f>Eduardo!G6</f>
        <v>0</v>
      </c>
      <c r="F30" s="17"/>
      <c r="G30" s="17"/>
      <c r="H30" s="18">
        <f t="shared" si="2"/>
        <v>0</v>
      </c>
      <c r="I30" s="54"/>
    </row>
    <row r="31" spans="1:22" ht="15">
      <c r="A31" s="40"/>
      <c r="B31" s="24"/>
      <c r="C31" s="16"/>
      <c r="D31" s="17"/>
      <c r="E31" s="25"/>
      <c r="F31" s="24"/>
      <c r="G31" s="17"/>
      <c r="H31" s="18">
        <f t="shared" si="2"/>
        <v>0</v>
      </c>
      <c r="I31" s="41"/>
    </row>
    <row r="32" spans="1:22" ht="15">
      <c r="A32" s="40"/>
      <c r="B32" s="24"/>
      <c r="C32" s="16"/>
      <c r="D32" s="17"/>
      <c r="E32" s="25"/>
      <c r="F32" s="24"/>
      <c r="G32" s="17"/>
      <c r="H32" s="18">
        <f t="shared" si="2"/>
        <v>0</v>
      </c>
      <c r="I32" s="41"/>
    </row>
    <row r="33" spans="1:22" ht="15">
      <c r="A33" s="40"/>
      <c r="B33" s="26"/>
      <c r="C33" s="16"/>
      <c r="D33" s="17"/>
      <c r="E33" s="17"/>
      <c r="F33" s="17"/>
      <c r="G33" s="26"/>
      <c r="H33" s="18">
        <f t="shared" si="2"/>
        <v>0</v>
      </c>
      <c r="I33" s="41"/>
    </row>
    <row r="34" spans="1:22" ht="15">
      <c r="A34" s="40"/>
      <c r="B34" s="48"/>
      <c r="C34" s="49"/>
      <c r="D34" s="21"/>
      <c r="E34" s="55"/>
      <c r="F34" s="21"/>
      <c r="G34" s="48"/>
      <c r="H34" s="18">
        <f t="shared" si="2"/>
        <v>0</v>
      </c>
      <c r="I34" s="47"/>
    </row>
    <row r="37" spans="1:22" ht="26.25">
      <c r="A37" s="33" t="s">
        <v>0</v>
      </c>
      <c r="B37" s="34" t="s">
        <v>1</v>
      </c>
      <c r="C37" s="35" t="s">
        <v>2</v>
      </c>
      <c r="D37" s="36" t="s">
        <v>3</v>
      </c>
      <c r="E37" s="37" t="s">
        <v>4</v>
      </c>
      <c r="F37" s="38" t="s">
        <v>5</v>
      </c>
      <c r="G37" s="39" t="s">
        <v>6</v>
      </c>
      <c r="H37" s="34" t="s">
        <v>7</v>
      </c>
      <c r="I37" s="50" t="s">
        <v>8</v>
      </c>
      <c r="Q37" s="2" t="s">
        <v>9</v>
      </c>
      <c r="R37" s="2" t="s">
        <v>10</v>
      </c>
      <c r="S37" s="2" t="s">
        <v>11</v>
      </c>
      <c r="T37" s="2" t="s">
        <v>12</v>
      </c>
      <c r="U37" s="2" t="s">
        <v>13</v>
      </c>
      <c r="V37" s="2" t="s">
        <v>14</v>
      </c>
    </row>
    <row r="38" spans="1:22" ht="15">
      <c r="A38" s="40" t="s">
        <v>28</v>
      </c>
      <c r="B38" s="36" t="s">
        <v>29</v>
      </c>
      <c r="C38" s="16">
        <v>2</v>
      </c>
      <c r="D38" s="15">
        <f>Maximiliano!G3</f>
        <v>1.5</v>
      </c>
      <c r="E38" s="17"/>
      <c r="F38" s="17"/>
      <c r="G38" s="17"/>
      <c r="H38" s="18">
        <f t="shared" ref="H38:H44" si="3">D38+E38+F38+G38</f>
        <v>1.5</v>
      </c>
      <c r="I38" s="96" t="s">
        <v>17</v>
      </c>
      <c r="Q38" t="s">
        <v>18</v>
      </c>
      <c r="R38">
        <f>Tabla182022[[#This Row],[Horas Totales 
Asignadas por Tarea]]+C39+C40+C41+C42+C43+C44</f>
        <v>5</v>
      </c>
      <c r="S38">
        <f>R38-Tabla182022[[#This Row],[Primera Semana]]-D39</f>
        <v>2</v>
      </c>
      <c r="T38">
        <f>S38-E40</f>
        <v>2</v>
      </c>
      <c r="U38">
        <f>T38-F41-F42</f>
        <v>2</v>
      </c>
      <c r="V38">
        <f>U38-G43-G44</f>
        <v>2</v>
      </c>
    </row>
    <row r="39" spans="1:22" ht="15">
      <c r="A39" s="40"/>
      <c r="B39" s="15" t="s">
        <v>19</v>
      </c>
      <c r="C39" s="16">
        <v>3</v>
      </c>
      <c r="D39" s="15">
        <f>Maximiliano!G4</f>
        <v>1.5</v>
      </c>
      <c r="E39" s="17"/>
      <c r="F39" s="17"/>
      <c r="G39" s="17"/>
      <c r="H39" s="18">
        <f t="shared" si="3"/>
        <v>1.5</v>
      </c>
      <c r="I39" s="95"/>
      <c r="Q39" t="s">
        <v>20</v>
      </c>
      <c r="R39">
        <f>R38</f>
        <v>5</v>
      </c>
      <c r="S39">
        <f>Tabla5[[#This Row],[Horas Iniciales]]-(Tabla5[[#This Row],[Horas Iniciales]]/4)</f>
        <v>3.75</v>
      </c>
      <c r="T39">
        <f>Tabla5[[#This Row],[Semana 1]]-(Tabla5[[#This Row],[Horas Iniciales]]/4)</f>
        <v>2.5</v>
      </c>
      <c r="U39">
        <f>Tabla5[[#This Row],[Semana 2]]-(Tabla5[[#This Row],[Horas Iniciales]]/4)</f>
        <v>1.25</v>
      </c>
      <c r="V39">
        <f>Tabla5[[#This Row],[Semana 3]]-(Tabla5[[#This Row],[Horas Iniciales]]/4)</f>
        <v>0</v>
      </c>
    </row>
    <row r="40" spans="1:22" ht="15">
      <c r="A40" s="40"/>
      <c r="B40" s="20" t="s">
        <v>30</v>
      </c>
      <c r="C40" s="16"/>
      <c r="D40" s="21"/>
      <c r="E40" s="20">
        <f>Maximiliano!G5</f>
        <v>0</v>
      </c>
      <c r="F40" s="21"/>
      <c r="G40" s="21"/>
      <c r="H40" s="18">
        <f t="shared" si="3"/>
        <v>0</v>
      </c>
      <c r="I40" s="47"/>
    </row>
    <row r="41" spans="1:22" ht="15">
      <c r="A41" s="40"/>
      <c r="B41" s="24"/>
      <c r="C41" s="16"/>
      <c r="D41" s="17"/>
      <c r="E41" s="17"/>
      <c r="F41" s="24"/>
      <c r="G41" s="17"/>
      <c r="H41" s="18">
        <f t="shared" si="3"/>
        <v>0</v>
      </c>
      <c r="I41" s="41"/>
    </row>
    <row r="42" spans="1:22" ht="15">
      <c r="A42" s="40"/>
      <c r="B42" s="24"/>
      <c r="C42" s="16"/>
      <c r="D42" s="17"/>
      <c r="E42" s="17"/>
      <c r="F42" s="24"/>
      <c r="G42" s="17"/>
      <c r="H42" s="18">
        <f t="shared" si="3"/>
        <v>0</v>
      </c>
      <c r="I42" s="41"/>
    </row>
    <row r="43" spans="1:22" ht="15">
      <c r="A43" s="40"/>
      <c r="B43" s="26"/>
      <c r="C43" s="16"/>
      <c r="D43" s="17"/>
      <c r="E43" s="17"/>
      <c r="F43" s="17"/>
      <c r="G43" s="26"/>
      <c r="H43" s="18">
        <f t="shared" si="3"/>
        <v>0</v>
      </c>
      <c r="I43" s="41"/>
    </row>
    <row r="44" spans="1:22" ht="15">
      <c r="A44" s="40"/>
      <c r="B44" s="48"/>
      <c r="C44" s="49"/>
      <c r="D44" s="21"/>
      <c r="E44" s="21"/>
      <c r="F44" s="21"/>
      <c r="G44" s="48"/>
      <c r="H44" s="18">
        <f t="shared" si="3"/>
        <v>0</v>
      </c>
      <c r="I44" s="47"/>
    </row>
    <row r="47" spans="1:22" ht="26.25">
      <c r="A47" s="33" t="s">
        <v>0</v>
      </c>
      <c r="B47" s="34" t="s">
        <v>1</v>
      </c>
      <c r="C47" s="35" t="s">
        <v>2</v>
      </c>
      <c r="D47" s="36" t="s">
        <v>3</v>
      </c>
      <c r="E47" s="37" t="s">
        <v>4</v>
      </c>
      <c r="F47" s="38" t="s">
        <v>5</v>
      </c>
      <c r="G47" s="39" t="s">
        <v>6</v>
      </c>
      <c r="H47" s="34" t="s">
        <v>7</v>
      </c>
      <c r="I47" s="50" t="s">
        <v>8</v>
      </c>
    </row>
    <row r="48" spans="1:22" ht="15">
      <c r="A48" s="40" t="s">
        <v>31</v>
      </c>
      <c r="B48" s="36" t="s">
        <v>32</v>
      </c>
      <c r="C48" s="16">
        <v>2</v>
      </c>
      <c r="D48" s="15">
        <f>Fernando!G3</f>
        <v>1.75</v>
      </c>
      <c r="E48" s="17"/>
      <c r="F48" s="17"/>
      <c r="G48" s="17"/>
      <c r="H48" s="18">
        <f t="shared" ref="H48:H55" si="4">D48+E48+F48+G48</f>
        <v>1.75</v>
      </c>
      <c r="I48" s="96" t="s">
        <v>17</v>
      </c>
      <c r="Q48" s="2" t="s">
        <v>9</v>
      </c>
      <c r="R48" s="2" t="s">
        <v>10</v>
      </c>
      <c r="S48" s="2" t="s">
        <v>11</v>
      </c>
      <c r="T48" s="2" t="s">
        <v>12</v>
      </c>
      <c r="U48" s="2" t="s">
        <v>13</v>
      </c>
      <c r="V48" s="2" t="s">
        <v>14</v>
      </c>
    </row>
    <row r="49" spans="1:22" ht="15">
      <c r="A49" s="40"/>
      <c r="B49" s="15" t="s">
        <v>19</v>
      </c>
      <c r="C49" s="16">
        <v>3</v>
      </c>
      <c r="D49" s="15">
        <f>Fernando!G4</f>
        <v>1.25</v>
      </c>
      <c r="E49" s="17"/>
      <c r="F49" s="17"/>
      <c r="G49" s="17"/>
      <c r="H49" s="18">
        <f t="shared" si="4"/>
        <v>1.25</v>
      </c>
      <c r="I49" s="95"/>
      <c r="Q49" t="s">
        <v>18</v>
      </c>
      <c r="R49">
        <f>Tabla182023[[#This Row],[Horas Totales 
Asignadas por Tarea]]+C49+C50+C51+C52+C53+C54+C55</f>
        <v>6</v>
      </c>
      <c r="S49">
        <f>R49-Tabla182023[[#This Row],[Primera Semana]]-D49</f>
        <v>3.5</v>
      </c>
      <c r="T49">
        <f>S49-E50-E51</f>
        <v>3.5</v>
      </c>
      <c r="U49">
        <f>T49-F52-F53</f>
        <v>3.5</v>
      </c>
      <c r="V49">
        <f>U49-G54-G55</f>
        <v>3.5</v>
      </c>
    </row>
    <row r="50" spans="1:22" ht="15">
      <c r="A50" s="40"/>
      <c r="B50" s="20" t="s">
        <v>21</v>
      </c>
      <c r="C50" s="16"/>
      <c r="D50" s="21"/>
      <c r="E50" s="20">
        <f>Fernando!G5</f>
        <v>0</v>
      </c>
      <c r="F50" s="21"/>
      <c r="G50" s="21"/>
      <c r="H50" s="18">
        <f t="shared" si="4"/>
        <v>0</v>
      </c>
      <c r="I50" s="47"/>
      <c r="Q50" t="s">
        <v>20</v>
      </c>
      <c r="R50">
        <f>R49</f>
        <v>6</v>
      </c>
      <c r="S50">
        <f>Tabla6[[#This Row],[Horas Iniciales]]-(Tabla6[[#This Row],[Horas Iniciales]]/4)</f>
        <v>4.5</v>
      </c>
      <c r="T50">
        <f>Tabla6[[#This Row],[Semana 1]]-(Tabla6[[#This Row],[Horas Iniciales]]/4)</f>
        <v>3</v>
      </c>
      <c r="U50">
        <f>Tabla6[[#This Row],[Semana 2]]-(Tabla6[[#This Row],[Horas Iniciales]]/4)</f>
        <v>1.5</v>
      </c>
      <c r="V50">
        <f>Tabla6[[#This Row],[Semana 3]]-(Tabla6[[#This Row],[Horas Iniciales]]/4)</f>
        <v>0</v>
      </c>
    </row>
    <row r="51" spans="1:22" ht="15">
      <c r="A51" s="40"/>
      <c r="B51" s="23" t="s">
        <v>19</v>
      </c>
      <c r="C51" s="16"/>
      <c r="D51" s="17"/>
      <c r="E51" s="23">
        <f>Fernando!G6</f>
        <v>0</v>
      </c>
      <c r="F51" s="17"/>
      <c r="G51" s="17"/>
      <c r="H51" s="18">
        <f t="shared" si="4"/>
        <v>0</v>
      </c>
      <c r="I51" s="41"/>
    </row>
    <row r="52" spans="1:22" ht="15">
      <c r="A52" s="40"/>
      <c r="B52" s="24"/>
      <c r="C52" s="16"/>
      <c r="D52" s="17"/>
      <c r="E52" s="17"/>
      <c r="F52" s="24"/>
      <c r="G52" s="17"/>
      <c r="H52" s="18">
        <f t="shared" si="4"/>
        <v>0</v>
      </c>
      <c r="I52" s="41"/>
    </row>
    <row r="53" spans="1:22" ht="15">
      <c r="A53" s="40"/>
      <c r="B53" s="24"/>
      <c r="C53" s="16"/>
      <c r="D53" s="17"/>
      <c r="E53" s="17"/>
      <c r="F53" s="24"/>
      <c r="G53" s="17"/>
      <c r="H53" s="18">
        <f t="shared" si="4"/>
        <v>0</v>
      </c>
      <c r="I53" s="41"/>
      <c r="Q53" s="2" t="s">
        <v>9</v>
      </c>
      <c r="R53" s="2" t="s">
        <v>10</v>
      </c>
      <c r="S53" s="2" t="s">
        <v>11</v>
      </c>
      <c r="T53" s="2" t="s">
        <v>12</v>
      </c>
      <c r="U53" s="2" t="s">
        <v>13</v>
      </c>
      <c r="V53" s="2" t="s">
        <v>14</v>
      </c>
    </row>
    <row r="54" spans="1:22" ht="15">
      <c r="A54" s="40"/>
      <c r="B54" s="26"/>
      <c r="C54" s="16"/>
      <c r="D54" s="17"/>
      <c r="E54" s="17"/>
      <c r="F54" s="17"/>
      <c r="G54" s="26"/>
      <c r="H54" s="18">
        <f t="shared" si="4"/>
        <v>0</v>
      </c>
      <c r="I54" s="41"/>
      <c r="Q54" t="s">
        <v>18</v>
      </c>
      <c r="R54">
        <f>R49+R38+R27+R15+R4</f>
        <v>28</v>
      </c>
      <c r="S54">
        <f>S49+S38+S27+S15+S4</f>
        <v>12.15</v>
      </c>
      <c r="T54">
        <f>T49+T38+T27+T15+T4</f>
        <v>8.9499999999999993</v>
      </c>
      <c r="U54">
        <f>U49+U38+U27+U15+U4</f>
        <v>8.9499999999999993</v>
      </c>
      <c r="V54">
        <f>V49+V38+V27+V15+V4</f>
        <v>8.9499999999999993</v>
      </c>
    </row>
    <row r="55" spans="1:22" ht="15">
      <c r="A55" s="40"/>
      <c r="B55" s="48"/>
      <c r="C55" s="49"/>
      <c r="D55" s="21"/>
      <c r="E55" s="21"/>
      <c r="F55" s="21"/>
      <c r="G55" s="48"/>
      <c r="H55" s="18">
        <f t="shared" si="4"/>
        <v>0</v>
      </c>
      <c r="I55" s="47"/>
      <c r="Q55" t="s">
        <v>20</v>
      </c>
      <c r="R55">
        <f>R54</f>
        <v>28</v>
      </c>
      <c r="S55">
        <f>Tabla612[[#This Row],[Horas Iniciales]]-(Tabla612[[#This Row],[Horas Iniciales]]/4)</f>
        <v>21</v>
      </c>
      <c r="T55">
        <f>Tabla612[[#This Row],[Semana 1]]-(Tabla612[[#This Row],[Horas Iniciales]]/4)</f>
        <v>14</v>
      </c>
      <c r="U55">
        <f>Tabla612[[#This Row],[Semana 2]]-(Tabla612[[#This Row],[Horas Iniciales]]/4)</f>
        <v>7</v>
      </c>
      <c r="V55">
        <f>Tabla612[[#This Row],[Semana 3]]-(Tabla612[[#This Row],[Horas Iniciales]]/4)</f>
        <v>0</v>
      </c>
    </row>
    <row r="58" spans="1:22">
      <c r="S58" s="1"/>
    </row>
  </sheetData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1" zoomScale="145" zoomScaleNormal="145" workbookViewId="0">
      <selection activeCell="C14" sqref="C14"/>
    </sheetView>
  </sheetViews>
  <sheetFormatPr baseColWidth="10" defaultColWidth="9" defaultRowHeight="14.25"/>
  <cols>
    <col min="1" max="1" width="18" customWidth="1"/>
    <col min="2" max="2" width="48.875" customWidth="1"/>
    <col min="3" max="3" width="42.125" customWidth="1"/>
    <col min="4" max="4" width="28.75" customWidth="1"/>
    <col min="5" max="1025" width="10.625" customWidth="1"/>
  </cols>
  <sheetData>
    <row r="1" spans="1:3">
      <c r="A1" s="2" t="s">
        <v>33</v>
      </c>
      <c r="B1" s="56" t="s">
        <v>34</v>
      </c>
      <c r="C1" s="56" t="s">
        <v>35</v>
      </c>
    </row>
    <row r="2" spans="1:3">
      <c r="A2" s="57" t="s">
        <v>36</v>
      </c>
      <c r="B2" s="58">
        <v>1</v>
      </c>
      <c r="C2" s="58">
        <v>1</v>
      </c>
    </row>
    <row r="3" spans="1:3">
      <c r="A3" s="59" t="s">
        <v>37</v>
      </c>
      <c r="B3" s="60">
        <v>43707</v>
      </c>
      <c r="C3" s="60">
        <v>43707</v>
      </c>
    </row>
    <row r="4" spans="1:3">
      <c r="A4" s="61" t="s">
        <v>38</v>
      </c>
      <c r="B4" s="62">
        <v>0.52083333333333304</v>
      </c>
      <c r="C4" s="62">
        <v>0.58333333333333304</v>
      </c>
    </row>
    <row r="5" spans="1:3">
      <c r="A5" s="61" t="s">
        <v>39</v>
      </c>
      <c r="B5" s="62">
        <v>6.9444444444444406E-2</v>
      </c>
      <c r="C5" s="62">
        <v>0.66666666666666696</v>
      </c>
    </row>
    <row r="6" spans="1:3">
      <c r="A6" s="63" t="s">
        <v>40</v>
      </c>
      <c r="B6" s="64" t="s">
        <v>41</v>
      </c>
      <c r="C6" s="64" t="s">
        <v>41</v>
      </c>
    </row>
    <row r="7" spans="1:3">
      <c r="A7" s="65" t="s">
        <v>42</v>
      </c>
      <c r="B7" s="66" t="s">
        <v>43</v>
      </c>
      <c r="C7" s="66" t="s">
        <v>44</v>
      </c>
    </row>
    <row r="8" spans="1:3" ht="71.25">
      <c r="A8" s="67" t="s">
        <v>45</v>
      </c>
      <c r="B8" s="68" t="s">
        <v>46</v>
      </c>
      <c r="C8" s="68" t="s">
        <v>47</v>
      </c>
    </row>
    <row r="10" spans="1:3">
      <c r="A10" s="2" t="s">
        <v>33</v>
      </c>
      <c r="B10" s="69" t="s">
        <v>35</v>
      </c>
    </row>
    <row r="11" spans="1:3">
      <c r="A11" s="70" t="s">
        <v>36</v>
      </c>
      <c r="B11" s="58">
        <v>2</v>
      </c>
    </row>
    <row r="12" spans="1:3">
      <c r="A12" s="71" t="s">
        <v>37</v>
      </c>
      <c r="B12" s="60">
        <v>43738</v>
      </c>
      <c r="C12" s="103"/>
    </row>
    <row r="13" spans="1:3">
      <c r="A13" s="72" t="s">
        <v>38</v>
      </c>
      <c r="B13" s="62">
        <v>0.60416666666666663</v>
      </c>
    </row>
    <row r="14" spans="1:3">
      <c r="A14" s="72" t="s">
        <v>39</v>
      </c>
      <c r="B14" s="62">
        <v>0.75</v>
      </c>
    </row>
    <row r="15" spans="1:3">
      <c r="A15" s="73" t="s">
        <v>40</v>
      </c>
      <c r="B15" s="64" t="s">
        <v>41</v>
      </c>
      <c r="C15" s="102"/>
    </row>
    <row r="16" spans="1:3">
      <c r="A16" s="74" t="s">
        <v>42</v>
      </c>
      <c r="B16" s="66" t="s">
        <v>67</v>
      </c>
    </row>
    <row r="17" spans="1:3" ht="42.75">
      <c r="A17" s="75" t="s">
        <v>45</v>
      </c>
      <c r="B17" s="76" t="s">
        <v>68</v>
      </c>
    </row>
    <row r="19" spans="1:3">
      <c r="A19" s="2" t="s">
        <v>33</v>
      </c>
      <c r="B19" s="69" t="s">
        <v>34</v>
      </c>
      <c r="C19" s="69" t="s">
        <v>35</v>
      </c>
    </row>
    <row r="20" spans="1:3">
      <c r="A20" s="70" t="s">
        <v>36</v>
      </c>
      <c r="B20" s="58"/>
      <c r="C20" s="58"/>
    </row>
    <row r="21" spans="1:3">
      <c r="A21" s="71" t="s">
        <v>37</v>
      </c>
      <c r="B21" s="60"/>
      <c r="C21" s="60"/>
    </row>
    <row r="22" spans="1:3">
      <c r="A22" s="72" t="s">
        <v>38</v>
      </c>
      <c r="B22" s="62"/>
      <c r="C22" s="62"/>
    </row>
    <row r="23" spans="1:3">
      <c r="A23" s="72" t="s">
        <v>39</v>
      </c>
      <c r="B23" s="62"/>
      <c r="C23" s="62"/>
    </row>
    <row r="24" spans="1:3">
      <c r="A24" s="73" t="s">
        <v>40</v>
      </c>
      <c r="B24" s="64"/>
      <c r="C24" s="64"/>
    </row>
    <row r="25" spans="1:3">
      <c r="A25" s="74" t="s">
        <v>42</v>
      </c>
      <c r="B25" s="66"/>
      <c r="C25" s="66"/>
    </row>
    <row r="26" spans="1:3">
      <c r="A26" s="75" t="s">
        <v>45</v>
      </c>
      <c r="B26" s="76"/>
      <c r="C26" s="76"/>
    </row>
    <row r="28" spans="1:3">
      <c r="A28" s="2" t="s">
        <v>33</v>
      </c>
      <c r="B28" s="69" t="s">
        <v>34</v>
      </c>
      <c r="C28" s="69" t="s">
        <v>35</v>
      </c>
    </row>
    <row r="29" spans="1:3">
      <c r="A29" s="70" t="s">
        <v>36</v>
      </c>
      <c r="B29" s="58"/>
      <c r="C29" s="58"/>
    </row>
    <row r="30" spans="1:3">
      <c r="A30" s="71" t="s">
        <v>37</v>
      </c>
      <c r="B30" s="60"/>
      <c r="C30" s="60"/>
    </row>
    <row r="31" spans="1:3">
      <c r="A31" s="72" t="s">
        <v>38</v>
      </c>
      <c r="B31" s="62"/>
      <c r="C31" s="62"/>
    </row>
    <row r="32" spans="1:3">
      <c r="A32" s="72" t="s">
        <v>39</v>
      </c>
      <c r="B32" s="62"/>
      <c r="C32" s="62"/>
    </row>
    <row r="33" spans="1:3">
      <c r="A33" s="73" t="s">
        <v>40</v>
      </c>
      <c r="B33" s="64"/>
      <c r="C33" s="64"/>
    </row>
    <row r="34" spans="1:3">
      <c r="A34" s="74" t="s">
        <v>42</v>
      </c>
      <c r="B34" s="66"/>
      <c r="C34" s="66"/>
    </row>
    <row r="35" spans="1:3">
      <c r="A35" s="75" t="s">
        <v>45</v>
      </c>
      <c r="B35" s="76"/>
      <c r="C35" s="76"/>
    </row>
    <row r="37" spans="1:3">
      <c r="A37" s="2" t="s">
        <v>33</v>
      </c>
      <c r="B37" s="69" t="s">
        <v>34</v>
      </c>
      <c r="C37" s="69" t="s">
        <v>35</v>
      </c>
    </row>
    <row r="38" spans="1:3">
      <c r="A38" s="70" t="s">
        <v>36</v>
      </c>
      <c r="B38" s="58"/>
      <c r="C38" s="58"/>
    </row>
    <row r="39" spans="1:3">
      <c r="A39" s="71" t="s">
        <v>37</v>
      </c>
      <c r="B39" s="60"/>
      <c r="C39" s="60"/>
    </row>
    <row r="40" spans="1:3">
      <c r="A40" s="72" t="s">
        <v>38</v>
      </c>
      <c r="B40" s="62"/>
      <c r="C40" s="62"/>
    </row>
    <row r="41" spans="1:3">
      <c r="A41" s="72" t="s">
        <v>39</v>
      </c>
      <c r="B41" s="62"/>
      <c r="C41" s="62"/>
    </row>
    <row r="42" spans="1:3">
      <c r="A42" s="73" t="s">
        <v>40</v>
      </c>
      <c r="B42" s="64"/>
      <c r="C42" s="64"/>
    </row>
    <row r="43" spans="1:3">
      <c r="A43" s="74" t="s">
        <v>42</v>
      </c>
      <c r="B43" s="66"/>
      <c r="C43" s="66"/>
    </row>
    <row r="44" spans="1:3">
      <c r="A44" s="75" t="s">
        <v>45</v>
      </c>
      <c r="B44" s="76"/>
      <c r="C44" s="76"/>
    </row>
  </sheetData>
  <pageMargins left="0.7" right="0.7" top="0.75" bottom="0.75" header="0.51180555555555496" footer="0.51180555555555496"/>
  <pageSetup firstPageNumber="0" orientation="portrait" horizontalDpi="300" verticalDpi="300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zoomScale="115" zoomScaleNormal="115" workbookViewId="0">
      <selection activeCell="B5" sqref="B5:B6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28.25" customWidth="1"/>
    <col min="7" max="7" width="13.625" customWidth="1"/>
    <col min="8" max="8" width="18.7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16</v>
      </c>
      <c r="C3" s="83">
        <v>2</v>
      </c>
      <c r="D3" s="84">
        <v>1.25</v>
      </c>
      <c r="E3" s="85">
        <v>0</v>
      </c>
      <c r="F3" s="86"/>
      <c r="G3" s="87">
        <f>Tabla248918[[#This Row],[Horas Trabajadas en Reunion]]+Tabla248918[[#This Row],[Horas Autónomas]]</f>
        <v>1.25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2.5</v>
      </c>
      <c r="F4" s="69" t="s">
        <v>56</v>
      </c>
      <c r="G4" s="87">
        <f>Tabla248918[[#This Row],[Horas Trabajadas en Reunion]]+Tabla248918[[#This Row],[Horas Autónomas]]</f>
        <v>2.5</v>
      </c>
      <c r="H4" s="69" t="s">
        <v>57</v>
      </c>
    </row>
    <row r="5" spans="1:8" ht="15">
      <c r="A5" s="94" t="s">
        <v>64</v>
      </c>
      <c r="B5" s="94" t="s">
        <v>65</v>
      </c>
      <c r="C5" s="83">
        <v>2</v>
      </c>
      <c r="D5" s="84"/>
      <c r="E5" s="85"/>
      <c r="F5" s="94"/>
      <c r="G5" s="87">
        <f>Tabla248918[[#This Row],[Horas Trabajadas en Reunion]]+Tabla248918[[#This Row],[Horas Autónomas]]</f>
        <v>0</v>
      </c>
      <c r="H5" s="94"/>
    </row>
    <row r="6" spans="1:8" ht="15">
      <c r="A6" s="94"/>
      <c r="B6" s="94" t="s">
        <v>19</v>
      </c>
      <c r="C6" s="88">
        <v>3</v>
      </c>
      <c r="D6" s="84"/>
      <c r="E6" s="89"/>
      <c r="F6" s="94"/>
      <c r="G6" s="87">
        <f>Tabla248918[[#This Row],[Horas Trabajadas en Reunion]]+Tabla248918[[#This Row],[Horas Autónomas]]</f>
        <v>0</v>
      </c>
      <c r="H6" s="94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zoomScale="130" zoomScaleNormal="130" workbookViewId="0">
      <selection activeCell="C13" sqref="C13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15.875" customWidth="1"/>
    <col min="7" max="7" width="13.625" customWidth="1"/>
    <col min="8" max="8" width="20.2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23</v>
      </c>
      <c r="C3" s="83">
        <v>2</v>
      </c>
      <c r="D3" s="84">
        <v>0</v>
      </c>
      <c r="E3" s="85">
        <v>0.5</v>
      </c>
      <c r="F3" s="86"/>
      <c r="G3" s="87">
        <f>Tabla24[[#This Row],[Horas Trabajadas en Reunion]]+E3</f>
        <v>0.5</v>
      </c>
      <c r="H3" s="34" t="s">
        <v>58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</v>
      </c>
      <c r="F4" s="69" t="s">
        <v>59</v>
      </c>
      <c r="G4" s="87">
        <f>Tabla24[[#This Row],[Horas Trabajadas en Reunion]]+E4</f>
        <v>2</v>
      </c>
      <c r="H4" s="69" t="s">
        <v>17</v>
      </c>
    </row>
    <row r="5" spans="1:8" ht="15">
      <c r="A5" s="90"/>
      <c r="B5" s="90" t="s">
        <v>24</v>
      </c>
      <c r="C5" s="90">
        <v>0</v>
      </c>
      <c r="D5" s="90">
        <v>1.5</v>
      </c>
      <c r="E5" s="90">
        <v>0</v>
      </c>
      <c r="F5" s="91"/>
      <c r="G5" s="90">
        <f>Tabla24[[#This Row],[Horas Trabajadas en Reunion]]</f>
        <v>1.5</v>
      </c>
      <c r="H5" s="90" t="s">
        <v>17</v>
      </c>
    </row>
    <row r="6" spans="1:8" ht="15">
      <c r="A6" s="94" t="s">
        <v>64</v>
      </c>
      <c r="B6" s="94" t="s">
        <v>25</v>
      </c>
      <c r="C6" s="83">
        <v>2</v>
      </c>
      <c r="D6" s="84">
        <v>1.6</v>
      </c>
      <c r="E6" s="85">
        <v>0</v>
      </c>
      <c r="F6" s="91"/>
      <c r="G6" s="87">
        <f>Tabla24[[#This Row],[Horas Trabajadas en Reunion]]+Tabla24[[#This Row],[Horas Autónomas]]</f>
        <v>1.6</v>
      </c>
      <c r="H6" s="94" t="s">
        <v>17</v>
      </c>
    </row>
    <row r="7" spans="1:8" ht="15">
      <c r="A7" s="94"/>
      <c r="B7" s="94" t="s">
        <v>19</v>
      </c>
      <c r="C7" s="88">
        <v>3</v>
      </c>
      <c r="D7" s="84"/>
      <c r="E7" s="89"/>
      <c r="F7" s="94"/>
      <c r="G7" s="87">
        <f>Tabla24[[#This Row],[Horas Trabajadas en Reunion]]+Tabla24[[#This Row],[Horas Autónomas]]</f>
        <v>0</v>
      </c>
      <c r="H7" s="94"/>
    </row>
    <row r="10" spans="1:8">
      <c r="H10" s="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30" zoomScaleNormal="130" workbookViewId="0">
      <selection activeCell="B11" sqref="B11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4.875" customWidth="1"/>
    <col min="6" max="6" width="12.5" customWidth="1"/>
    <col min="7" max="7" width="13.625" customWidth="1"/>
    <col min="8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27</v>
      </c>
      <c r="C3" s="83">
        <v>2</v>
      </c>
      <c r="D3" s="84">
        <v>1.5</v>
      </c>
      <c r="E3" s="85">
        <v>0</v>
      </c>
      <c r="F3" s="86"/>
      <c r="G3" s="87">
        <f>Tabla248[[#This Row],[Horas Trabajadas en Reunion]]</f>
        <v>1.5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2.1</v>
      </c>
      <c r="F4" s="69"/>
      <c r="G4" s="87">
        <f>Tabla248[[#This Row],[Horas Trabajadas en Reunion]]+E4</f>
        <v>2.1</v>
      </c>
      <c r="H4" s="69" t="s">
        <v>17</v>
      </c>
    </row>
    <row r="5" spans="1:8" ht="15">
      <c r="A5" s="94" t="s">
        <v>64</v>
      </c>
      <c r="B5" s="94" t="s">
        <v>25</v>
      </c>
      <c r="C5" s="83">
        <v>2</v>
      </c>
      <c r="D5" s="84">
        <v>1.6</v>
      </c>
      <c r="E5" s="85">
        <v>0</v>
      </c>
      <c r="F5" s="91"/>
      <c r="G5" s="87">
        <f>Tabla248[[#This Row],[Horas Trabajadas en Reunion]]+Tabla248[[#This Row],[Horas Autónomas]]</f>
        <v>1.6</v>
      </c>
      <c r="H5" s="94" t="s">
        <v>17</v>
      </c>
    </row>
    <row r="6" spans="1:8" ht="15">
      <c r="A6" s="94"/>
      <c r="B6" s="94" t="s">
        <v>19</v>
      </c>
      <c r="C6" s="88">
        <v>3</v>
      </c>
      <c r="D6" s="84"/>
      <c r="E6" s="89"/>
      <c r="F6" s="94"/>
      <c r="G6" s="87">
        <f>Tabla248[[#This Row],[Horas Trabajadas en Reunion]]+Tabla248[[#This Row],[Horas Autónomas]]</f>
        <v>0</v>
      </c>
      <c r="H6" s="94"/>
    </row>
    <row r="8" spans="1:8">
      <c r="G8" s="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zoomScale="130" zoomScaleNormal="130" workbookViewId="0">
      <selection activeCell="E4" sqref="E4"/>
    </sheetView>
  </sheetViews>
  <sheetFormatPr baseColWidth="10" defaultColWidth="9" defaultRowHeight="14.25"/>
  <cols>
    <col min="1" max="1" width="10.625" customWidth="1"/>
    <col min="2" max="2" width="29.25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  <col min="8" max="8" width="19.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29</v>
      </c>
      <c r="C3" s="83">
        <v>2</v>
      </c>
      <c r="D3" s="84">
        <v>1</v>
      </c>
      <c r="E3" s="85">
        <v>0.5</v>
      </c>
      <c r="F3" s="69" t="s">
        <v>60</v>
      </c>
      <c r="G3" s="87">
        <f>Tabla2489[[#This Row],[Horas Trabajadas en Reunion]]+E3</f>
        <v>1.5</v>
      </c>
      <c r="H3" s="34" t="s">
        <v>57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1.5</v>
      </c>
      <c r="F4" s="92" t="s">
        <v>61</v>
      </c>
      <c r="G4" s="93">
        <f>Tabla2489[[#This Row],[Horas Trabajadas en Reunion]]+E4</f>
        <v>1.5</v>
      </c>
      <c r="H4" s="69" t="s">
        <v>17</v>
      </c>
    </row>
    <row r="5" spans="1:8" ht="15">
      <c r="A5" s="94" t="s">
        <v>64</v>
      </c>
      <c r="B5" s="94" t="s">
        <v>30</v>
      </c>
      <c r="C5" s="88">
        <v>5</v>
      </c>
      <c r="D5" s="84"/>
      <c r="E5" s="89"/>
      <c r="F5" s="94"/>
      <c r="G5" s="93">
        <f>Tabla2489[[#This Row],[Horas Trabajadas en Reunion]]+Tabla2489[[#This Row],[Horas Autónomas]]</f>
        <v>0</v>
      </c>
      <c r="H5" s="94"/>
    </row>
    <row r="7" spans="1:8">
      <c r="F7" s="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zoomScale="160" zoomScaleNormal="160" workbookViewId="0">
      <selection activeCell="E9" sqref="E9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17.75" customWidth="1"/>
    <col min="7" max="7" width="13.625" customWidth="1"/>
    <col min="8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32</v>
      </c>
      <c r="C3" s="83">
        <v>2</v>
      </c>
      <c r="D3" s="84">
        <v>1.25</v>
      </c>
      <c r="E3" s="85">
        <v>0.5</v>
      </c>
      <c r="F3" s="69" t="s">
        <v>62</v>
      </c>
      <c r="G3" s="87">
        <f>Tabla248910[[#This Row],[Horas Trabajadas en Reunion]]+E3</f>
        <v>1.75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1.25</v>
      </c>
      <c r="F4" s="69" t="s">
        <v>63</v>
      </c>
      <c r="G4" s="87">
        <f>Tabla248910[[#This Row],[Horas Trabajadas en Reunion]]+E4</f>
        <v>1.25</v>
      </c>
      <c r="H4" s="69" t="s">
        <v>17</v>
      </c>
    </row>
    <row r="5" spans="1:8" ht="15">
      <c r="A5" s="94" t="s">
        <v>64</v>
      </c>
      <c r="B5" s="94" t="s">
        <v>65</v>
      </c>
      <c r="C5" s="83">
        <v>2</v>
      </c>
      <c r="D5" s="84"/>
      <c r="E5" s="85"/>
      <c r="F5" s="94"/>
      <c r="G5" s="87">
        <f>Tabla248910[[#This Row],[Horas Autónomas]]+Tabla248910[[#This Row],[Horas Trabajadas en Reunion]]</f>
        <v>0</v>
      </c>
      <c r="H5" s="94"/>
    </row>
    <row r="6" spans="1:8" ht="15">
      <c r="A6" s="94"/>
      <c r="B6" s="94" t="s">
        <v>19</v>
      </c>
      <c r="C6" s="88">
        <v>5</v>
      </c>
      <c r="D6" s="84"/>
      <c r="E6" s="89"/>
      <c r="F6" s="94"/>
      <c r="G6" s="87">
        <f>Tabla248910[[#This Row],[Horas Autónomas]]+Tabla248910[[#This Row],[Horas Trabajadas en Reunion]]</f>
        <v>0</v>
      </c>
      <c r="H6" s="94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1 - Grupo</vt:lpstr>
      <vt:lpstr>Reuniones</vt:lpstr>
      <vt:lpstr>Antonio</vt:lpstr>
      <vt:lpstr>Victor</vt:lpstr>
      <vt:lpstr>Eduardo</vt:lpstr>
      <vt:lpstr>Maximiliano</vt:lpstr>
      <vt:lpstr>Fernando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Parra</dc:creator>
  <dc:description/>
  <cp:lastModifiedBy>Antonio Parra</cp:lastModifiedBy>
  <cp:revision>6</cp:revision>
  <dcterms:created xsi:type="dcterms:W3CDTF">2017-10-20T23:41:04Z</dcterms:created>
  <dcterms:modified xsi:type="dcterms:W3CDTF">2019-09-04T01:43:16Z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