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21570" windowHeight="8205"/>
  </bookViews>
  <sheets>
    <sheet name="Sprint 1 - Grupo" sheetId="1" r:id="rId1"/>
    <sheet name="Reuniones" sheetId="4" r:id="rId2"/>
    <sheet name="Antonio" sheetId="14" r:id="rId3"/>
    <sheet name="Victor" sheetId="6" r:id="rId4"/>
    <sheet name="Eduardo" sheetId="11" r:id="rId5"/>
    <sheet name="Maximiliano" sheetId="12" r:id="rId6"/>
    <sheet name="Fernando" sheetId="13" r:id="rId7"/>
  </sheets>
  <calcPr calcId="162913"/>
</workbook>
</file>

<file path=xl/calcChain.xml><?xml version="1.0" encoding="utf-8"?>
<calcChain xmlns="http://schemas.openxmlformats.org/spreadsheetml/2006/main">
  <c r="R15" i="1" l="1"/>
  <c r="R16" i="1" s="1"/>
  <c r="S16" i="1" s="1"/>
  <c r="T16" i="1" s="1"/>
  <c r="U16" i="1" s="1"/>
  <c r="V16" i="1" s="1"/>
  <c r="R4" i="1"/>
  <c r="R27" i="1"/>
  <c r="R38" i="1"/>
  <c r="R39" i="1" s="1"/>
  <c r="S39" i="1" s="1"/>
  <c r="T39" i="1" s="1"/>
  <c r="U39" i="1" s="1"/>
  <c r="V39" i="1" s="1"/>
  <c r="R49" i="1"/>
  <c r="R50" i="1" l="1"/>
  <c r="S50" i="1" s="1"/>
  <c r="T50" i="1" s="1"/>
  <c r="U50" i="1" s="1"/>
  <c r="V50" i="1" s="1"/>
  <c r="R28" i="1"/>
  <c r="S28" i="1" s="1"/>
  <c r="T28" i="1" s="1"/>
  <c r="U28" i="1" s="1"/>
  <c r="V28" i="1" s="1"/>
  <c r="R5" i="1"/>
  <c r="S5" i="1" s="1"/>
  <c r="T5" i="1" s="1"/>
  <c r="U5" i="1" s="1"/>
  <c r="V5" i="1" s="1"/>
  <c r="R54" i="1"/>
  <c r="R55" i="1" s="1"/>
  <c r="S55" i="1" s="1"/>
  <c r="T55" i="1" s="1"/>
  <c r="U55" i="1" s="1"/>
  <c r="V55" i="1" s="1"/>
  <c r="D38" i="1" l="1"/>
  <c r="H42" i="1"/>
  <c r="D15" i="1"/>
  <c r="D16" i="1"/>
  <c r="D17" i="1"/>
  <c r="H17" i="1" s="1"/>
  <c r="H18" i="1"/>
  <c r="H22" i="1"/>
  <c r="H23" i="1"/>
  <c r="D27" i="1"/>
  <c r="D28" i="1"/>
  <c r="H30" i="1"/>
  <c r="H34" i="1"/>
  <c r="H21" i="1"/>
  <c r="D4" i="1"/>
  <c r="H6" i="1"/>
  <c r="H7" i="1"/>
  <c r="H9" i="1"/>
  <c r="H11" i="1"/>
  <c r="H56" i="1"/>
  <c r="H55" i="1"/>
  <c r="H54" i="1"/>
  <c r="H53" i="1"/>
  <c r="H52" i="1"/>
  <c r="H51" i="1"/>
  <c r="H45" i="1"/>
  <c r="H44" i="1"/>
  <c r="H43" i="1"/>
  <c r="H41" i="1"/>
  <c r="H40" i="1"/>
  <c r="H33" i="1"/>
  <c r="H32" i="1"/>
  <c r="H31" i="1"/>
  <c r="H29" i="1"/>
  <c r="H20" i="1"/>
  <c r="H19" i="1"/>
  <c r="H10" i="1"/>
  <c r="H8" i="1"/>
  <c r="G3" i="14"/>
  <c r="G4" i="14"/>
  <c r="D5" i="1" s="1"/>
  <c r="G3" i="13"/>
  <c r="D49" i="1" s="1"/>
  <c r="S49" i="1" s="1"/>
  <c r="T49" i="1" s="1"/>
  <c r="U49" i="1" s="1"/>
  <c r="V49" i="1" s="1"/>
  <c r="G4" i="13"/>
  <c r="D50" i="1" s="1"/>
  <c r="G3" i="12"/>
  <c r="G4" i="12"/>
  <c r="D39" i="1" s="1"/>
  <c r="G3" i="6"/>
  <c r="G4" i="6"/>
  <c r="G5" i="6"/>
  <c r="G3" i="11"/>
  <c r="G4" i="11"/>
  <c r="S27" i="1" l="1"/>
  <c r="T27" i="1" s="1"/>
  <c r="U27" i="1" s="1"/>
  <c r="V27" i="1" s="1"/>
  <c r="S15" i="1"/>
  <c r="T15" i="1" s="1"/>
  <c r="U15" i="1" s="1"/>
  <c r="V15" i="1" s="1"/>
  <c r="S4" i="1"/>
  <c r="T4" i="1" s="1"/>
  <c r="U4" i="1" s="1"/>
  <c r="V4" i="1" s="1"/>
  <c r="S38" i="1"/>
  <c r="T38" i="1" s="1"/>
  <c r="U38" i="1" s="1"/>
  <c r="V38" i="1" s="1"/>
  <c r="H15" i="1"/>
  <c r="H38" i="1"/>
  <c r="H5" i="1"/>
  <c r="H16" i="1"/>
  <c r="H28" i="1"/>
  <c r="H50" i="1"/>
  <c r="H39" i="1"/>
  <c r="H27" i="1"/>
  <c r="H49" i="1"/>
  <c r="H4" i="1"/>
  <c r="S54" i="1" l="1"/>
  <c r="T54" i="1" l="1"/>
  <c r="V54" i="1" l="1"/>
  <c r="U54" i="1"/>
</calcChain>
</file>

<file path=xl/sharedStrings.xml><?xml version="1.0" encoding="utf-8"?>
<sst xmlns="http://schemas.openxmlformats.org/spreadsheetml/2006/main" count="217" uniqueCount="53">
  <si>
    <t>Trabajos
Designados</t>
  </si>
  <si>
    <t>Horas Totales
Asignadas por Tarea</t>
  </si>
  <si>
    <t>¿Completó el
Objetivo?</t>
  </si>
  <si>
    <t>Trabajos Designados</t>
  </si>
  <si>
    <t>Semana</t>
  </si>
  <si>
    <t>Primera</t>
  </si>
  <si>
    <t>Assets</t>
  </si>
  <si>
    <t>Estudio general</t>
  </si>
  <si>
    <t>Horas Trabajadas en Reunion</t>
  </si>
  <si>
    <t>Horas Autónomas</t>
  </si>
  <si>
    <t>Justifique las horas autónomas</t>
  </si>
  <si>
    <t>Horas Totales</t>
  </si>
  <si>
    <t>Si</t>
  </si>
  <si>
    <t>Implementación Bootstrap</t>
  </si>
  <si>
    <t>Ayuda con Maqueteo</t>
  </si>
  <si>
    <t>Maqueteo HTML</t>
  </si>
  <si>
    <t>Implementación Vue</t>
  </si>
  <si>
    <t>Creación DB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</si>
  <si>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</si>
  <si>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</si>
  <si>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</si>
  <si>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</si>
  <si>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</si>
  <si>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</si>
  <si>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</si>
  <si>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¿Que se realizó?</t>
  </si>
  <si>
    <t>Reunión Segundo Año</t>
  </si>
  <si>
    <t>Reunión Con Cuarto Año</t>
  </si>
  <si>
    <t>Elemento</t>
  </si>
  <si>
    <t>Reunión Semanal</t>
  </si>
  <si>
    <t>Reunión Semanal de Trabajo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</si>
  <si>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</si>
  <si>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</si>
  <si>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</si>
  <si>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</si>
  <si>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</si>
  <si>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</si>
  <si>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</si>
  <si>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</si>
  <si>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Nombre</t>
  </si>
  <si>
    <t>Victor</t>
  </si>
  <si>
    <t>Antonio</t>
  </si>
  <si>
    <t>Eduardo</t>
  </si>
  <si>
    <t>Maximiliano</t>
  </si>
  <si>
    <t>Fernando</t>
  </si>
  <si>
    <t>Horas Iniciales</t>
  </si>
  <si>
    <t>Semana 2</t>
  </si>
  <si>
    <t>Semana 1</t>
  </si>
  <si>
    <t>Semana 3</t>
  </si>
  <si>
    <t>Semana 4</t>
  </si>
  <si>
    <t>Tipo</t>
  </si>
  <si>
    <t>Hora Real</t>
  </si>
  <si>
    <t>Hora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</si>
</sst>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&quot; &quot;dd&quot; de &quot;mmmm&quot; de &quot;yyyy"/>
    <numFmt numFmtId="165" formatCode="hh&quot;:&quot;mm&quot; &quot;AM/PM"/>
  </numFmts>
  <fonts count="24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FFFFFF"/>
      <name val="Ubuntu"/>
    </font>
    <font>
      <sz val="11"/>
      <color rgb="FF000000"/>
      <name val="Ubuntu"/>
    </font>
    <font>
      <b/>
      <i/>
      <sz val="11"/>
      <color rgb="FF7030A0"/>
      <name val="Calibri"/>
      <family val="2"/>
      <scheme val="minor"/>
    </font>
    <font>
      <b/>
      <i/>
      <sz val="10"/>
      <color rgb="FF7030A0"/>
      <name val="Liberatio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 tint="4.9989318521683403E-2"/>
        <bgColor rgb="FFFFFFC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2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8" fillId="19" borderId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9" fillId="0" borderId="0"/>
    <xf numFmtId="0" fontId="10" fillId="13" borderId="0"/>
    <xf numFmtId="0" fontId="10" fillId="14" borderId="0"/>
    <xf numFmtId="0" fontId="9" fillId="15" borderId="0"/>
    <xf numFmtId="0" fontId="11" fillId="16" borderId="0"/>
    <xf numFmtId="0" fontId="12" fillId="17" borderId="0"/>
    <xf numFmtId="0" fontId="13" fillId="0" borderId="0"/>
    <xf numFmtId="0" fontId="14" fillId="18" borderId="0"/>
    <xf numFmtId="0" fontId="15" fillId="0" borderId="0"/>
    <xf numFmtId="0" fontId="16" fillId="0" borderId="0"/>
    <xf numFmtId="0" fontId="17" fillId="0" borderId="0"/>
    <xf numFmtId="0" fontId="19" fillId="19" borderId="3"/>
    <xf numFmtId="0" fontId="8" fillId="0" borderId="0"/>
    <xf numFmtId="0" fontId="8" fillId="0" borderId="0"/>
    <xf numFmtId="0" fontId="11" fillId="0" borderId="0"/>
  </cellStyleXfs>
  <cellXfs count="92">
    <xf numFmtId="0" fontId="0" fillId="0" borderId="0" xfId="0"/>
    <xf numFmtId="0" fontId="19" fillId="19" borderId="3" xfId="25"/>
    <xf numFmtId="0" fontId="19" fillId="19" borderId="4" xfId="25" applyBorder="1"/>
    <xf numFmtId="0" fontId="19" fillId="19" borderId="5" xfId="25" applyBorder="1"/>
    <xf numFmtId="0" fontId="5" fillId="5" borderId="1" xfId="5"/>
    <xf numFmtId="0" fontId="4" fillId="4" borderId="1" xfId="4"/>
    <xf numFmtId="0" fontId="4" fillId="4" borderId="1" xfId="4" applyAlignment="1">
      <alignment wrapText="1"/>
    </xf>
    <xf numFmtId="0" fontId="6" fillId="19" borderId="2" xfId="6" applyFill="1"/>
    <xf numFmtId="0" fontId="6" fillId="19" borderId="2" xfId="6" applyFill="1" applyAlignment="1">
      <alignment wrapText="1"/>
    </xf>
    <xf numFmtId="0" fontId="1" fillId="7" borderId="2" xfId="8" applyBorder="1" applyAlignment="1">
      <alignment wrapText="1"/>
    </xf>
    <xf numFmtId="0" fontId="1" fillId="7" borderId="4" xfId="8" applyBorder="1"/>
    <xf numFmtId="0" fontId="1" fillId="7" borderId="3" xfId="8" applyBorder="1"/>
    <xf numFmtId="0" fontId="7" fillId="12" borderId="2" xfId="13" applyBorder="1" applyAlignment="1">
      <alignment wrapText="1"/>
    </xf>
    <xf numFmtId="0" fontId="7" fillId="12" borderId="4" xfId="13" applyBorder="1"/>
    <xf numFmtId="0" fontId="7" fillId="12" borderId="3" xfId="13" applyBorder="1"/>
    <xf numFmtId="0" fontId="12" fillId="17" borderId="0" xfId="19"/>
    <xf numFmtId="0" fontId="19" fillId="20" borderId="4" xfId="25" applyFill="1" applyBorder="1"/>
    <xf numFmtId="0" fontId="4" fillId="4" borderId="7" xfId="4" applyBorder="1"/>
    <xf numFmtId="0" fontId="5" fillId="21" borderId="1" xfId="5" applyFill="1"/>
    <xf numFmtId="0" fontId="20" fillId="22" borderId="8" xfId="0" applyFont="1" applyFill="1" applyBorder="1"/>
    <xf numFmtId="0" fontId="21" fillId="23" borderId="8" xfId="0" applyFont="1" applyFill="1" applyBorder="1"/>
    <xf numFmtId="0" fontId="20" fillId="24" borderId="8" xfId="0" applyFont="1" applyFill="1" applyBorder="1"/>
    <xf numFmtId="164" fontId="21" fillId="25" borderId="8" xfId="0" applyNumberFormat="1" applyFont="1" applyFill="1" applyBorder="1"/>
    <xf numFmtId="0" fontId="20" fillId="26" borderId="8" xfId="0" applyFont="1" applyFill="1" applyBorder="1"/>
    <xf numFmtId="165" fontId="21" fillId="27" borderId="8" xfId="0" applyNumberFormat="1" applyFont="1" applyFill="1" applyBorder="1"/>
    <xf numFmtId="0" fontId="20" fillId="28" borderId="8" xfId="0" applyFont="1" applyFill="1" applyBorder="1"/>
    <xf numFmtId="0" fontId="21" fillId="29" borderId="8" xfId="0" applyFont="1" applyFill="1" applyBorder="1"/>
    <xf numFmtId="0" fontId="20" fillId="30" borderId="8" xfId="0" applyFont="1" applyFill="1" applyBorder="1"/>
    <xf numFmtId="0" fontId="21" fillId="31" borderId="8" xfId="0" applyFont="1" applyFill="1" applyBorder="1"/>
    <xf numFmtId="0" fontId="20" fillId="32" borderId="9" xfId="0" applyFont="1" applyFill="1" applyBorder="1"/>
    <xf numFmtId="0" fontId="21" fillId="33" borderId="9" xfId="0" applyFont="1" applyFill="1" applyBorder="1" applyAlignment="1">
      <alignment wrapText="1"/>
    </xf>
    <xf numFmtId="0" fontId="20" fillId="22" borderId="10" xfId="0" applyFont="1" applyFill="1" applyBorder="1"/>
    <xf numFmtId="0" fontId="20" fillId="24" borderId="10" xfId="0" applyFont="1" applyFill="1" applyBorder="1"/>
    <xf numFmtId="0" fontId="20" fillId="26" borderId="10" xfId="0" applyFont="1" applyFill="1" applyBorder="1"/>
    <xf numFmtId="0" fontId="20" fillId="28" borderId="10" xfId="0" applyFont="1" applyFill="1" applyBorder="1"/>
    <xf numFmtId="0" fontId="20" fillId="30" borderId="10" xfId="0" applyFont="1" applyFill="1" applyBorder="1"/>
    <xf numFmtId="0" fontId="20" fillId="32" borderId="11" xfId="0" applyFont="1" applyFill="1" applyBorder="1"/>
    <xf numFmtId="0" fontId="21" fillId="23" borderId="5" xfId="0" applyFont="1" applyFill="1" applyBorder="1"/>
    <xf numFmtId="164" fontId="21" fillId="25" borderId="5" xfId="0" applyNumberFormat="1" applyFont="1" applyFill="1" applyBorder="1"/>
    <xf numFmtId="165" fontId="21" fillId="27" borderId="5" xfId="0" applyNumberFormat="1" applyFont="1" applyFill="1" applyBorder="1"/>
    <xf numFmtId="0" fontId="21" fillId="29" borderId="5" xfId="0" applyFont="1" applyFill="1" applyBorder="1"/>
    <xf numFmtId="0" fontId="21" fillId="31" borderId="5" xfId="0" applyFont="1" applyFill="1" applyBorder="1"/>
    <xf numFmtId="0" fontId="21" fillId="33" borderId="5" xfId="0" applyFont="1" applyFill="1" applyBorder="1" applyAlignment="1">
      <alignment wrapText="1"/>
    </xf>
    <xf numFmtId="0" fontId="19" fillId="19" borderId="14" xfId="25" applyBorder="1"/>
    <xf numFmtId="0" fontId="19" fillId="19" borderId="4" xfId="25" applyBorder="1" applyAlignment="1">
      <alignment wrapText="1"/>
    </xf>
    <xf numFmtId="0" fontId="7" fillId="6" borderId="4" xfId="7" applyBorder="1"/>
    <xf numFmtId="0" fontId="7" fillId="6" borderId="3" xfId="7" applyBorder="1"/>
    <xf numFmtId="0" fontId="7" fillId="9" borderId="3" xfId="10" applyBorder="1"/>
    <xf numFmtId="0" fontId="7" fillId="8" borderId="4" xfId="9" applyBorder="1"/>
    <xf numFmtId="0" fontId="7" fillId="8" borderId="3" xfId="9" applyBorder="1"/>
    <xf numFmtId="0" fontId="18" fillId="19" borderId="0" xfId="3" applyBorder="1"/>
    <xf numFmtId="0" fontId="7" fillId="8" borderId="6" xfId="9" applyBorder="1"/>
    <xf numFmtId="0" fontId="7" fillId="10" borderId="3" xfId="11" applyBorder="1"/>
    <xf numFmtId="0" fontId="7" fillId="11" borderId="3" xfId="12" applyBorder="1"/>
    <xf numFmtId="0" fontId="7" fillId="9" borderId="6" xfId="10" applyBorder="1"/>
    <xf numFmtId="0" fontId="2" fillId="2" borderId="13" xfId="1" applyBorder="1"/>
    <xf numFmtId="0" fontId="3" fillId="3" borderId="13" xfId="2" applyBorder="1"/>
    <xf numFmtId="0" fontId="3" fillId="3" borderId="16" xfId="2" applyBorder="1"/>
    <xf numFmtId="0" fontId="19" fillId="19" borderId="12" xfId="25" applyBorder="1"/>
    <xf numFmtId="0" fontId="7" fillId="8" borderId="12" xfId="9" applyBorder="1"/>
    <xf numFmtId="0" fontId="7" fillId="9" borderId="18" xfId="10" applyBorder="1"/>
    <xf numFmtId="0" fontId="19" fillId="19" borderId="17" xfId="25" applyBorder="1"/>
    <xf numFmtId="0" fontId="19" fillId="19" borderId="12" xfId="25" applyBorder="1" applyAlignment="1">
      <alignment wrapText="1"/>
    </xf>
    <xf numFmtId="0" fontId="7" fillId="6" borderId="12" xfId="7" applyBorder="1"/>
    <xf numFmtId="0" fontId="18" fillId="19" borderId="24" xfId="3" applyBorder="1"/>
    <xf numFmtId="0" fontId="7" fillId="6" borderId="18" xfId="7" applyBorder="1"/>
    <xf numFmtId="0" fontId="4" fillId="4" borderId="28" xfId="4" applyBorder="1"/>
    <xf numFmtId="0" fontId="11" fillId="0" borderId="25" xfId="28" applyBorder="1"/>
    <xf numFmtId="0" fontId="2" fillId="2" borderId="19" xfId="1" applyBorder="1"/>
    <xf numFmtId="0" fontId="18" fillId="19" borderId="26" xfId="3" applyBorder="1"/>
    <xf numFmtId="0" fontId="4" fillId="4" borderId="1" xfId="4" applyBorder="1"/>
    <xf numFmtId="0" fontId="11" fillId="0" borderId="0" xfId="28" applyBorder="1"/>
    <xf numFmtId="0" fontId="3" fillId="3" borderId="20" xfId="2" applyBorder="1"/>
    <xf numFmtId="0" fontId="3" fillId="3" borderId="29" xfId="2" applyBorder="1"/>
    <xf numFmtId="0" fontId="18" fillId="19" borderId="23" xfId="3" applyBorder="1"/>
    <xf numFmtId="0" fontId="7" fillId="11" borderId="21" xfId="12" applyBorder="1"/>
    <xf numFmtId="0" fontId="4" fillId="4" borderId="30" xfId="4" applyBorder="1"/>
    <xf numFmtId="0" fontId="7" fillId="9" borderId="21" xfId="10" applyBorder="1"/>
    <xf numFmtId="0" fontId="11" fillId="0" borderId="27" xfId="28" applyBorder="1"/>
    <xf numFmtId="0" fontId="3" fillId="3" borderId="22" xfId="2" applyBorder="1"/>
    <xf numFmtId="0" fontId="19" fillId="19" borderId="15" xfId="25" applyBorder="1" applyAlignment="1">
      <alignment wrapText="1"/>
    </xf>
    <xf numFmtId="0" fontId="7" fillId="11" borderId="6" xfId="12" applyBorder="1"/>
    <xf numFmtId="0" fontId="7" fillId="10" borderId="4" xfId="11" applyBorder="1"/>
    <xf numFmtId="0" fontId="7" fillId="11" borderId="4" xfId="12" applyBorder="1"/>
    <xf numFmtId="0" fontId="7" fillId="10" borderId="12" xfId="11" applyBorder="1"/>
    <xf numFmtId="0" fontId="7" fillId="11" borderId="12" xfId="12" applyBorder="1"/>
    <xf numFmtId="0" fontId="22" fillId="6" borderId="1" xfId="7" applyFont="1" applyBorder="1"/>
    <xf numFmtId="0" fontId="22" fillId="4" borderId="1" xfId="4" applyFont="1" applyBorder="1"/>
    <xf numFmtId="0" fontId="22" fillId="6" borderId="6" xfId="7" applyFont="1" applyBorder="1"/>
    <xf numFmtId="0" fontId="22" fillId="9" borderId="6" xfId="10" applyFont="1" applyBorder="1"/>
    <xf numFmtId="0" fontId="23" fillId="0" borderId="0" xfId="28" applyFont="1" applyFill="1" applyBorder="1"/>
    <xf numFmtId="0" fontId="22" fillId="2" borderId="13" xfId="1" applyFont="1" applyBorder="1"/>
  </cellXfs>
  <cellStyles count="29">
    <cellStyle name="20% - Énfasis1" xfId="8" builtinId="30"/>
    <cellStyle name="60% - Énfasis6" xfId="13" builtinId="52"/>
    <cellStyle name="Accent" xfId="14"/>
    <cellStyle name="Accent 1" xfId="15"/>
    <cellStyle name="Accent 2" xfId="16"/>
    <cellStyle name="Accent 3" xfId="17"/>
    <cellStyle name="Bad" xfId="18"/>
    <cellStyle name="Bueno" xfId="1" builtinId="26"/>
    <cellStyle name="Cálculo" xfId="5" builtinId="22"/>
    <cellStyle name="Énfasis1" xfId="7" builtinId="29"/>
    <cellStyle name="Énfasis2" xfId="9" builtinId="33"/>
    <cellStyle name="Énfasis3" xfId="10" builtinId="37"/>
    <cellStyle name="Énfasis4" xfId="11" builtinId="41"/>
    <cellStyle name="Énfasis6" xfId="12" builtinId="49"/>
    <cellStyle name="Entrada" xfId="4" builtinId="20"/>
    <cellStyle name="Error" xfId="19"/>
    <cellStyle name="Footnote" xfId="20"/>
    <cellStyle name="Good" xfId="21"/>
    <cellStyle name="Heading" xfId="22"/>
    <cellStyle name="Heading 1" xfId="23"/>
    <cellStyle name="Heading 2" xfId="24"/>
    <cellStyle name="Incorrecto" xfId="2" builtinId="27"/>
    <cellStyle name="Neutral" xfId="3" builtinId="28" customBuiltin="1"/>
    <cellStyle name="Normal" xfId="0" builtinId="0" customBuiltin="1"/>
    <cellStyle name="Note" xfId="25"/>
    <cellStyle name="Status" xfId="26"/>
    <cellStyle name="Text" xfId="27"/>
    <cellStyle name="Total" xfId="6" builtinId="25"/>
    <cellStyle name="Warning" xfId="28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rgb="FF808080"/>
        </left>
        <right style="thin">
          <color rgb="FF808080"/>
        </right>
        <top/>
        <bottom style="thin">
          <color rgb="FF808080"/>
        </bottom>
        <vertical/>
        <horizontal/>
      </border>
    </dxf>
    <dxf>
      <border diagonalUp="0" diagonalDown="0">
        <left style="thin">
          <color rgb="FF808080"/>
        </left>
        <right style="thin">
          <color rgb="FF808080"/>
        </right>
        <top/>
        <bottom style="thin">
          <color rgb="FF80808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numFmt numFmtId="0" formatCode="General"/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numFmt numFmtId="0" formatCode="General"/>
    </dxf>
    <dxf>
      <border outline="0">
        <top style="thin">
          <color rgb="FF808080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border outline="0">
        <bottom style="thin">
          <color rgb="FF808080"/>
        </bottom>
      </border>
    </dxf>
    <dxf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Antonio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E-452E-9286-B8E4F642E8AB}"/>
            </c:ext>
          </c:extLst>
        </c:ser>
        <c:ser>
          <c:idx val="1"/>
          <c:order val="1"/>
          <c:tx>
            <c:strRef>
              <c:f>'Sprint 1 - Grupo'!$Q$5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E-452E-9286-B8E4F642E8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343088"/>
        <c:axId val="677343504"/>
      </c:lineChart>
      <c:catAx>
        <c:axId val="6773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343504"/>
        <c:crosses val="autoZero"/>
        <c:auto val="1"/>
        <c:lblAlgn val="ctr"/>
        <c:lblOffset val="100"/>
        <c:noMultiLvlLbl val="0"/>
      </c:catAx>
      <c:valAx>
        <c:axId val="677343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73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7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AB2-A30E-6E41B4D284F9}"/>
            </c:ext>
          </c:extLst>
        </c:ser>
        <c:ser>
          <c:idx val="1"/>
          <c:order val="1"/>
          <c:tx>
            <c:strRef>
              <c:f>'Sprint 1 - Grupo'!$Q$16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B-4AB2-A30E-6E41B4D284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558080"/>
        <c:axId val="732549344"/>
      </c:lineChart>
      <c:catAx>
        <c:axId val="7325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549344"/>
        <c:crosses val="autoZero"/>
        <c:auto val="1"/>
        <c:lblAlgn val="ctr"/>
        <c:lblOffset val="100"/>
        <c:noMultiLvlLbl val="0"/>
      </c:catAx>
      <c:valAx>
        <c:axId val="73254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Eduardo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A-45AA-8140-3961DDE1AE7C}"/>
            </c:ext>
          </c:extLst>
        </c:ser>
        <c:ser>
          <c:idx val="1"/>
          <c:order val="1"/>
          <c:tx>
            <c:strRef>
              <c:f>'Sprint 1 - Grupo'!$Q$28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Grupo'!$R$28:$V$28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A-45AA-8140-3961DDE1AE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344752"/>
        <c:axId val="677342672"/>
      </c:lineChart>
      <c:catAx>
        <c:axId val="6773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7342672"/>
        <c:crosses val="autoZero"/>
        <c:auto val="1"/>
        <c:lblAlgn val="ctr"/>
        <c:lblOffset val="100"/>
        <c:noMultiLvlLbl val="0"/>
      </c:catAx>
      <c:valAx>
        <c:axId val="67734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73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Maximiliano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0-4640-904B-31B1F788EFAB}"/>
            </c:ext>
          </c:extLst>
        </c:ser>
        <c:ser>
          <c:idx val="1"/>
          <c:order val="1"/>
          <c:tx>
            <c:strRef>
              <c:f>'Sprint 1 - Grupo'!$Q$39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0-4640-904B-31B1F788E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559328"/>
        <c:axId val="732548512"/>
      </c:lineChart>
      <c:catAx>
        <c:axId val="7325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548512"/>
        <c:crosses val="autoZero"/>
        <c:auto val="1"/>
        <c:lblAlgn val="ctr"/>
        <c:lblOffset val="100"/>
        <c:noMultiLvlLbl val="0"/>
      </c:catAx>
      <c:valAx>
        <c:axId val="73254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5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Fernando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Grupo'!$R$49:$V$49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2-4E95-871A-57EB9F7FAF85}"/>
            </c:ext>
          </c:extLst>
        </c:ser>
        <c:ser>
          <c:idx val="1"/>
          <c:order val="1"/>
          <c:tx>
            <c:strRef>
              <c:f>'Sprint 1 - Grupo'!$Q$50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2-4E95-871A-57EB9F7FA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0656576"/>
        <c:axId val="610651584"/>
      </c:lineChart>
      <c:catAx>
        <c:axId val="610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651584"/>
        <c:crosses val="autoZero"/>
        <c:auto val="1"/>
        <c:lblAlgn val="ctr"/>
        <c:lblOffset val="100"/>
        <c:noMultiLvlLbl val="0"/>
      </c:catAx>
      <c:valAx>
        <c:axId val="610651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Grupales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Grupo'!$Q$54</c:f>
              <c:strCache>
                <c:ptCount val="1"/>
                <c:pt idx="0">
                  <c:v>Hora 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Grupo'!$R$54:$V$54</c:f>
              <c:numCache>
                <c:formatCode>General</c:formatCode>
                <c:ptCount val="5"/>
                <c:pt idx="0">
                  <c:v>27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5B8-84DF-95D8803F1E49}"/>
            </c:ext>
          </c:extLst>
        </c:ser>
        <c:ser>
          <c:idx val="1"/>
          <c:order val="1"/>
          <c:tx>
            <c:strRef>
              <c:f>'Sprint 1 - Grupo'!$Q$55</c:f>
              <c:strCache>
                <c:ptCount val="1"/>
                <c:pt idx="0">
                  <c:v>Hora Ideal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27</c:v>
                </c:pt>
                <c:pt idx="1">
                  <c:v>20.25</c:v>
                </c:pt>
                <c:pt idx="2">
                  <c:v>13.5</c:v>
                </c:pt>
                <c:pt idx="3">
                  <c:v>6.75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5B8-84DF-95D8803F1E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044224"/>
        <c:axId val="675044640"/>
      </c:lineChart>
      <c:catAx>
        <c:axId val="67504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640"/>
        <c:crosses val="autoZero"/>
        <c:auto val="1"/>
        <c:lblAlgn val="ctr"/>
        <c:lblOffset val="100"/>
        <c:noMultiLvlLbl val="0"/>
      </c:catAx>
      <c:valAx>
        <c:axId val="675044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499343</xdr:colOff>
      <xdr:row>1</xdr:row>
      <xdr:rowOff>172607</xdr:rowOff>
    </xdr:from>
    <xdr:to>
      <xdr:col>11</xdr:col>
      <xdr:colOff>1622137</xdr:colOff>
      <xdr:row>13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291522</xdr:colOff>
      <xdr:row>2</xdr:row>
      <xdr:rowOff>16742</xdr:rowOff>
    </xdr:from>
    <xdr:to>
      <xdr:col>15</xdr:col>
      <xdr:colOff>329045</xdr:colOff>
      <xdr:row>13</xdr:row>
      <xdr:rowOff>17318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516661</xdr:colOff>
      <xdr:row>13</xdr:row>
      <xdr:rowOff>70715</xdr:rowOff>
    </xdr:from>
    <xdr:to>
      <xdr:col>11</xdr:col>
      <xdr:colOff>1596160</xdr:colOff>
      <xdr:row>23</xdr:row>
      <xdr:rowOff>164522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308842</xdr:colOff>
      <xdr:row>13</xdr:row>
      <xdr:rowOff>88899</xdr:rowOff>
    </xdr:from>
    <xdr:to>
      <xdr:col>15</xdr:col>
      <xdr:colOff>329046</xdr:colOff>
      <xdr:row>23</xdr:row>
      <xdr:rowOff>138545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1506683</xdr:colOff>
      <xdr:row>25</xdr:row>
      <xdr:rowOff>4331</xdr:rowOff>
    </xdr:from>
    <xdr:to>
      <xdr:col>13</xdr:col>
      <xdr:colOff>525319</xdr:colOff>
      <xdr:row>33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89889</xdr:colOff>
      <xdr:row>35</xdr:row>
      <xdr:rowOff>54428</xdr:rowOff>
    </xdr:from>
    <xdr:to>
      <xdr:col>15</xdr:col>
      <xdr:colOff>1088571</xdr:colOff>
      <xdr:row>56</xdr:row>
      <xdr:rowOff>32987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8" name="Tabla18" displayName="Tabla18" ref="A3:I11" totalsRowShown="0" headerRowDxfId="43" headerRowBorderDxfId="42" tableBorderDxfId="41" totalsRowBorderDxfId="40" headerRowCellStyle="Note">
  <autoFilter ref="A3:I11"/>
  <tableColumns count="9">
    <tableColumn id="1" name="Nombre" dataDxfId="39" dataCellStyle="Neutral"/>
    <tableColumn id="2" name="Trabajos Designados"/>
    <tableColumn id="3" name="Horas Totales _x000a_Asignadas por Tarea" dataCellStyle="Entrada"/>
    <tableColumn id="4" name="Primera Semana" dataDxfId="38">
      <calculatedColumnFormula>Antonio!G3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D4+E4+F4+G4</calculatedColumnFormula>
    </tableColumn>
    <tableColumn id="10" name="¿Completó el_x000a_Objetivo?" dataDxfId="37" dataCellStyle="Buen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" name="Tabla2" displayName="Tabla2" ref="Q14:V16" totalsRowShown="0">
  <autoFilter ref="Q14:V16"/>
  <tableColumns count="6">
    <tableColumn id="6" name="Tipo"/>
    <tableColumn id="1" name="Horas Iniciales">
      <calculatedColumnFormula>Tabla1820[[#This Row],[Horas Totales 
Asignadas por Tarea]]+C23+C16+C17+C18+C19+C20+C21+C22</calculatedColumnFormula>
    </tableColumn>
    <tableColumn id="2" name="Semana 1">
      <calculatedColumnFormula>R15--Tabla1820[[#This Row],[Primera Semana]]-D16-D17</calculatedColumnFormula>
    </tableColumn>
    <tableColumn id="3" name="Semana 2">
      <calculatedColumnFormula>S15-E18-E19</calculatedColumnFormula>
    </tableColumn>
    <tableColumn id="4" name="Semana 3">
      <calculatedColumnFormula>T15-F21-F20</calculatedColumnFormula>
    </tableColumn>
    <tableColumn id="5" name="Semana 4">
      <calculatedColumnFormula>U15-G23-G22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" displayName="Tabla1" ref="Q3:V5" totalsRowShown="0">
  <autoFilter ref="Q3:V5"/>
  <tableColumns count="6">
    <tableColumn id="7" name="Tipo"/>
    <tableColumn id="1" name="Horas Iniciales" dataDxfId="13">
      <calculatedColumnFormula>Tabla18[[#This Row],[Horas Totales 
Asignadas por Tarea]]+C5+C6+C7+C8+C9+C10+C11</calculatedColumnFormula>
    </tableColumn>
    <tableColumn id="2" name="Semana 1">
      <calculatedColumnFormula>R4-Tabla18[[#This Row],[Primera Semana]]-D5</calculatedColumnFormula>
    </tableColumn>
    <tableColumn id="3" name="Semana 2">
      <calculatedColumnFormula>S4-E6-E7</calculatedColumnFormula>
    </tableColumn>
    <tableColumn id="4" name="Semana 3">
      <calculatedColumnFormula>T4-F8-F9</calculatedColumnFormula>
    </tableColumn>
    <tableColumn id="5" name="Semana 4">
      <calculatedColumnFormula>U4-G10-G11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0" name="Tabla10" displayName="Tabla10" ref="A1:C8" totalsRowShown="0" tableBorderDxfId="12">
  <autoFilter ref="A1:C8"/>
  <tableColumns count="3">
    <tableColumn id="1" name="Elemento"/>
    <tableColumn id="5" name="Reunión Con Cuarto Año" dataDxfId="11"/>
    <tableColumn id="2" name="Reunión Segundo Año" dataDxfId="1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4" name="Tabla1015" displayName="Tabla1015" ref="A10:C17" totalsRowShown="0" tableBorderDxfId="9">
  <autoFilter ref="A10:C17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5" name="Tabla1016" displayName="Tabla1016" ref="A19:C26" totalsRowShown="0" tableBorderDxfId="8">
  <autoFilter ref="A19:C26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6" name="Tabla1017" displayName="Tabla1017" ref="A28:C35" totalsRowShown="0" tableBorderDxfId="7">
  <autoFilter ref="A28:C35"/>
  <tableColumns count="3">
    <tableColumn id="1" name="Elemento"/>
    <tableColumn id="5" name="Reunión Con Cuarto Año"/>
    <tableColumn id="2" name="Reunión Segundo Año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7" name="Tabla248918" displayName="Tabla248918" ref="A2:H4" totalsRowShown="0" headerRowCellStyle="Total">
  <autoFilter ref="A2:H4"/>
  <tableColumns count="8">
    <tableColumn id="10" name="Semana" dataCellStyle="Note"/>
    <tableColumn id="1" name="Trabajos_x000a_Designados" dataCellStyle="Note"/>
    <tableColumn id="2" name="Horas Totales_x000a_Asignadas por Tarea" dataDxfId="6" dataCellStyle="20% - Énfasis1"/>
    <tableColumn id="3" name="Horas Trabajadas en Reunion" dataCellStyle="Entrada"/>
    <tableColumn id="4" name="Horas Autónomas" dataDxfId="5" dataCellStyle="60% - Énfasis6"/>
    <tableColumn id="5" name="Justifique las horas autónomas" dataCellStyle="Note"/>
    <tableColumn id="6" name="Horas Totales" dataDxfId="4" dataCellStyle="Error">
      <calculatedColumnFormula>Tabla248918[[#This Row],[Horas Trabajadas en Reunion]]+Tabla248918[[#This Row],[Horas Autónomas]]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3" name="Tabla24" displayName="Tabla24" ref="A2:H5" totalsRowShown="0" headerRowCellStyle="Total" dataCellStyle="Note">
  <autoFilter ref="A2:H5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3" dataCellStyle="Error">
      <calculatedColumnFormula>Tabla24[[#This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7" name="Tabla248" displayName="Tabla248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2" dataCellStyle="Error">
      <calculatedColumnFormula>Tabla248[[#This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8" name="Tabla2489" displayName="Tabla2489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1" dataCellStyle="Error">
      <calculatedColumnFormula>Tabla2489[[#This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9" name="Tabla1820" displayName="Tabla1820" ref="A14:I23" totalsRowShown="0" headerRowDxfId="36" headerRowBorderDxfId="35" tableBorderDxfId="34" totalsRowBorderDxfId="33" headerRowCellStyle="Note">
  <autoFilter ref="A14:I23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32">
      <calculatedColumnFormula>Victor!D3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D15+E15+F15+G15</calculatedColumnFormula>
    </tableColumn>
    <tableColumn id="10" name="¿Completó el_x000a_Objetivo?" dataDxfId="31" dataCellStyle="Bueno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9" name="Tabla248910" displayName="Tabla248910" ref="A2:H4" totalsRowShown="0" headerRowCellStyle="Total" dataCellStyle="Note">
  <autoFilter ref="A2:H4"/>
  <tableColumns count="8">
    <tableColumn id="10" name="Semana" dataCellStyle="Note"/>
    <tableColumn id="1" name="Trabajos_x000a_Designados" dataCellStyle="Note"/>
    <tableColumn id="2" name="Horas Totales_x000a_Asignadas por Tarea" dataCellStyle="20% - Énfasis1"/>
    <tableColumn id="3" name="Horas Trabajadas en Reunion" dataCellStyle="Entrada"/>
    <tableColumn id="4" name="Horas Autónomas" dataCellStyle="60% - Énfasis6"/>
    <tableColumn id="5" name="Justifique las horas autónomas" dataCellStyle="Note"/>
    <tableColumn id="6" name="Horas Totales" dataDxfId="0" dataCellStyle="Error">
      <calculatedColumnFormula>Tabla248910[[#This Row],[Horas Trabajadas en Reunion]]</calculatedColumnFormula>
    </tableColumn>
    <tableColumn id="8" name="¿Completó el_x000a_Objetivo?" dataCellStyl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0" name="Tabla182021" displayName="Tabla182021" ref="A26:I34" totalsRowShown="0" headerRowDxfId="30" headerRowBorderDxfId="29" tableBorderDxfId="28" totalsRowBorderDxfId="27" headerRowCellStyle="Note">
  <autoFilter ref="A26:I34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26">
      <calculatedColumnFormula>Eduardo!D3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D27+E27+F27+G27</calculatedColumnFormula>
    </tableColumn>
    <tableColumn id="10" name="¿Completó el_x000a_Objetivo?" dataDxfId="25" dataCellStyle="Buen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1" name="Tabla182022" displayName="Tabla182022" ref="A37:I45" totalsRowShown="0" headerRowDxfId="24" headerRowBorderDxfId="23" tableBorderDxfId="22" totalsRowBorderDxfId="21" headerRowCellStyle="Note">
  <autoFilter ref="A37:I45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 dataDxfId="20">
      <calculatedColumnFormula>Maximiliano!G3</calculatedColumnFormula>
    </tableColumn>
    <tableColumn id="5" name="Segunda Semana"/>
    <tableColumn id="6" name="Tercera Semana"/>
    <tableColumn id="7" name="Cuarta Semana"/>
    <tableColumn id="8" name="Horas Totales Utilizadas" dataCellStyle="Warning">
      <calculatedColumnFormula>D38+E38+F38+G38</calculatedColumnFormula>
    </tableColumn>
    <tableColumn id="10" name="¿Completó el_x000a_Objetivo?" dataDxfId="19" dataCellStyle="Bue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2" name="Tabla182023" displayName="Tabla182023" ref="A48:I56" totalsRowShown="0" headerRowDxfId="18" headerRowBorderDxfId="17" tableBorderDxfId="16" totalsRowBorderDxfId="15" headerRowCellStyle="Note">
  <autoFilter ref="A48:I56"/>
  <tableColumns count="9">
    <tableColumn id="1" name="Nombre" dataCellStyle="Neutral"/>
    <tableColumn id="2" name="Trabajos Designados"/>
    <tableColumn id="3" name="Horas Totales _x000a_Asignadas por Tarea" dataCellStyle="Entrada"/>
    <tableColumn id="4" name="Primera Semana"/>
    <tableColumn id="5" name="Segunda Semana"/>
    <tableColumn id="6" name="Tercera Semana"/>
    <tableColumn id="7" name="Cuarta Semana"/>
    <tableColumn id="8" name="Horas Totales Utilizadas" dataCellStyle="Warning">
      <calculatedColumnFormula>D49+E49+F49+G49</calculatedColumnFormula>
    </tableColumn>
    <tableColumn id="10" name="¿Completó el_x000a_Objetivo?" dataDxfId="14" dataCellStyle="Buen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1" name="Tabla612" displayName="Tabla612" ref="Q53:V55" totalsRowShown="0">
  <autoFilter ref="Q53:V55"/>
  <tableColumns count="6">
    <tableColumn id="6" name="Tipo"/>
    <tableColumn id="1" name="Horas Iniciales"/>
    <tableColumn id="2" name="Semana 1"/>
    <tableColumn id="3" name="Semana 2"/>
    <tableColumn id="4" name="Semana 3"/>
    <tableColumn id="5" name="Semana 4"/>
  </tableColumns>
  <tableStyleInfo name="TableStyleDark4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Q48:V50" totalsRowShown="0">
  <autoFilter ref="Q48:V50"/>
  <tableColumns count="6">
    <tableColumn id="6" name="Tipo"/>
    <tableColumn id="1" name="Horas Iniciales">
      <calculatedColumnFormula>Tabla182023[[#This Row],[Horas Totales 
Asignadas por Tarea]]+C50+C51+C52+C53+C54+C55+C56</calculatedColumnFormula>
    </tableColumn>
    <tableColumn id="2" name="Semana 1">
      <calculatedColumnFormula>R49-Tabla182023[[#This Row],[Primera Semana]]-D50</calculatedColumnFormula>
    </tableColumn>
    <tableColumn id="3" name="Semana 2">
      <calculatedColumnFormula>S49-E51-E52</calculatedColumnFormula>
    </tableColumn>
    <tableColumn id="4" name="Semana 3">
      <calculatedColumnFormula>T49-F53-F54</calculatedColumnFormula>
    </tableColumn>
    <tableColumn id="5" name="Semana 4">
      <calculatedColumnFormula>U49-G55-G56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Q37:V39" totalsRowShown="0">
  <autoFilter ref="Q37:V39"/>
  <tableColumns count="6">
    <tableColumn id="6" name="Tipo"/>
    <tableColumn id="1" name="Horas Iniciales">
      <calculatedColumnFormula>Tabla182022[[#This Row],[Horas Totales 
Asignadas por Tarea]]+C39+C40+C41+C42+C43+C44+C45</calculatedColumnFormula>
    </tableColumn>
    <tableColumn id="2" name="Semana 1">
      <calculatedColumnFormula>R38-Tabla182022[[#This Row],[Primera Semana]]-D39</calculatedColumnFormula>
    </tableColumn>
    <tableColumn id="3" name="Semana 2">
      <calculatedColumnFormula>S38-E40-E41</calculatedColumnFormula>
    </tableColumn>
    <tableColumn id="4" name="Semana 3">
      <calculatedColumnFormula>T38-F42-F43</calculatedColumnFormula>
    </tableColumn>
    <tableColumn id="5" name="Semana 4">
      <calculatedColumnFormula>U38-G44-G45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4" name="Tabla4" displayName="Tabla4" ref="Q26:V28" totalsRowShown="0">
  <autoFilter ref="Q26:V28"/>
  <tableColumns count="6">
    <tableColumn id="7" name="Tipo"/>
    <tableColumn id="1" name="Horas Iniciales">
      <calculatedColumnFormula>Tabla182021[[#This Row],[Horas Totales 
Asignadas por Tarea]]+C28+C29+C30+C31+C32+C33+C34</calculatedColumnFormula>
    </tableColumn>
    <tableColumn id="2" name="Semana 1">
      <calculatedColumnFormula>R27-Tabla182021[[#This Row],[Primera Semana]]-D28</calculatedColumnFormula>
    </tableColumn>
    <tableColumn id="3" name="Semana 2">
      <calculatedColumnFormula>S27-E29-E30</calculatedColumnFormula>
    </tableColumn>
    <tableColumn id="4" name="Semana 3">
      <calculatedColumnFormula>T27-F31-F32</calculatedColumnFormula>
    </tableColumn>
    <tableColumn id="5" name="Semana 4">
      <calculatedColumnFormula>U27-G33-G34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6"/>
  <sheetViews>
    <sheetView tabSelected="1" zoomScale="70" zoomScaleNormal="70" workbookViewId="0">
      <selection activeCell="K32" sqref="K32"/>
    </sheetView>
  </sheetViews>
  <sheetFormatPr baseColWidth="10" defaultRowHeight="14.25"/>
  <cols>
    <col min="1" max="1" width="13.875" customWidth="1"/>
    <col min="2" max="2" width="21.12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</cols>
  <sheetData>
    <row r="3" spans="1:22" ht="26.25">
      <c r="A3" s="61" t="s">
        <v>39</v>
      </c>
      <c r="B3" s="58" t="s">
        <v>3</v>
      </c>
      <c r="C3" s="62" t="s">
        <v>33</v>
      </c>
      <c r="D3" s="63" t="s">
        <v>34</v>
      </c>
      <c r="E3" s="59" t="s">
        <v>35</v>
      </c>
      <c r="F3" s="84" t="s">
        <v>36</v>
      </c>
      <c r="G3" s="85" t="s">
        <v>37</v>
      </c>
      <c r="H3" s="58" t="s">
        <v>38</v>
      </c>
      <c r="I3" s="62" t="s">
        <v>2</v>
      </c>
      <c r="Q3" t="s">
        <v>50</v>
      </c>
      <c r="R3" t="s">
        <v>45</v>
      </c>
      <c r="S3" t="s">
        <v>47</v>
      </c>
      <c r="T3" t="s">
        <v>46</v>
      </c>
      <c r="U3" t="s">
        <v>48</v>
      </c>
      <c r="V3" t="s">
        <v>49</v>
      </c>
    </row>
    <row r="4" spans="1:22" ht="15">
      <c r="A4" s="64" t="s">
        <v>41</v>
      </c>
      <c r="B4" s="65" t="s">
        <v>6</v>
      </c>
      <c r="C4" s="66">
        <v>2</v>
      </c>
      <c r="D4" s="65">
        <f>Antonio!G3</f>
        <v>1.25</v>
      </c>
      <c r="E4" s="60"/>
      <c r="F4" s="60"/>
      <c r="G4" s="60"/>
      <c r="H4" s="67">
        <f>D4+E4+F4+G4</f>
        <v>1.25</v>
      </c>
      <c r="I4" s="68" t="s">
        <v>12</v>
      </c>
      <c r="Q4" t="s">
        <v>51</v>
      </c>
      <c r="R4">
        <f>Tabla18[[#This Row],[Horas Totales 
Asignadas por Tarea]]+C5+C6+C7+C8+C9+C10+C11</f>
        <v>5</v>
      </c>
      <c r="S4">
        <f>R4-Tabla18[[#This Row],[Primera Semana]]-D5</f>
        <v>3.75</v>
      </c>
      <c r="T4">
        <f>S4-E6-E7</f>
        <v>3.75</v>
      </c>
      <c r="U4">
        <f>T4-F8-F9</f>
        <v>3.75</v>
      </c>
      <c r="V4">
        <f>U4-G10-G11</f>
        <v>3.75</v>
      </c>
    </row>
    <row r="5" spans="1:22" ht="15">
      <c r="A5" s="69"/>
      <c r="B5" s="46" t="s">
        <v>7</v>
      </c>
      <c r="C5" s="70">
        <v>3</v>
      </c>
      <c r="D5" s="46">
        <f>Antonio!G4</f>
        <v>0</v>
      </c>
      <c r="E5" s="47"/>
      <c r="F5" s="47"/>
      <c r="G5" s="47"/>
      <c r="H5" s="71">
        <f>D5+E5+F5+G5</f>
        <v>0</v>
      </c>
      <c r="I5" s="72"/>
      <c r="Q5" t="s">
        <v>52</v>
      </c>
      <c r="R5">
        <f>R4</f>
        <v>5</v>
      </c>
      <c r="S5">
        <f>Tabla1[[#This Row],[Horas Iniciales]]-(Tabla1[[#This Row],[Horas Iniciales]]/4)</f>
        <v>3.75</v>
      </c>
      <c r="T5">
        <f>Tabla1[[#This Row],[Semana 1]]-(Tabla1[[#This Row],[Horas Iniciales]]/4)</f>
        <v>2.5</v>
      </c>
      <c r="U5">
        <f>Tabla1[[#This Row],[Semana 2]]-(Tabla1[[#This Row],[Horas Iniciales]]/4)</f>
        <v>1.25</v>
      </c>
      <c r="V5">
        <f>Tabla1[[#This Row],[Semana 3]]-(Tabla1[[#This Row],[Horas Iniciales]]/4)</f>
        <v>0</v>
      </c>
    </row>
    <row r="6" spans="1:22" ht="15">
      <c r="A6" s="69"/>
      <c r="B6" s="51"/>
      <c r="C6" s="70"/>
      <c r="D6" s="54"/>
      <c r="E6" s="51"/>
      <c r="F6" s="54"/>
      <c r="G6" s="54"/>
      <c r="H6" s="71">
        <f>D6+E6+F6+G6</f>
        <v>0</v>
      </c>
      <c r="I6" s="73"/>
    </row>
    <row r="7" spans="1:22" ht="15">
      <c r="A7" s="69"/>
      <c r="B7" s="49"/>
      <c r="C7" s="70"/>
      <c r="D7" s="47"/>
      <c r="E7" s="49"/>
      <c r="F7" s="47"/>
      <c r="G7" s="47"/>
      <c r="H7" s="71">
        <f>D7+E7+F7+G7</f>
        <v>0</v>
      </c>
      <c r="I7" s="72"/>
    </row>
    <row r="8" spans="1:22" ht="15">
      <c r="A8" s="69"/>
      <c r="B8" s="52"/>
      <c r="C8" s="70"/>
      <c r="D8" s="47"/>
      <c r="E8" s="47"/>
      <c r="F8" s="52"/>
      <c r="G8" s="47"/>
      <c r="H8" s="71">
        <f>D8+E8+F8+G8</f>
        <v>0</v>
      </c>
      <c r="I8" s="72"/>
    </row>
    <row r="9" spans="1:22" ht="15">
      <c r="A9" s="69"/>
      <c r="B9" s="52"/>
      <c r="C9" s="70"/>
      <c r="D9" s="47"/>
      <c r="E9" s="47"/>
      <c r="F9" s="52"/>
      <c r="G9" s="47"/>
      <c r="H9" s="71">
        <f>D9+E9+F9+G9</f>
        <v>0</v>
      </c>
      <c r="I9" s="72"/>
    </row>
    <row r="10" spans="1:22" ht="15">
      <c r="A10" s="69"/>
      <c r="B10" s="53"/>
      <c r="C10" s="70"/>
      <c r="D10" s="47"/>
      <c r="E10" s="47"/>
      <c r="F10" s="47"/>
      <c r="G10" s="53"/>
      <c r="H10" s="71">
        <f>D10+E10+F10+G10</f>
        <v>0</v>
      </c>
      <c r="I10" s="72"/>
    </row>
    <row r="11" spans="1:22" ht="15">
      <c r="A11" s="74"/>
      <c r="B11" s="75"/>
      <c r="C11" s="76"/>
      <c r="D11" s="77"/>
      <c r="E11" s="77"/>
      <c r="F11" s="77"/>
      <c r="G11" s="75"/>
      <c r="H11" s="78">
        <f>D11+E11+F11+G11</f>
        <v>0</v>
      </c>
      <c r="I11" s="79"/>
    </row>
    <row r="14" spans="1:22" ht="26.25">
      <c r="A14" s="43" t="s">
        <v>39</v>
      </c>
      <c r="B14" s="2" t="s">
        <v>3</v>
      </c>
      <c r="C14" s="44" t="s">
        <v>33</v>
      </c>
      <c r="D14" s="45" t="s">
        <v>34</v>
      </c>
      <c r="E14" s="48" t="s">
        <v>35</v>
      </c>
      <c r="F14" s="82" t="s">
        <v>36</v>
      </c>
      <c r="G14" s="83" t="s">
        <v>37</v>
      </c>
      <c r="H14" s="2" t="s">
        <v>38</v>
      </c>
      <c r="I14" s="80" t="s">
        <v>2</v>
      </c>
      <c r="Q14" t="s">
        <v>50</v>
      </c>
      <c r="R14" t="s">
        <v>45</v>
      </c>
      <c r="S14" t="s">
        <v>47</v>
      </c>
      <c r="T14" t="s">
        <v>46</v>
      </c>
      <c r="U14" t="s">
        <v>48</v>
      </c>
      <c r="V14" t="s">
        <v>49</v>
      </c>
    </row>
    <row r="15" spans="1:22" ht="15">
      <c r="A15" s="50" t="s">
        <v>40</v>
      </c>
      <c r="B15" s="45" t="s">
        <v>13</v>
      </c>
      <c r="C15" s="70">
        <v>2</v>
      </c>
      <c r="D15" s="46">
        <f>Victor!D3</f>
        <v>0</v>
      </c>
      <c r="E15" s="47"/>
      <c r="F15" s="47"/>
      <c r="G15" s="47"/>
      <c r="H15" s="71">
        <f>D15+E15+F15+G15</f>
        <v>0</v>
      </c>
      <c r="I15" s="56"/>
      <c r="Q15" t="s">
        <v>51</v>
      </c>
      <c r="R15">
        <f>Tabla1820[[#This Row],[Horas Totales 
Asignadas por Tarea]]+C23+C16+C17+C18+C19+C20+C21+C22</f>
        <v>7</v>
      </c>
      <c r="S15">
        <f>R15--Tabla1820[[#This Row],[Primera Semana]]-D16-D17</f>
        <v>5.5</v>
      </c>
      <c r="T15">
        <f>S15-E18-E19</f>
        <v>5.5</v>
      </c>
      <c r="U15">
        <f>T15-F21-F20</f>
        <v>5.5</v>
      </c>
      <c r="V15">
        <f>U15-G23-G22</f>
        <v>5.5</v>
      </c>
    </row>
    <row r="16" spans="1:22" ht="15">
      <c r="A16" s="50"/>
      <c r="B16" s="46" t="s">
        <v>7</v>
      </c>
      <c r="C16" s="70">
        <v>3</v>
      </c>
      <c r="D16" s="46">
        <f>Victor!D4</f>
        <v>0</v>
      </c>
      <c r="E16" s="47"/>
      <c r="F16" s="47"/>
      <c r="G16" s="47"/>
      <c r="H16" s="71">
        <f>D16+E16+F16+G16</f>
        <v>0</v>
      </c>
      <c r="I16" s="56"/>
      <c r="Q16" t="s">
        <v>52</v>
      </c>
      <c r="R16">
        <f>R15</f>
        <v>7</v>
      </c>
      <c r="S16">
        <f>Tabla2[[#This Row],[Horas Iniciales]]-(Tabla2[[#This Row],[Horas Iniciales]]/4)</f>
        <v>5.25</v>
      </c>
      <c r="T16">
        <f>Tabla2[[#This Row],[Semana 1]]-(Tabla2[[#This Row],[Horas Iniciales]]/4)</f>
        <v>3.5</v>
      </c>
      <c r="U16">
        <f>Tabla2[[#This Row],[Semana 2]]-(Tabla2[[#This Row],[Horas Iniciales]]/4)</f>
        <v>1.75</v>
      </c>
      <c r="V16">
        <f>Tabla2[[#This Row],[Semana 3]]-(Tabla2[[#This Row],[Horas Iniciales]]/4)</f>
        <v>0</v>
      </c>
    </row>
    <row r="17" spans="1:22" ht="15">
      <c r="A17" s="50"/>
      <c r="B17" s="86" t="s">
        <v>14</v>
      </c>
      <c r="C17" s="87">
        <v>2</v>
      </c>
      <c r="D17" s="88">
        <f>Victor!D5</f>
        <v>1.5</v>
      </c>
      <c r="E17" s="89"/>
      <c r="F17" s="89"/>
      <c r="G17" s="89"/>
      <c r="H17" s="90">
        <f>D17+E17+F17+G17</f>
        <v>1.5</v>
      </c>
      <c r="I17" s="91" t="s">
        <v>12</v>
      </c>
    </row>
    <row r="18" spans="1:22" ht="15">
      <c r="A18" s="50"/>
      <c r="B18" s="51"/>
      <c r="C18" s="70"/>
      <c r="D18" s="54"/>
      <c r="E18" s="51"/>
      <c r="F18" s="54"/>
      <c r="G18" s="54"/>
      <c r="H18" s="71">
        <f>D18+E18+F18+G18</f>
        <v>0</v>
      </c>
      <c r="I18" s="57"/>
    </row>
    <row r="19" spans="1:22" ht="15">
      <c r="A19" s="50"/>
      <c r="B19" s="49"/>
      <c r="C19" s="70"/>
      <c r="D19" s="47"/>
      <c r="E19" s="49"/>
      <c r="F19" s="47"/>
      <c r="G19" s="47"/>
      <c r="H19" s="71">
        <f>D19+E19+F19+G19</f>
        <v>0</v>
      </c>
      <c r="I19" s="56"/>
    </row>
    <row r="20" spans="1:22" ht="15">
      <c r="A20" s="50"/>
      <c r="B20" s="52"/>
      <c r="C20" s="70"/>
      <c r="D20" s="47"/>
      <c r="E20" s="47"/>
      <c r="F20" s="52"/>
      <c r="G20" s="47"/>
      <c r="H20" s="71">
        <f>D20+E20+F20+G20</f>
        <v>0</v>
      </c>
      <c r="I20" s="56"/>
    </row>
    <row r="21" spans="1:22" ht="15">
      <c r="A21" s="50"/>
      <c r="B21" s="52"/>
      <c r="C21" s="70"/>
      <c r="D21" s="47"/>
      <c r="E21" s="47"/>
      <c r="F21" s="52"/>
      <c r="G21" s="47"/>
      <c r="H21" s="71">
        <f>D21+E21+F21+G21</f>
        <v>0</v>
      </c>
      <c r="I21" s="56"/>
    </row>
    <row r="22" spans="1:22" ht="15">
      <c r="A22" s="50"/>
      <c r="B22" s="53"/>
      <c r="C22" s="70"/>
      <c r="D22" s="47"/>
      <c r="E22" s="47"/>
      <c r="F22" s="47"/>
      <c r="G22" s="53"/>
      <c r="H22" s="71">
        <f>D22+E22+F22+G22</f>
        <v>0</v>
      </c>
      <c r="I22" s="56"/>
    </row>
    <row r="23" spans="1:22" ht="15">
      <c r="A23" s="50"/>
      <c r="B23" s="81"/>
      <c r="C23" s="17"/>
      <c r="D23" s="54"/>
      <c r="E23" s="54"/>
      <c r="F23" s="54"/>
      <c r="G23" s="81"/>
      <c r="H23" s="71">
        <f>D23+E23+F23+G23</f>
        <v>0</v>
      </c>
      <c r="I23" s="57"/>
    </row>
    <row r="26" spans="1:22" ht="26.25">
      <c r="A26" s="43" t="s">
        <v>39</v>
      </c>
      <c r="B26" s="2" t="s">
        <v>3</v>
      </c>
      <c r="C26" s="44" t="s">
        <v>33</v>
      </c>
      <c r="D26" s="45" t="s">
        <v>34</v>
      </c>
      <c r="E26" s="48" t="s">
        <v>35</v>
      </c>
      <c r="F26" s="82" t="s">
        <v>36</v>
      </c>
      <c r="G26" s="83" t="s">
        <v>37</v>
      </c>
      <c r="H26" s="2" t="s">
        <v>38</v>
      </c>
      <c r="I26" s="80" t="s">
        <v>2</v>
      </c>
      <c r="Q26" t="s">
        <v>50</v>
      </c>
      <c r="R26" t="s">
        <v>45</v>
      </c>
      <c r="S26" t="s">
        <v>47</v>
      </c>
      <c r="T26" t="s">
        <v>46</v>
      </c>
      <c r="U26" t="s">
        <v>48</v>
      </c>
      <c r="V26" t="s">
        <v>49</v>
      </c>
    </row>
    <row r="27" spans="1:22" ht="15">
      <c r="A27" s="50" t="s">
        <v>42</v>
      </c>
      <c r="B27" s="45" t="s">
        <v>15</v>
      </c>
      <c r="C27" s="70">
        <v>2</v>
      </c>
      <c r="D27" s="46">
        <f>Eduardo!D3</f>
        <v>1.5</v>
      </c>
      <c r="E27" s="47"/>
      <c r="F27" s="47"/>
      <c r="G27" s="47"/>
      <c r="H27" s="71">
        <f>D27+E27+F27+G27</f>
        <v>1.5</v>
      </c>
      <c r="I27" s="55" t="s">
        <v>12</v>
      </c>
      <c r="Q27" t="s">
        <v>51</v>
      </c>
      <c r="R27">
        <f>Tabla182021[[#This Row],[Horas Totales 
Asignadas por Tarea]]+C28+C29+C30+C31+C32+C33+C34</f>
        <v>5</v>
      </c>
      <c r="S27">
        <f>R27-Tabla182021[[#This Row],[Primera Semana]]-D28</f>
        <v>3.5</v>
      </c>
      <c r="T27">
        <f>S27-E29-E30</f>
        <v>3.5</v>
      </c>
      <c r="U27">
        <f>T27-F31-F32</f>
        <v>3.5</v>
      </c>
      <c r="V27">
        <f>U27-G33-G34</f>
        <v>3.5</v>
      </c>
    </row>
    <row r="28" spans="1:22" ht="15">
      <c r="A28" s="50"/>
      <c r="B28" s="46" t="s">
        <v>7</v>
      </c>
      <c r="C28" s="70">
        <v>3</v>
      </c>
      <c r="D28" s="46">
        <f>Eduardo!D4</f>
        <v>0</v>
      </c>
      <c r="E28" s="47"/>
      <c r="F28" s="47"/>
      <c r="G28" s="47"/>
      <c r="H28" s="71">
        <f>D28+E28+F28+G28</f>
        <v>0</v>
      </c>
      <c r="I28" s="56"/>
      <c r="Q28" t="s">
        <v>52</v>
      </c>
      <c r="R28">
        <f>R27</f>
        <v>5</v>
      </c>
      <c r="S28">
        <f>Tabla4[[#This Row],[Horas Iniciales]]-(Tabla4[[#This Row],[Horas Iniciales]]/4)</f>
        <v>3.75</v>
      </c>
      <c r="T28">
        <f>Tabla4[[#This Row],[Semana 1]]-(Tabla4[[#This Row],[Horas Iniciales]]/4)</f>
        <v>2.5</v>
      </c>
      <c r="U28">
        <f>Tabla4[[#This Row],[Semana 2]]-(Tabla4[[#This Row],[Horas Iniciales]]/4)</f>
        <v>1.25</v>
      </c>
      <c r="V28">
        <f>Tabla4[[#This Row],[Semana 3]]-(Tabla4[[#This Row],[Horas Iniciales]]/4)</f>
        <v>0</v>
      </c>
    </row>
    <row r="29" spans="1:22" ht="15">
      <c r="A29" s="50"/>
      <c r="B29" s="51"/>
      <c r="C29" s="70"/>
      <c r="D29" s="54"/>
      <c r="E29" s="51"/>
      <c r="F29" s="54"/>
      <c r="G29" s="54"/>
      <c r="H29" s="71">
        <f>D29+E29+F29+G29</f>
        <v>0</v>
      </c>
      <c r="I29" s="57"/>
    </row>
    <row r="30" spans="1:22" ht="15">
      <c r="A30" s="50"/>
      <c r="B30" s="49"/>
      <c r="C30" s="70"/>
      <c r="D30" s="47"/>
      <c r="E30" s="49"/>
      <c r="F30" s="47"/>
      <c r="G30" s="47"/>
      <c r="H30" s="71">
        <f>D30+E30+F30+G30</f>
        <v>0</v>
      </c>
      <c r="I30" s="56"/>
    </row>
    <row r="31" spans="1:22" ht="15">
      <c r="A31" s="50"/>
      <c r="B31" s="52"/>
      <c r="C31" s="70"/>
      <c r="D31" s="47"/>
      <c r="E31" s="47"/>
      <c r="F31" s="52"/>
      <c r="G31" s="47"/>
      <c r="H31" s="71">
        <f>D31+E31+F31+G31</f>
        <v>0</v>
      </c>
      <c r="I31" s="56"/>
    </row>
    <row r="32" spans="1:22" ht="15">
      <c r="A32" s="50"/>
      <c r="B32" s="52"/>
      <c r="C32" s="70"/>
      <c r="D32" s="47"/>
      <c r="E32" s="47"/>
      <c r="F32" s="52"/>
      <c r="G32" s="47"/>
      <c r="H32" s="71">
        <f>D32+E32+F32+G32</f>
        <v>0</v>
      </c>
      <c r="I32" s="56"/>
    </row>
    <row r="33" spans="1:22" ht="15">
      <c r="A33" s="50"/>
      <c r="B33" s="53"/>
      <c r="C33" s="70"/>
      <c r="D33" s="47"/>
      <c r="E33" s="47"/>
      <c r="F33" s="47"/>
      <c r="G33" s="53"/>
      <c r="H33" s="71">
        <f>D33+E33+F33+G33</f>
        <v>0</v>
      </c>
      <c r="I33" s="56"/>
    </row>
    <row r="34" spans="1:22" ht="15">
      <c r="A34" s="50"/>
      <c r="B34" s="81"/>
      <c r="C34" s="17"/>
      <c r="D34" s="54"/>
      <c r="E34" s="54"/>
      <c r="F34" s="54"/>
      <c r="G34" s="81"/>
      <c r="H34" s="71">
        <f>D34+E34+F34+G34</f>
        <v>0</v>
      </c>
      <c r="I34" s="57"/>
    </row>
    <row r="37" spans="1:22" ht="26.25">
      <c r="A37" s="43" t="s">
        <v>39</v>
      </c>
      <c r="B37" s="2" t="s">
        <v>3</v>
      </c>
      <c r="C37" s="44" t="s">
        <v>33</v>
      </c>
      <c r="D37" s="45" t="s">
        <v>34</v>
      </c>
      <c r="E37" s="48" t="s">
        <v>35</v>
      </c>
      <c r="F37" s="82" t="s">
        <v>36</v>
      </c>
      <c r="G37" s="83" t="s">
        <v>37</v>
      </c>
      <c r="H37" s="2" t="s">
        <v>38</v>
      </c>
      <c r="I37" s="80" t="s">
        <v>2</v>
      </c>
      <c r="Q37" t="s">
        <v>50</v>
      </c>
      <c r="R37" t="s">
        <v>45</v>
      </c>
      <c r="S37" t="s">
        <v>47</v>
      </c>
      <c r="T37" t="s">
        <v>46</v>
      </c>
      <c r="U37" t="s">
        <v>48</v>
      </c>
      <c r="V37" t="s">
        <v>49</v>
      </c>
    </row>
    <row r="38" spans="1:22" ht="15">
      <c r="A38" s="50" t="s">
        <v>43</v>
      </c>
      <c r="B38" s="45" t="s">
        <v>16</v>
      </c>
      <c r="C38" s="70">
        <v>2</v>
      </c>
      <c r="D38" s="46">
        <f>Maximiliano!G3</f>
        <v>1</v>
      </c>
      <c r="E38" s="47"/>
      <c r="F38" s="47"/>
      <c r="G38" s="47"/>
      <c r="H38" s="71">
        <f>D38+E38+F38+G38</f>
        <v>1</v>
      </c>
      <c r="I38" s="56"/>
      <c r="Q38" t="s">
        <v>51</v>
      </c>
      <c r="R38">
        <f>Tabla182022[[#This Row],[Horas Totales 
Asignadas por Tarea]]+C39+C40+C41+C42+C43+C44+C45</f>
        <v>5</v>
      </c>
      <c r="S38">
        <f>R38-Tabla182022[[#This Row],[Primera Semana]]-D39</f>
        <v>4</v>
      </c>
      <c r="T38">
        <f>S38-E40-E41</f>
        <v>4</v>
      </c>
      <c r="U38">
        <f>T38-F42-F43</f>
        <v>4</v>
      </c>
      <c r="V38">
        <f>U38-G44-G45</f>
        <v>4</v>
      </c>
    </row>
    <row r="39" spans="1:22" ht="15">
      <c r="A39" s="50"/>
      <c r="B39" s="46" t="s">
        <v>7</v>
      </c>
      <c r="C39" s="70">
        <v>3</v>
      </c>
      <c r="D39" s="46">
        <f>Maximiliano!G4</f>
        <v>0</v>
      </c>
      <c r="E39" s="47"/>
      <c r="F39" s="47"/>
      <c r="G39" s="47"/>
      <c r="H39" s="71">
        <f>D39+E39+F39+G39</f>
        <v>0</v>
      </c>
      <c r="I39" s="56"/>
      <c r="Q39" t="s">
        <v>52</v>
      </c>
      <c r="R39">
        <f>R38</f>
        <v>5</v>
      </c>
      <c r="S39">
        <f>Tabla5[[#This Row],[Horas Iniciales]]-(Tabla5[[#This Row],[Horas Iniciales]]/4)</f>
        <v>3.75</v>
      </c>
      <c r="T39">
        <f>Tabla5[[#This Row],[Semana 1]]-(Tabla5[[#This Row],[Horas Iniciales]]/4)</f>
        <v>2.5</v>
      </c>
      <c r="U39">
        <f>Tabla5[[#This Row],[Semana 2]]-(Tabla5[[#This Row],[Horas Iniciales]]/4)</f>
        <v>1.25</v>
      </c>
      <c r="V39">
        <f>Tabla5[[#This Row],[Semana 3]]-(Tabla5[[#This Row],[Horas Iniciales]]/4)</f>
        <v>0</v>
      </c>
    </row>
    <row r="40" spans="1:22" ht="15">
      <c r="A40" s="50"/>
      <c r="B40" s="51"/>
      <c r="C40" s="70"/>
      <c r="D40" s="54"/>
      <c r="E40" s="51"/>
      <c r="F40" s="54"/>
      <c r="G40" s="54"/>
      <c r="H40" s="71">
        <f>D40+E40+F40+G40</f>
        <v>0</v>
      </c>
      <c r="I40" s="57"/>
    </row>
    <row r="41" spans="1:22" ht="15">
      <c r="A41" s="50"/>
      <c r="B41" s="49"/>
      <c r="C41" s="70"/>
      <c r="D41" s="47"/>
      <c r="E41" s="49"/>
      <c r="F41" s="47"/>
      <c r="G41" s="47"/>
      <c r="H41" s="71">
        <f>D41+E41+F41+G41</f>
        <v>0</v>
      </c>
      <c r="I41" s="56"/>
    </row>
    <row r="42" spans="1:22" ht="15">
      <c r="A42" s="50"/>
      <c r="B42" s="52"/>
      <c r="C42" s="70"/>
      <c r="D42" s="47"/>
      <c r="E42" s="47"/>
      <c r="F42" s="52"/>
      <c r="G42" s="47"/>
      <c r="H42" s="71">
        <f>D42+E42+F42+G42</f>
        <v>0</v>
      </c>
      <c r="I42" s="56"/>
    </row>
    <row r="43" spans="1:22" ht="15">
      <c r="A43" s="50"/>
      <c r="B43" s="52"/>
      <c r="C43" s="70"/>
      <c r="D43" s="47"/>
      <c r="E43" s="47"/>
      <c r="F43" s="52"/>
      <c r="G43" s="47"/>
      <c r="H43" s="71">
        <f>D43+E43+F43+G43</f>
        <v>0</v>
      </c>
      <c r="I43" s="56"/>
    </row>
    <row r="44" spans="1:22" ht="15">
      <c r="A44" s="50"/>
      <c r="B44" s="53"/>
      <c r="C44" s="70"/>
      <c r="D44" s="47"/>
      <c r="E44" s="47"/>
      <c r="F44" s="47"/>
      <c r="G44" s="53"/>
      <c r="H44" s="71">
        <f>D44+E44+F44+G44</f>
        <v>0</v>
      </c>
      <c r="I44" s="56"/>
    </row>
    <row r="45" spans="1:22" ht="15">
      <c r="A45" s="50"/>
      <c r="B45" s="81"/>
      <c r="C45" s="17"/>
      <c r="D45" s="54"/>
      <c r="E45" s="54"/>
      <c r="F45" s="54"/>
      <c r="G45" s="81"/>
      <c r="H45" s="71">
        <f>D45+E45+F45+G45</f>
        <v>0</v>
      </c>
      <c r="I45" s="57"/>
    </row>
    <row r="48" spans="1:22" ht="26.25">
      <c r="A48" s="43" t="s">
        <v>39</v>
      </c>
      <c r="B48" s="2" t="s">
        <v>3</v>
      </c>
      <c r="C48" s="44" t="s">
        <v>33</v>
      </c>
      <c r="D48" s="45" t="s">
        <v>34</v>
      </c>
      <c r="E48" s="48" t="s">
        <v>35</v>
      </c>
      <c r="F48" s="82" t="s">
        <v>36</v>
      </c>
      <c r="G48" s="83" t="s">
        <v>37</v>
      </c>
      <c r="H48" s="2" t="s">
        <v>38</v>
      </c>
      <c r="I48" s="80" t="s">
        <v>2</v>
      </c>
      <c r="Q48" t="s">
        <v>50</v>
      </c>
      <c r="R48" t="s">
        <v>45</v>
      </c>
      <c r="S48" t="s">
        <v>47</v>
      </c>
      <c r="T48" t="s">
        <v>46</v>
      </c>
      <c r="U48" t="s">
        <v>48</v>
      </c>
      <c r="V48" t="s">
        <v>49</v>
      </c>
    </row>
    <row r="49" spans="1:22" ht="15">
      <c r="A49" s="50" t="s">
        <v>44</v>
      </c>
      <c r="B49" s="45" t="s">
        <v>17</v>
      </c>
      <c r="C49" s="70">
        <v>2</v>
      </c>
      <c r="D49" s="46">
        <f>Fernando!G3</f>
        <v>1.25</v>
      </c>
      <c r="E49" s="47"/>
      <c r="F49" s="47"/>
      <c r="G49" s="47"/>
      <c r="H49" s="71">
        <f t="shared" ref="H49:H56" si="0">D49+E49+F49+G49</f>
        <v>1.25</v>
      </c>
      <c r="I49" s="56"/>
      <c r="Q49" t="s">
        <v>51</v>
      </c>
      <c r="R49">
        <f>Tabla182023[[#This Row],[Horas Totales 
Asignadas por Tarea]]+C50+C51+C52+C53+C54+C55+C56</f>
        <v>5</v>
      </c>
      <c r="S49">
        <f>R49-Tabla182023[[#This Row],[Primera Semana]]-D50</f>
        <v>3.75</v>
      </c>
      <c r="T49">
        <f>S49-E51-E52</f>
        <v>3.75</v>
      </c>
      <c r="U49">
        <f>T49-F53-F54</f>
        <v>3.75</v>
      </c>
      <c r="V49">
        <f>U49-G55-G56</f>
        <v>3.75</v>
      </c>
    </row>
    <row r="50" spans="1:22" ht="15">
      <c r="A50" s="50"/>
      <c r="B50" s="46" t="s">
        <v>7</v>
      </c>
      <c r="C50" s="70">
        <v>3</v>
      </c>
      <c r="D50" s="46">
        <f>Fernando!G4</f>
        <v>0</v>
      </c>
      <c r="E50" s="47"/>
      <c r="F50" s="47"/>
      <c r="G50" s="47"/>
      <c r="H50" s="71">
        <f t="shared" si="0"/>
        <v>0</v>
      </c>
      <c r="I50" s="56"/>
      <c r="Q50" t="s">
        <v>52</v>
      </c>
      <c r="R50">
        <f>R49</f>
        <v>5</v>
      </c>
      <c r="S50">
        <f>Tabla6[[#This Row],[Horas Iniciales]]-(Tabla6[[#This Row],[Horas Iniciales]]/4)</f>
        <v>3.75</v>
      </c>
      <c r="T50">
        <f>Tabla6[[#This Row],[Semana 1]]-(Tabla6[[#This Row],[Horas Iniciales]]/4)</f>
        <v>2.5</v>
      </c>
      <c r="U50">
        <f>Tabla6[[#This Row],[Semana 2]]-(Tabla6[[#This Row],[Horas Iniciales]]/4)</f>
        <v>1.25</v>
      </c>
      <c r="V50">
        <f>Tabla6[[#This Row],[Semana 3]]-(Tabla6[[#This Row],[Horas Iniciales]]/4)</f>
        <v>0</v>
      </c>
    </row>
    <row r="51" spans="1:22" ht="15">
      <c r="A51" s="50"/>
      <c r="B51" s="51"/>
      <c r="C51" s="70"/>
      <c r="D51" s="54"/>
      <c r="E51" s="51"/>
      <c r="F51" s="54"/>
      <c r="G51" s="54"/>
      <c r="H51" s="71">
        <f t="shared" si="0"/>
        <v>0</v>
      </c>
      <c r="I51" s="57"/>
    </row>
    <row r="52" spans="1:22" ht="15">
      <c r="A52" s="50"/>
      <c r="B52" s="49"/>
      <c r="C52" s="70"/>
      <c r="D52" s="47"/>
      <c r="E52" s="49"/>
      <c r="F52" s="47"/>
      <c r="G52" s="47"/>
      <c r="H52" s="71">
        <f t="shared" si="0"/>
        <v>0</v>
      </c>
      <c r="I52" s="56"/>
    </row>
    <row r="53" spans="1:22" ht="15">
      <c r="A53" s="50"/>
      <c r="B53" s="52"/>
      <c r="C53" s="70"/>
      <c r="D53" s="47"/>
      <c r="E53" s="47"/>
      <c r="F53" s="52"/>
      <c r="G53" s="47"/>
      <c r="H53" s="71">
        <f t="shared" si="0"/>
        <v>0</v>
      </c>
      <c r="I53" s="56"/>
      <c r="Q53" t="s">
        <v>50</v>
      </c>
      <c r="R53" t="s">
        <v>45</v>
      </c>
      <c r="S53" t="s">
        <v>47</v>
      </c>
      <c r="T53" t="s">
        <v>46</v>
      </c>
      <c r="U53" t="s">
        <v>48</v>
      </c>
      <c r="V53" t="s">
        <v>49</v>
      </c>
    </row>
    <row r="54" spans="1:22" ht="15">
      <c r="A54" s="50"/>
      <c r="B54" s="52"/>
      <c r="C54" s="70"/>
      <c r="D54" s="47"/>
      <c r="E54" s="47"/>
      <c r="F54" s="52"/>
      <c r="G54" s="47"/>
      <c r="H54" s="71">
        <f t="shared" si="0"/>
        <v>0</v>
      </c>
      <c r="I54" s="56"/>
      <c r="Q54" t="s">
        <v>51</v>
      </c>
      <c r="R54">
        <f>R49+R38+R27+R15+R4</f>
        <v>27</v>
      </c>
      <c r="S54">
        <f>S49+S38+S27+S15+S4</f>
        <v>20.5</v>
      </c>
      <c r="T54">
        <f>T49+T38+T27+T15+T4</f>
        <v>20.5</v>
      </c>
      <c r="U54">
        <f>U49+U38+U27+U15+U4</f>
        <v>20.5</v>
      </c>
      <c r="V54">
        <f>V49+V38+V27+V15+V4</f>
        <v>20.5</v>
      </c>
    </row>
    <row r="55" spans="1:22" ht="15">
      <c r="A55" s="50"/>
      <c r="B55" s="53"/>
      <c r="C55" s="70"/>
      <c r="D55" s="47"/>
      <c r="E55" s="47"/>
      <c r="F55" s="47"/>
      <c r="G55" s="53"/>
      <c r="H55" s="71">
        <f t="shared" si="0"/>
        <v>0</v>
      </c>
      <c r="I55" s="56"/>
      <c r="Q55" t="s">
        <v>52</v>
      </c>
      <c r="R55">
        <f>R54</f>
        <v>27</v>
      </c>
      <c r="S55">
        <f>Tabla612[[#This Row],[Horas Iniciales]]-(Tabla612[[#This Row],[Horas Iniciales]]/4)</f>
        <v>20.25</v>
      </c>
      <c r="T55">
        <f>Tabla612[[#This Row],[Semana 1]]-(Tabla612[[#This Row],[Horas Iniciales]]/4)</f>
        <v>13.5</v>
      </c>
      <c r="U55">
        <f>Tabla612[[#This Row],[Semana 2]]-(Tabla612[[#This Row],[Horas Iniciales]]/4)</f>
        <v>6.75</v>
      </c>
      <c r="V55">
        <f>Tabla612[[#This Row],[Semana 3]]-(Tabla612[[#This Row],[Horas Iniciales]]/4)</f>
        <v>0</v>
      </c>
    </row>
    <row r="56" spans="1:22" ht="15">
      <c r="A56" s="50"/>
      <c r="B56" s="81"/>
      <c r="C56" s="17"/>
      <c r="D56" s="54"/>
      <c r="E56" s="54"/>
      <c r="F56" s="54"/>
      <c r="G56" s="81"/>
      <c r="H56" s="71">
        <f t="shared" si="0"/>
        <v>0</v>
      </c>
      <c r="I56" s="57"/>
    </row>
  </sheetData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:C8"/>
    </sheetView>
  </sheetViews>
  <sheetFormatPr baseColWidth="10" defaultRowHeight="14.25"/>
  <cols>
    <col min="1" max="1" width="18" bestFit="1" customWidth="1"/>
    <col min="2" max="2" width="28.125" customWidth="1"/>
    <col min="3" max="3" width="42.125" customWidth="1"/>
    <col min="4" max="4" width="28.75" customWidth="1"/>
  </cols>
  <sheetData>
    <row r="1" spans="1:3">
      <c r="A1" t="s">
        <v>28</v>
      </c>
      <c r="B1" s="3" t="s">
        <v>27</v>
      </c>
      <c r="C1" s="3" t="s">
        <v>26</v>
      </c>
    </row>
    <row r="2" spans="1:3">
      <c r="A2" s="31" t="s">
        <v>18</v>
      </c>
      <c r="B2" s="37">
        <v>1</v>
      </c>
      <c r="C2" s="37">
        <v>1</v>
      </c>
    </row>
    <row r="3" spans="1:3">
      <c r="A3" s="32" t="s">
        <v>19</v>
      </c>
      <c r="B3" s="38">
        <v>43707</v>
      </c>
      <c r="C3" s="38">
        <v>43707</v>
      </c>
    </row>
    <row r="4" spans="1:3">
      <c r="A4" s="33" t="s">
        <v>20</v>
      </c>
      <c r="B4" s="39">
        <v>0.52083333333333337</v>
      </c>
      <c r="C4" s="39">
        <v>0.58333333333333337</v>
      </c>
    </row>
    <row r="5" spans="1:3">
      <c r="A5" s="33" t="s">
        <v>21</v>
      </c>
      <c r="B5" s="39">
        <v>6.9444444444444434E-2</v>
      </c>
      <c r="C5" s="39">
        <v>0.66666666666666663</v>
      </c>
    </row>
    <row r="6" spans="1:3">
      <c r="A6" s="34" t="s">
        <v>22</v>
      </c>
      <c r="B6" s="40" t="s">
        <v>23</v>
      </c>
      <c r="C6" s="40" t="s">
        <v>23</v>
      </c>
    </row>
    <row r="7" spans="1:3">
      <c r="A7" s="35" t="s">
        <v>24</v>
      </c>
      <c r="B7" s="41" t="s">
        <v>29</v>
      </c>
      <c r="C7" s="41" t="s">
        <v>30</v>
      </c>
    </row>
    <row r="8" spans="1:3" ht="71.25">
      <c r="A8" s="36" t="s">
        <v>25</v>
      </c>
      <c r="B8" s="42" t="s">
        <v>31</v>
      </c>
      <c r="C8" s="42" t="s">
        <v>32</v>
      </c>
    </row>
    <row r="10" spans="1:3">
      <c r="A10" t="s">
        <v>28</v>
      </c>
      <c r="B10" s="1" t="s">
        <v>27</v>
      </c>
      <c r="C10" s="1" t="s">
        <v>26</v>
      </c>
    </row>
    <row r="11" spans="1:3">
      <c r="A11" s="19" t="s">
        <v>18</v>
      </c>
      <c r="B11" s="20"/>
      <c r="C11" s="20"/>
    </row>
    <row r="12" spans="1:3">
      <c r="A12" s="21" t="s">
        <v>19</v>
      </c>
      <c r="B12" s="22"/>
      <c r="C12" s="22"/>
    </row>
    <row r="13" spans="1:3">
      <c r="A13" s="23" t="s">
        <v>20</v>
      </c>
      <c r="B13" s="24"/>
      <c r="C13" s="24"/>
    </row>
    <row r="14" spans="1:3">
      <c r="A14" s="23" t="s">
        <v>21</v>
      </c>
      <c r="B14" s="24"/>
      <c r="C14" s="24"/>
    </row>
    <row r="15" spans="1:3">
      <c r="A15" s="25" t="s">
        <v>22</v>
      </c>
      <c r="B15" s="26"/>
      <c r="C15" s="26"/>
    </row>
    <row r="16" spans="1:3">
      <c r="A16" s="27" t="s">
        <v>24</v>
      </c>
      <c r="B16" s="28"/>
      <c r="C16" s="28"/>
    </row>
    <row r="17" spans="1:3">
      <c r="A17" s="29" t="s">
        <v>25</v>
      </c>
      <c r="B17" s="30"/>
      <c r="C17" s="30"/>
    </row>
    <row r="19" spans="1:3">
      <c r="A19" t="s">
        <v>28</v>
      </c>
      <c r="B19" s="1" t="s">
        <v>27</v>
      </c>
      <c r="C19" s="1" t="s">
        <v>26</v>
      </c>
    </row>
    <row r="20" spans="1:3">
      <c r="A20" s="19" t="s">
        <v>18</v>
      </c>
      <c r="B20" s="20"/>
      <c r="C20" s="20"/>
    </row>
    <row r="21" spans="1:3">
      <c r="A21" s="21" t="s">
        <v>19</v>
      </c>
      <c r="B21" s="22"/>
      <c r="C21" s="22"/>
    </row>
    <row r="22" spans="1:3">
      <c r="A22" s="23" t="s">
        <v>20</v>
      </c>
      <c r="B22" s="24"/>
      <c r="C22" s="24"/>
    </row>
    <row r="23" spans="1:3">
      <c r="A23" s="23" t="s">
        <v>21</v>
      </c>
      <c r="B23" s="24"/>
      <c r="C23" s="24"/>
    </row>
    <row r="24" spans="1:3">
      <c r="A24" s="25" t="s">
        <v>22</v>
      </c>
      <c r="B24" s="26"/>
      <c r="C24" s="26"/>
    </row>
    <row r="25" spans="1:3">
      <c r="A25" s="27" t="s">
        <v>24</v>
      </c>
      <c r="B25" s="28"/>
      <c r="C25" s="28"/>
    </row>
    <row r="26" spans="1:3">
      <c r="A26" s="29" t="s">
        <v>25</v>
      </c>
      <c r="B26" s="30"/>
      <c r="C26" s="30"/>
    </row>
    <row r="28" spans="1:3">
      <c r="A28" t="s">
        <v>28</v>
      </c>
      <c r="B28" s="1" t="s">
        <v>27</v>
      </c>
      <c r="C28" s="1" t="s">
        <v>26</v>
      </c>
    </row>
    <row r="29" spans="1:3">
      <c r="A29" s="19" t="s">
        <v>18</v>
      </c>
      <c r="B29" s="20"/>
      <c r="C29" s="20"/>
    </row>
    <row r="30" spans="1:3">
      <c r="A30" s="21" t="s">
        <v>19</v>
      </c>
      <c r="B30" s="22"/>
      <c r="C30" s="22"/>
    </row>
    <row r="31" spans="1:3">
      <c r="A31" s="23" t="s">
        <v>20</v>
      </c>
      <c r="B31" s="24"/>
      <c r="C31" s="24"/>
    </row>
    <row r="32" spans="1:3">
      <c r="A32" s="23" t="s">
        <v>21</v>
      </c>
      <c r="B32" s="24"/>
      <c r="C32" s="24"/>
    </row>
    <row r="33" spans="1:3">
      <c r="A33" s="25" t="s">
        <v>22</v>
      </c>
      <c r="B33" s="26"/>
      <c r="C33" s="26"/>
    </row>
    <row r="34" spans="1:3">
      <c r="A34" s="27" t="s">
        <v>24</v>
      </c>
      <c r="B34" s="28"/>
      <c r="C34" s="28"/>
    </row>
    <row r="35" spans="1:3">
      <c r="A35" s="29" t="s">
        <v>25</v>
      </c>
      <c r="B35" s="30"/>
      <c r="C35" s="30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E7" sqref="E7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6</v>
      </c>
      <c r="C3" s="10">
        <v>2</v>
      </c>
      <c r="D3" s="5">
        <v>1.25</v>
      </c>
      <c r="E3" s="13">
        <v>0</v>
      </c>
      <c r="F3" s="16"/>
      <c r="G3" s="15">
        <f>Tabla248918[[#This Row],[Horas Trabajadas en Reunion]]+Tabla248918[[#This Row],[Horas Autónomas]]</f>
        <v>1.25</v>
      </c>
      <c r="H3" s="2" t="s">
        <v>12</v>
      </c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Tabla248918[[#This Row],[Horas Trabajadas en Reunion]]+Tabla248918[[#This Row],[Horas Autónomas]]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zoomScale="160" zoomScaleNormal="160" workbookViewId="0">
      <selection activeCell="I7" sqref="I7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13</v>
      </c>
      <c r="C3" s="10">
        <v>2</v>
      </c>
      <c r="D3" s="5">
        <v>0</v>
      </c>
      <c r="E3" s="13">
        <v>0</v>
      </c>
      <c r="F3" s="16"/>
      <c r="G3" s="15">
        <f>Tabla24[[#This Row],[Horas Trabajadas en Reunion]]</f>
        <v>0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Tabla24[[#This Row],[Horas Trabajadas en Reunion]]</f>
        <v>0</v>
      </c>
      <c r="H4" s="1"/>
    </row>
    <row r="5" spans="1:8" ht="15">
      <c r="A5" s="4"/>
      <c r="B5" s="4" t="s">
        <v>14</v>
      </c>
      <c r="C5" s="4">
        <v>0</v>
      </c>
      <c r="D5" s="4">
        <v>1.5</v>
      </c>
      <c r="E5" s="4">
        <v>0</v>
      </c>
      <c r="F5" s="18"/>
      <c r="G5" s="4">
        <f>Tabla24[[#This Row],[Horas Trabajadas en Reunion]]</f>
        <v>1.5</v>
      </c>
      <c r="H5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B8" sqref="B8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15</v>
      </c>
      <c r="C3" s="10">
        <v>2</v>
      </c>
      <c r="D3" s="5">
        <v>1.5</v>
      </c>
      <c r="E3" s="13">
        <v>0</v>
      </c>
      <c r="F3" s="16"/>
      <c r="G3" s="15">
        <f>Tabla248[[#This Row],[Horas Trabajadas en Reunion]]</f>
        <v>1.5</v>
      </c>
      <c r="H3" s="2" t="s">
        <v>12</v>
      </c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F12" sqref="F12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16</v>
      </c>
      <c r="C3" s="10">
        <v>2</v>
      </c>
      <c r="D3" s="5">
        <v>1</v>
      </c>
      <c r="E3" s="13">
        <v>0</v>
      </c>
      <c r="F3" s="1"/>
      <c r="G3" s="15">
        <f>Tabla2489[[#This Row],[Horas Trabajadas en Reunion]]</f>
        <v>1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zoomScale="160" zoomScaleNormal="160" workbookViewId="0">
      <selection activeCell="B16" sqref="B16"/>
    </sheetView>
  </sheetViews>
  <sheetFormatPr baseColWidth="10" defaultRowHeight="14.25"/>
  <cols>
    <col min="2" max="2" width="22" customWidth="1"/>
    <col min="3" max="3" width="12.5" customWidth="1"/>
    <col min="4" max="4" width="12.75" customWidth="1"/>
    <col min="5" max="5" width="12.375" customWidth="1"/>
    <col min="6" max="6" width="12.5" customWidth="1"/>
    <col min="7" max="7" width="13.625" customWidth="1"/>
  </cols>
  <sheetData>
    <row r="2" spans="1:8" ht="48" customHeight="1" thickBot="1">
      <c r="A2" s="7" t="s">
        <v>4</v>
      </c>
      <c r="B2" s="8" t="s">
        <v>0</v>
      </c>
      <c r="C2" s="9" t="s">
        <v>1</v>
      </c>
      <c r="D2" s="6" t="s">
        <v>8</v>
      </c>
      <c r="E2" s="12" t="s">
        <v>9</v>
      </c>
      <c r="F2" s="8" t="s">
        <v>10</v>
      </c>
      <c r="G2" s="15" t="s">
        <v>11</v>
      </c>
      <c r="H2" s="8" t="s">
        <v>2</v>
      </c>
    </row>
    <row r="3" spans="1:8" ht="15.75" thickTop="1">
      <c r="A3" s="1" t="s">
        <v>5</v>
      </c>
      <c r="B3" s="2" t="s">
        <v>17</v>
      </c>
      <c r="C3" s="10">
        <v>2</v>
      </c>
      <c r="D3" s="5">
        <v>1.25</v>
      </c>
      <c r="E3" s="13">
        <v>0</v>
      </c>
      <c r="F3" s="1"/>
      <c r="G3" s="15">
        <f>Tabla248910[[#This Row],[Horas Trabajadas en Reunion]]</f>
        <v>1.25</v>
      </c>
      <c r="H3" s="2"/>
    </row>
    <row r="4" spans="1:8" ht="15">
      <c r="A4" s="1"/>
      <c r="B4" s="1" t="s">
        <v>7</v>
      </c>
      <c r="C4" s="11">
        <v>3</v>
      </c>
      <c r="D4" s="5">
        <v>0</v>
      </c>
      <c r="E4" s="14">
        <v>0</v>
      </c>
      <c r="F4" s="1"/>
      <c r="G4" s="15">
        <f>Tabla248910[[#This Row],[Horas Trabajadas en Reunion]]</f>
        <v>0</v>
      </c>
      <c r="H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Parra</dc:creator>
  <cp:lastModifiedBy>Antonio Parra</cp:lastModifiedBy>
  <cp:revision>5</cp:revision>
  <dcterms:created xsi:type="dcterms:W3CDTF">2017-10-20T23:41:04Z</dcterms:created>
  <dcterms:modified xsi:type="dcterms:W3CDTF">2019-08-31T00:44:20Z</dcterms:modified>
</cp:coreProperties>
</file>