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Costa\Desktop\dio\projeto 1\"/>
    </mc:Choice>
  </mc:AlternateContent>
  <xr:revisionPtr revIDLastSave="0" documentId="13_ncr:1_{AEF0BB68-905D-4EA1-B7E2-CD84EEFDBCA2}" xr6:coauthVersionLast="47" xr6:coauthVersionMax="47" xr10:uidLastSave="{00000000-0000-0000-0000-000000000000}"/>
  <bookViews>
    <workbookView xWindow="-24120" yWindow="1680" windowWidth="24240" windowHeight="13020" xr2:uid="{EBDC7111-63FC-41D5-AC55-479268B1CECC}"/>
  </bookViews>
  <sheets>
    <sheet name="Planilha1" sheetId="1" r:id="rId1"/>
    <sheet name="Tablea de apoio" sheetId="2" r:id="rId2"/>
  </sheets>
  <definedNames>
    <definedName name="aporte">Planilha1!$D$21</definedName>
    <definedName name="patrimonio">Planilha1!$D$24</definedName>
    <definedName name="qtd_anos">Planilha1!$D$22</definedName>
    <definedName name="rendimento_carteira">Planilha1!$D$17</definedName>
    <definedName name="salario">Planilha1!$D$16</definedName>
    <definedName name="sugest_rend">Planilha1!$D$18</definedName>
    <definedName name="taxa_mensal">Planilha1!$D$23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D41" i="1" s="1"/>
  <c r="C42" i="1"/>
  <c r="D42" i="1" s="1"/>
  <c r="C43" i="1"/>
  <c r="D43" i="1" s="1"/>
  <c r="C44" i="1"/>
  <c r="D44" i="1" s="1"/>
  <c r="C45" i="1"/>
  <c r="D45" i="1" s="1"/>
  <c r="C40" i="1"/>
  <c r="D40" i="1" s="1"/>
  <c r="I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37" i="1"/>
  <c r="D24" i="1"/>
  <c r="D25" i="1" s="1"/>
  <c r="D18" i="1"/>
  <c r="C29" i="1"/>
  <c r="D29" i="1" s="1"/>
  <c r="C30" i="1"/>
  <c r="D30" i="1" s="1"/>
  <c r="C31" i="1"/>
  <c r="D31" i="1" s="1"/>
  <c r="C32" i="1"/>
  <c r="D32" i="1" s="1"/>
  <c r="C33" i="1"/>
  <c r="D33" i="1" s="1"/>
  <c r="C28" i="1"/>
  <c r="D28" i="1" s="1"/>
  <c r="D46" i="1" l="1"/>
</calcChain>
</file>

<file path=xl/sharedStrings.xml><?xml version="1.0" encoding="utf-8"?>
<sst xmlns="http://schemas.openxmlformats.org/spreadsheetml/2006/main" count="70" uniqueCount="36">
  <si>
    <t>INVENSTIMENTO MENSAL</t>
  </si>
  <si>
    <t>Quanto devo investir por mês?</t>
  </si>
  <si>
    <t>Qual taxa de rendimento mensal?</t>
  </si>
  <si>
    <t>Quanto de patrimônio acumulado?</t>
  </si>
  <si>
    <t>Quanto de dividendo mensal?</t>
  </si>
  <si>
    <t>Quanto em 2 anos?</t>
  </si>
  <si>
    <t>Quanto em 5 anos?</t>
  </si>
  <si>
    <t>Quanto em 10 anos?</t>
  </si>
  <si>
    <t>Quanto em 20 anos?</t>
  </si>
  <si>
    <t>Quanto em 30 anos?</t>
  </si>
  <si>
    <t>Quanto em 40 anos?</t>
  </si>
  <si>
    <t>Cenários</t>
  </si>
  <si>
    <t>Dividendo</t>
  </si>
  <si>
    <t>Rendimento da carteira</t>
  </si>
  <si>
    <t>Salário</t>
  </si>
  <si>
    <t>CONFIGURAÇÕES</t>
  </si>
  <si>
    <t>Quantos anos investir?</t>
  </si>
  <si>
    <t>Perfil</t>
  </si>
  <si>
    <t>Agressivo</t>
  </si>
  <si>
    <t>Moderado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</si>
  <si>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</si>
  <si>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</si>
  <si>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</si>
  <si>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</si>
  <si>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</si>
  <si>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</si>
  <si>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</si>
  <si>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</si>
  <si>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</t>
  </si>
  <si>
    <t>FOFs</t>
  </si>
  <si>
    <t>DESENVOLVIMENTO</t>
  </si>
  <si>
    <t>HOTELARIA</t>
  </si>
  <si>
    <t>Tipo</t>
  </si>
  <si>
    <t>%</t>
  </si>
  <si>
    <t>Chave composta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</si>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</sst>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"/>
    <numFmt numFmtId="165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6" fillId="2" borderId="2" xfId="0" applyFont="1" applyFill="1" applyBorder="1" applyAlignment="1">
      <alignment horizontal="center" vertical="center"/>
    </xf>
    <xf numFmtId="164" fontId="0" fillId="0" borderId="0" xfId="0" applyNumberFormat="1"/>
    <xf numFmtId="8" fontId="0" fillId="3" borderId="5" xfId="0" applyNumberFormat="1" applyFill="1" applyBorder="1" applyAlignment="1">
      <alignment horizontal="center"/>
    </xf>
    <xf numFmtId="8" fontId="0" fillId="3" borderId="6" xfId="0" applyNumberFormat="1" applyFill="1" applyBorder="1"/>
    <xf numFmtId="8" fontId="0" fillId="3" borderId="8" xfId="0" applyNumberFormat="1" applyFill="1" applyBorder="1" applyAlignment="1">
      <alignment horizontal="center"/>
    </xf>
    <xf numFmtId="8" fontId="0" fillId="3" borderId="9" xfId="0" applyNumberFormat="1" applyFill="1" applyBorder="1"/>
    <xf numFmtId="8" fontId="0" fillId="3" borderId="11" xfId="0" applyNumberFormat="1" applyFill="1" applyBorder="1" applyAlignment="1">
      <alignment horizontal="center"/>
    </xf>
    <xf numFmtId="8" fontId="0" fillId="3" borderId="12" xfId="0" applyNumberFormat="1" applyFill="1" applyBorder="1"/>
    <xf numFmtId="165" fontId="2" fillId="0" borderId="14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0" fontId="2" fillId="0" borderId="16" xfId="0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left" indent="2"/>
    </xf>
    <xf numFmtId="0" fontId="8" fillId="3" borderId="7" xfId="0" applyFont="1" applyFill="1" applyBorder="1" applyAlignment="1">
      <alignment horizontal="left" indent="2"/>
    </xf>
    <xf numFmtId="0" fontId="8" fillId="3" borderId="10" xfId="0" applyFont="1" applyFill="1" applyBorder="1" applyAlignment="1">
      <alignment horizontal="left" indent="2"/>
    </xf>
    <xf numFmtId="8" fontId="2" fillId="6" borderId="16" xfId="0" applyNumberFormat="1" applyFont="1" applyFill="1" applyBorder="1" applyAlignment="1">
      <alignment horizontal="center" vertical="center"/>
    </xf>
    <xf numFmtId="8" fontId="2" fillId="6" borderId="18" xfId="0" applyNumberFormat="1" applyFont="1" applyFill="1" applyBorder="1" applyAlignment="1">
      <alignment horizontal="center" vertical="center"/>
    </xf>
    <xf numFmtId="0" fontId="7" fillId="5" borderId="0" xfId="3" applyBorder="1" applyAlignment="1">
      <alignment horizontal="left" indent="2"/>
    </xf>
    <xf numFmtId="0" fontId="0" fillId="6" borderId="0" xfId="0" applyFill="1"/>
    <xf numFmtId="9" fontId="0" fillId="0" borderId="0" xfId="0" applyNumberFormat="1"/>
    <xf numFmtId="0" fontId="2" fillId="3" borderId="0" xfId="0" applyFont="1" applyFill="1"/>
    <xf numFmtId="0" fontId="0" fillId="3" borderId="0" xfId="0" applyFill="1"/>
    <xf numFmtId="0" fontId="0" fillId="0" borderId="22" xfId="0" applyBorder="1"/>
    <xf numFmtId="9" fontId="0" fillId="0" borderId="22" xfId="0" applyNumberFormat="1" applyBorder="1"/>
    <xf numFmtId="9" fontId="0" fillId="0" borderId="0" xfId="2" applyFont="1"/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left" indent="2"/>
    </xf>
    <xf numFmtId="0" fontId="8" fillId="0" borderId="20" xfId="0" applyFont="1" applyBorder="1" applyAlignment="1">
      <alignment horizontal="left" indent="2"/>
    </xf>
    <xf numFmtId="0" fontId="8" fillId="0" borderId="13" xfId="0" applyFont="1" applyBorder="1" applyAlignment="1">
      <alignment horizontal="left" indent="2"/>
    </xf>
    <xf numFmtId="0" fontId="8" fillId="0" borderId="19" xfId="0" applyFont="1" applyBorder="1" applyAlignment="1">
      <alignment horizontal="left" indent="2"/>
    </xf>
    <xf numFmtId="0" fontId="9" fillId="6" borderId="15" xfId="0" applyFont="1" applyFill="1" applyBorder="1" applyAlignment="1">
      <alignment horizontal="left" indent="2"/>
    </xf>
    <xf numFmtId="0" fontId="9" fillId="6" borderId="20" xfId="0" applyFont="1" applyFill="1" applyBorder="1" applyAlignment="1">
      <alignment horizontal="left" indent="2"/>
    </xf>
    <xf numFmtId="0" fontId="9" fillId="6" borderId="17" xfId="0" applyFont="1" applyFill="1" applyBorder="1" applyAlignment="1">
      <alignment horizontal="left" indent="2"/>
    </xf>
    <xf numFmtId="0" fontId="9" fillId="6" borderId="21" xfId="0" applyFont="1" applyFill="1" applyBorder="1" applyAlignment="1">
      <alignment horizontal="left" indent="2"/>
    </xf>
    <xf numFmtId="0" fontId="5" fillId="2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left" indent="2"/>
    </xf>
    <xf numFmtId="0" fontId="8" fillId="6" borderId="24" xfId="0" applyFont="1" applyFill="1" applyBorder="1" applyAlignment="1">
      <alignment horizontal="left" indent="2"/>
    </xf>
    <xf numFmtId="165" fontId="0" fillId="0" borderId="25" xfId="1" applyNumberFormat="1" applyFont="1" applyBorder="1" applyAlignment="1">
      <alignment horizontal="center"/>
    </xf>
    <xf numFmtId="0" fontId="8" fillId="6" borderId="26" xfId="0" applyFont="1" applyFill="1" applyBorder="1" applyAlignment="1">
      <alignment horizontal="left" indent="2"/>
    </xf>
    <xf numFmtId="0" fontId="8" fillId="6" borderId="27" xfId="0" applyFont="1" applyFill="1" applyBorder="1" applyAlignment="1">
      <alignment horizontal="left" indent="2"/>
    </xf>
    <xf numFmtId="10" fontId="0" fillId="0" borderId="28" xfId="0" applyNumberFormat="1" applyBorder="1" applyAlignment="1">
      <alignment horizontal="center"/>
    </xf>
    <xf numFmtId="0" fontId="8" fillId="6" borderId="29" xfId="0" applyFont="1" applyFill="1" applyBorder="1" applyAlignment="1">
      <alignment horizontal="left" indent="2"/>
    </xf>
    <xf numFmtId="0" fontId="8" fillId="6" borderId="30" xfId="0" applyFont="1" applyFill="1" applyBorder="1" applyAlignment="1">
      <alignment horizontal="left" indent="2"/>
    </xf>
    <xf numFmtId="165" fontId="0" fillId="6" borderId="31" xfId="1" applyNumberFormat="1" applyFont="1" applyFill="1" applyBorder="1" applyAlignment="1">
      <alignment horizontal="center"/>
    </xf>
    <xf numFmtId="0" fontId="7" fillId="5" borderId="0" xfId="3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indent="2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D4-4CA7-84D3-AF2FD2DC98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5D4-4CA7-84D3-AF2FD2DC98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D4-4CA7-84D3-AF2FD2DC98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5D4-4CA7-84D3-AF2FD2DC98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1.0305716364971448E-2"/>
                  <c:y val="5.7019855816561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D4-4CA7-84D3-AF2FD2DC9836}"/>
                </c:ext>
              </c:extLst>
            </c:dLbl>
            <c:dLbl>
              <c:idx val="1"/>
              <c:layout>
                <c:manualLayout>
                  <c:x val="-6.1215391373330624E-2"/>
                  <c:y val="-5.25796488382584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D4-4CA7-84D3-AF2FD2DC9836}"/>
                </c:ext>
              </c:extLst>
            </c:dLbl>
            <c:dLbl>
              <c:idx val="2"/>
              <c:layout>
                <c:manualLayout>
                  <c:x val="-1.0446237933830295E-2"/>
                  <c:y val="1.526620237188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D4-4CA7-84D3-AF2FD2DC9836}"/>
                </c:ext>
              </c:extLst>
            </c:dLbl>
            <c:dLbl>
              <c:idx val="3"/>
              <c:layout>
                <c:manualLayout>
                  <c:x val="-1.3338622014463014E-2"/>
                  <c:y val="4.14687203765500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D4-4CA7-84D3-AF2FD2DC98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Planilha1!$B$40:$B$45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Planilha1!$C$40:$C$45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4-4CA7-84D3-AF2FD2DC9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592455</xdr:colOff>
      <xdr:row>1</xdr:row>
      <xdr:rowOff>15240</xdr:rowOff>
    </xdr:from>
    <xdr:to>
      <xdr:col>4</xdr:col>
      <xdr:colOff>129540</xdr:colOff>
      <xdr:row>13</xdr:row>
      <xdr:rowOff>19795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9AA8771-B9A2-4865-857D-D2CFBCDF5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55" y="196215"/>
          <a:ext cx="5151120" cy="2176255"/>
        </a:xfrm>
        <a:prstGeom prst="rect">
          <a:avLst/>
        </a:prstGeom>
      </xdr:spPr>
    </xdr:pic>
    <xdr:clientData/>
  </xdr:twoCellAnchor>
  <xdr:twoCellAnchor>
    <xdr:from>
      <xdr:col>1</xdr:col>
      <xdr:colOff>36195</xdr:colOff>
      <xdr:row>46</xdr:row>
      <xdr:rowOff>159067</xdr:rowOff>
    </xdr:from>
    <xdr:to>
      <xdr:col>3</xdr:col>
      <xdr:colOff>390525</xdr:colOff>
      <xdr:row>62</xdr:row>
      <xdr:rowOff>2857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38C8DF-6FC3-A294-3D6A-3CCB5C66F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5AE3-BD57-4F17-9DB8-B7977AFE6638}">
  <dimension ref="A14:O69"/>
  <sheetViews>
    <sheetView showGridLines="0" tabSelected="1" topLeftCell="A33" workbookViewId="0">
      <selection activeCell="F21" sqref="F21"/>
    </sheetView>
  </sheetViews>
  <sheetFormatPr defaultColWidth="0" defaultRowHeight="14.4" x14ac:dyDescent="0.3"/>
  <cols>
    <col min="1" max="1" width="8.88671875" customWidth="1"/>
    <col min="2" max="2" width="33.6640625" bestFit="1" customWidth="1"/>
    <col min="3" max="3" width="27.88671875" customWidth="1"/>
    <col min="4" max="4" width="11.5546875" bestFit="1" customWidth="1"/>
    <col min="5" max="8" width="2.77734375" customWidth="1"/>
    <col min="9" max="11" width="8.88671875" hidden="1" customWidth="1"/>
    <col min="12" max="15" width="0" hidden="1" customWidth="1"/>
    <col min="16" max="16384" width="8.88671875" hidden="1"/>
  </cols>
  <sheetData>
    <row r="14" spans="2:4" ht="15" thickBot="1" x14ac:dyDescent="0.35"/>
    <row r="15" spans="2:4" ht="17.399999999999999" x14ac:dyDescent="0.3">
      <c r="B15" s="37" t="s">
        <v>15</v>
      </c>
      <c r="C15" s="38"/>
      <c r="D15" s="39"/>
    </row>
    <row r="16" spans="2:4" ht="16.2" thickBot="1" x14ac:dyDescent="0.35">
      <c r="B16" s="40" t="s">
        <v>14</v>
      </c>
      <c r="C16" s="41"/>
      <c r="D16" s="42">
        <v>5000</v>
      </c>
    </row>
    <row r="17" spans="1:10" ht="16.2" thickBot="1" x14ac:dyDescent="0.35">
      <c r="B17" s="43" t="s">
        <v>13</v>
      </c>
      <c r="C17" s="44"/>
      <c r="D17" s="45">
        <v>6.0000000000000001E-3</v>
      </c>
    </row>
    <row r="18" spans="1:10" ht="16.2" thickBot="1" x14ac:dyDescent="0.35">
      <c r="B18" s="46" t="s">
        <v>35</v>
      </c>
      <c r="C18" s="47"/>
      <c r="D18" s="48">
        <f>D16*30%</f>
        <v>1500</v>
      </c>
    </row>
    <row r="19" spans="1:10" ht="15" thickBot="1" x14ac:dyDescent="0.35"/>
    <row r="20" spans="1:10" ht="25.2" customHeight="1" x14ac:dyDescent="0.3">
      <c r="B20" s="26" t="s">
        <v>0</v>
      </c>
      <c r="C20" s="27"/>
      <c r="D20" s="36"/>
    </row>
    <row r="21" spans="1:10" ht="16.2" thickBot="1" x14ac:dyDescent="0.35">
      <c r="B21" s="30" t="s">
        <v>1</v>
      </c>
      <c r="C21" s="31"/>
      <c r="D21" s="10">
        <v>500</v>
      </c>
    </row>
    <row r="22" spans="1:10" ht="16.2" thickBot="1" x14ac:dyDescent="0.35">
      <c r="B22" s="28" t="s">
        <v>16</v>
      </c>
      <c r="C22" s="29"/>
      <c r="D22" s="11">
        <v>5</v>
      </c>
    </row>
    <row r="23" spans="1:10" ht="16.2" thickBot="1" x14ac:dyDescent="0.35">
      <c r="B23" s="28" t="s">
        <v>2</v>
      </c>
      <c r="C23" s="29"/>
      <c r="D23" s="12">
        <v>1.0789999999999999E-2</v>
      </c>
    </row>
    <row r="24" spans="1:10" ht="16.2" thickBot="1" x14ac:dyDescent="0.35">
      <c r="B24" s="32" t="s">
        <v>3</v>
      </c>
      <c r="C24" s="33"/>
      <c r="D24" s="16">
        <f>FV(taxa_mensal,qtd_anos*12,aporte*-1)</f>
        <v>41888.456999243819</v>
      </c>
    </row>
    <row r="25" spans="1:10" ht="16.2" thickBot="1" x14ac:dyDescent="0.35">
      <c r="B25" s="34" t="s">
        <v>4</v>
      </c>
      <c r="C25" s="35"/>
      <c r="D25" s="17">
        <f>patrimonio*rendimento_carteira</f>
        <v>251.33074199546292</v>
      </c>
    </row>
    <row r="26" spans="1:10" ht="15" thickBot="1" x14ac:dyDescent="0.35">
      <c r="J26" s="3"/>
    </row>
    <row r="27" spans="1:10" ht="17.399999999999999" x14ac:dyDescent="0.3">
      <c r="B27" s="26" t="s">
        <v>11</v>
      </c>
      <c r="C27" s="27"/>
      <c r="D27" s="2" t="s">
        <v>12</v>
      </c>
    </row>
    <row r="28" spans="1:10" ht="16.2" thickBot="1" x14ac:dyDescent="0.35">
      <c r="A28" s="1">
        <v>2</v>
      </c>
      <c r="B28" s="13" t="s">
        <v>5</v>
      </c>
      <c r="C28" s="4">
        <f t="shared" ref="C28:C33" si="0">FV($D$23,$A28*12,$D$21*-1)</f>
        <v>13613.813648822608</v>
      </c>
      <c r="D28" s="5">
        <f t="shared" ref="D28:D33" si="1">C28*rendimento_carteira</f>
        <v>81.682881892935654</v>
      </c>
    </row>
    <row r="29" spans="1:10" ht="16.2" thickBot="1" x14ac:dyDescent="0.35">
      <c r="A29" s="1">
        <v>5</v>
      </c>
      <c r="B29" s="14" t="s">
        <v>6</v>
      </c>
      <c r="C29" s="6">
        <f t="shared" si="0"/>
        <v>41888.456999243819</v>
      </c>
      <c r="D29" s="7">
        <f t="shared" si="1"/>
        <v>251.33074199546292</v>
      </c>
    </row>
    <row r="30" spans="1:10" ht="16.2" thickBot="1" x14ac:dyDescent="0.35">
      <c r="A30" s="1">
        <v>10</v>
      </c>
      <c r="B30" s="14" t="s">
        <v>7</v>
      </c>
      <c r="C30" s="6">
        <f t="shared" si="0"/>
        <v>121642.1062650861</v>
      </c>
      <c r="D30" s="7">
        <f t="shared" si="1"/>
        <v>729.85263759051657</v>
      </c>
    </row>
    <row r="31" spans="1:10" ht="16.2" thickBot="1" x14ac:dyDescent="0.35">
      <c r="A31" s="1">
        <v>20</v>
      </c>
      <c r="B31" s="14" t="s">
        <v>8</v>
      </c>
      <c r="C31" s="6">
        <f t="shared" si="0"/>
        <v>562599.20004854025</v>
      </c>
      <c r="D31" s="7">
        <f t="shared" si="1"/>
        <v>3375.5952002912418</v>
      </c>
    </row>
    <row r="32" spans="1:10" ht="16.2" thickBot="1" x14ac:dyDescent="0.35">
      <c r="A32" s="1">
        <v>30</v>
      </c>
      <c r="B32" s="14" t="s">
        <v>9</v>
      </c>
      <c r="C32" s="6">
        <f t="shared" si="0"/>
        <v>2161084.8275023573</v>
      </c>
      <c r="D32" s="7">
        <f t="shared" si="1"/>
        <v>12966.508965014144</v>
      </c>
    </row>
    <row r="33" spans="1:4" ht="16.2" thickBot="1" x14ac:dyDescent="0.35">
      <c r="A33" s="1">
        <v>40</v>
      </c>
      <c r="B33" s="15" t="s">
        <v>10</v>
      </c>
      <c r="C33" s="8">
        <f t="shared" si="0"/>
        <v>7955653.8166367356</v>
      </c>
      <c r="D33" s="9">
        <f t="shared" si="1"/>
        <v>47733.922899820413</v>
      </c>
    </row>
    <row r="36" spans="1:4" x14ac:dyDescent="0.3">
      <c r="B36" s="18" t="s">
        <v>22</v>
      </c>
      <c r="C36" s="49" t="s">
        <v>20</v>
      </c>
      <c r="D36" s="49"/>
    </row>
    <row r="37" spans="1:4" x14ac:dyDescent="0.3">
      <c r="B37" s="51" t="s">
        <v>21</v>
      </c>
      <c r="C37" s="50">
        <f>aporte</f>
        <v>500</v>
      </c>
      <c r="D37" s="50"/>
    </row>
    <row r="39" spans="1:4" x14ac:dyDescent="0.3">
      <c r="B39" s="21" t="s">
        <v>23</v>
      </c>
      <c r="C39" s="21" t="s">
        <v>24</v>
      </c>
      <c r="D39" s="21" t="s">
        <v>25</v>
      </c>
    </row>
    <row r="40" spans="1:4" x14ac:dyDescent="0.3">
      <c r="B40" t="s">
        <v>26</v>
      </c>
      <c r="C40" s="20">
        <f>VLOOKUP($C$36&amp;" - "&amp;B40,'Tablea de apoio'!A3:D20,4,FALSE)</f>
        <v>0.3</v>
      </c>
      <c r="D40" s="19">
        <f>$C$37*C40</f>
        <v>150</v>
      </c>
    </row>
    <row r="41" spans="1:4" x14ac:dyDescent="0.3">
      <c r="B41" t="s">
        <v>27</v>
      </c>
      <c r="C41" s="20">
        <f>VLOOKUP($C$36&amp;" - "&amp;B41,'Tablea de apoio'!A4:D21,4,FALSE)</f>
        <v>0.5</v>
      </c>
      <c r="D41" s="19">
        <f t="shared" ref="D41:D45" si="2">C41*$C$37</f>
        <v>250</v>
      </c>
    </row>
    <row r="42" spans="1:4" x14ac:dyDescent="0.3">
      <c r="B42" t="s">
        <v>28</v>
      </c>
      <c r="C42" s="20">
        <f>VLOOKUP($C$36&amp;" - "&amp;B42,'Tablea de apoio'!A5:D22,4,FALSE)</f>
        <v>0.1</v>
      </c>
      <c r="D42" s="19">
        <f t="shared" si="2"/>
        <v>50</v>
      </c>
    </row>
    <row r="43" spans="1:4" x14ac:dyDescent="0.3">
      <c r="B43" t="s">
        <v>29</v>
      </c>
      <c r="C43" s="20">
        <f>VLOOKUP($C$36&amp;" - "&amp;B43,'Tablea de apoio'!A6:D23,4,FALSE)</f>
        <v>0.1</v>
      </c>
      <c r="D43" s="19">
        <f t="shared" si="2"/>
        <v>50</v>
      </c>
    </row>
    <row r="44" spans="1:4" x14ac:dyDescent="0.3">
      <c r="B44" t="s">
        <v>30</v>
      </c>
      <c r="C44" s="20">
        <f>VLOOKUP($C$36&amp;" - "&amp;B44,'Tablea de apoio'!A7:D24,4,FALSE)</f>
        <v>0</v>
      </c>
      <c r="D44" s="19">
        <f t="shared" si="2"/>
        <v>0</v>
      </c>
    </row>
    <row r="45" spans="1:4" x14ac:dyDescent="0.3">
      <c r="B45" t="s">
        <v>31</v>
      </c>
      <c r="C45" s="20">
        <f>VLOOKUP($C$36&amp;" - "&amp;B45,'Tablea de apoio'!A8:D25,4,FALSE)</f>
        <v>0</v>
      </c>
      <c r="D45" s="19">
        <f t="shared" si="2"/>
        <v>0</v>
      </c>
    </row>
    <row r="46" spans="1:4" x14ac:dyDescent="0.3">
      <c r="B46" s="22"/>
      <c r="C46" s="22"/>
      <c r="D46" s="22">
        <f>SUM(D40:D45)</f>
        <v>500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</sheetData>
  <mergeCells count="13">
    <mergeCell ref="C36:D36"/>
    <mergeCell ref="C37:D37"/>
    <mergeCell ref="B20:D20"/>
    <mergeCell ref="B15:D15"/>
    <mergeCell ref="B16:C16"/>
    <mergeCell ref="B17:C17"/>
    <mergeCell ref="B18:C18"/>
    <mergeCell ref="B27:C27"/>
    <mergeCell ref="B23:C23"/>
    <mergeCell ref="B21:C21"/>
    <mergeCell ref="B22:C22"/>
    <mergeCell ref="B24:C24"/>
    <mergeCell ref="B25:C25"/>
  </mergeCells>
  <dataValidations count="1">
    <dataValidation type="list" allowBlank="1" showInputMessage="1" showErrorMessage="1" sqref="C36" xr:uid="{36DC48F4-F628-41C0-AFD4-4FE7C0EBC7D5}">
      <formula1>"Agressivo,Moderado,Conservador"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0412-EC01-4A4C-BC0A-AE67F7BD3A74}">
  <dimension ref="A2:I20"/>
  <sheetViews>
    <sheetView workbookViewId="0">
      <selection activeCell="D10" sqref="D10"/>
    </sheetView>
  </sheetViews>
  <sheetFormatPr defaultRowHeight="14.4" x14ac:dyDescent="0.3"/>
  <cols>
    <col min="1" max="1" width="30.77734375" bestFit="1" customWidth="1"/>
    <col min="2" max="2" width="11.77734375" bestFit="1" customWidth="1"/>
    <col min="3" max="3" width="18" bestFit="1" customWidth="1"/>
  </cols>
  <sheetData>
    <row r="2" spans="1:9" x14ac:dyDescent="0.3">
      <c r="A2" t="s">
        <v>34</v>
      </c>
      <c r="B2" t="s">
        <v>17</v>
      </c>
      <c r="C2" t="s">
        <v>32</v>
      </c>
      <c r="D2" t="s">
        <v>33</v>
      </c>
    </row>
    <row r="3" spans="1:9" x14ac:dyDescent="0.3">
      <c r="A3" t="str">
        <f>B3&amp;" - "&amp;C3</f>
        <v>Conservador - PAPEL</v>
      </c>
      <c r="B3" t="s">
        <v>20</v>
      </c>
      <c r="C3" t="s">
        <v>26</v>
      </c>
      <c r="D3" s="20">
        <v>0.3</v>
      </c>
    </row>
    <row r="4" spans="1:9" x14ac:dyDescent="0.3">
      <c r="A4" t="str">
        <f t="shared" ref="A4:A20" si="0">B4&amp;" - "&amp;C4</f>
        <v>Conservador - TIJOLO</v>
      </c>
      <c r="B4" t="s">
        <v>20</v>
      </c>
      <c r="C4" t="s">
        <v>27</v>
      </c>
      <c r="D4" s="20">
        <v>0.5</v>
      </c>
    </row>
    <row r="5" spans="1:9" x14ac:dyDescent="0.3">
      <c r="A5" t="str">
        <f t="shared" si="0"/>
        <v>Conservador - HÍBRIDO</v>
      </c>
      <c r="B5" t="s">
        <v>20</v>
      </c>
      <c r="C5" t="s">
        <v>28</v>
      </c>
      <c r="D5" s="20">
        <v>0.1</v>
      </c>
    </row>
    <row r="6" spans="1:9" x14ac:dyDescent="0.3">
      <c r="A6" t="str">
        <f t="shared" si="0"/>
        <v>Conservador - FOFs</v>
      </c>
      <c r="B6" t="s">
        <v>20</v>
      </c>
      <c r="C6" t="s">
        <v>29</v>
      </c>
      <c r="D6" s="20">
        <v>0.1</v>
      </c>
    </row>
    <row r="7" spans="1:9" x14ac:dyDescent="0.3">
      <c r="A7" t="str">
        <f t="shared" si="0"/>
        <v>Conservador - DESENVOLVIMENTO</v>
      </c>
      <c r="B7" t="s">
        <v>20</v>
      </c>
      <c r="C7" t="s">
        <v>30</v>
      </c>
      <c r="D7" s="20">
        <v>0</v>
      </c>
    </row>
    <row r="8" spans="1:9" x14ac:dyDescent="0.3">
      <c r="A8" s="23" t="str">
        <f t="shared" si="0"/>
        <v>Conservador - HOTELARIA</v>
      </c>
      <c r="B8" s="23" t="s">
        <v>20</v>
      </c>
      <c r="C8" s="23" t="s">
        <v>31</v>
      </c>
      <c r="D8" s="24">
        <v>0</v>
      </c>
    </row>
    <row r="9" spans="1:9" x14ac:dyDescent="0.3">
      <c r="A9" t="str">
        <f t="shared" si="0"/>
        <v>Moderado - PAPEL</v>
      </c>
      <c r="B9" t="s">
        <v>19</v>
      </c>
      <c r="C9" t="s">
        <v>26</v>
      </c>
      <c r="D9" s="20">
        <v>0.32</v>
      </c>
      <c r="I9" s="25">
        <f>VLOOKUP(A10,A2:D20,4,FALSE)</f>
        <v>0.4</v>
      </c>
    </row>
    <row r="10" spans="1:9" x14ac:dyDescent="0.3">
      <c r="A10" t="str">
        <f t="shared" si="0"/>
        <v>Moderado - TIJOLO</v>
      </c>
      <c r="B10" t="s">
        <v>19</v>
      </c>
      <c r="C10" t="s">
        <v>27</v>
      </c>
      <c r="D10" s="20">
        <v>0.4</v>
      </c>
    </row>
    <row r="11" spans="1:9" x14ac:dyDescent="0.3">
      <c r="A11" t="str">
        <f t="shared" si="0"/>
        <v>Moderado - HÍBRIDO</v>
      </c>
      <c r="B11" t="s">
        <v>19</v>
      </c>
      <c r="C11" t="s">
        <v>28</v>
      </c>
      <c r="D11" s="20">
        <v>0.08</v>
      </c>
    </row>
    <row r="12" spans="1:9" x14ac:dyDescent="0.3">
      <c r="A12" t="str">
        <f t="shared" si="0"/>
        <v>Moderado - FOFs</v>
      </c>
      <c r="B12" t="s">
        <v>19</v>
      </c>
      <c r="C12" t="s">
        <v>29</v>
      </c>
      <c r="D12" s="20">
        <v>0.1</v>
      </c>
    </row>
    <row r="13" spans="1:9" x14ac:dyDescent="0.3">
      <c r="A13" t="str">
        <f t="shared" si="0"/>
        <v>Moderado - DESENVOLVIMENTO</v>
      </c>
      <c r="B13" t="s">
        <v>19</v>
      </c>
      <c r="C13" t="s">
        <v>30</v>
      </c>
      <c r="D13" s="20">
        <v>0.1</v>
      </c>
    </row>
    <row r="14" spans="1:9" x14ac:dyDescent="0.3">
      <c r="A14" s="23" t="str">
        <f t="shared" si="0"/>
        <v>Moderado - HOTELARIA</v>
      </c>
      <c r="B14" s="23" t="s">
        <v>19</v>
      </c>
      <c r="C14" s="23" t="s">
        <v>31</v>
      </c>
      <c r="D14" s="23">
        <v>0</v>
      </c>
    </row>
    <row r="15" spans="1:9" x14ac:dyDescent="0.3">
      <c r="A15" t="str">
        <f t="shared" si="0"/>
        <v>Agressivo - PAPEL</v>
      </c>
      <c r="B15" t="s">
        <v>18</v>
      </c>
      <c r="C15" t="s">
        <v>26</v>
      </c>
      <c r="D15" s="20">
        <v>0.5</v>
      </c>
    </row>
    <row r="16" spans="1:9" x14ac:dyDescent="0.3">
      <c r="A16" t="str">
        <f t="shared" si="0"/>
        <v>Agressivo - TIJOLO</v>
      </c>
      <c r="B16" t="s">
        <v>18</v>
      </c>
      <c r="C16" t="s">
        <v>27</v>
      </c>
      <c r="D16" s="20">
        <v>0.1</v>
      </c>
    </row>
    <row r="17" spans="1:4" x14ac:dyDescent="0.3">
      <c r="A17" t="str">
        <f t="shared" si="0"/>
        <v>Agressivo - HÍBRIDO</v>
      </c>
      <c r="B17" t="s">
        <v>18</v>
      </c>
      <c r="C17" t="s">
        <v>28</v>
      </c>
      <c r="D17" s="20">
        <v>0.05</v>
      </c>
    </row>
    <row r="18" spans="1:4" x14ac:dyDescent="0.3">
      <c r="A18" t="str">
        <f t="shared" si="0"/>
        <v>Agressivo - FOFs</v>
      </c>
      <c r="B18" t="s">
        <v>18</v>
      </c>
      <c r="C18" t="s">
        <v>29</v>
      </c>
      <c r="D18" s="20">
        <v>0.05</v>
      </c>
    </row>
    <row r="19" spans="1:4" x14ac:dyDescent="0.3">
      <c r="A19" t="str">
        <f t="shared" si="0"/>
        <v>Agressivo - DESENVOLVIMENTO</v>
      </c>
      <c r="B19" t="s">
        <v>18</v>
      </c>
      <c r="C19" t="s">
        <v>30</v>
      </c>
      <c r="D19" s="20">
        <v>0.2</v>
      </c>
    </row>
    <row r="20" spans="1:4" x14ac:dyDescent="0.3">
      <c r="A20" t="str">
        <f t="shared" si="0"/>
        <v>Agressivo - HOTELARIA</v>
      </c>
      <c r="B20" t="s">
        <v>18</v>
      </c>
      <c r="C20" t="s">
        <v>31</v>
      </c>
      <c r="D20" s="2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Tablea de apoio</vt:lpstr>
      <vt:lpstr>aporte</vt:lpstr>
      <vt:lpstr>patrimonio</vt:lpstr>
      <vt:lpstr>qtd_anos</vt:lpstr>
      <vt:lpstr>rendimento_carteira</vt:lpstr>
      <vt:lpstr>salario</vt:lpstr>
      <vt:lpstr>sugest_rend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Costa</dc:creator>
  <cp:lastModifiedBy>Bruno Costa</cp:lastModifiedBy>
  <dcterms:created xsi:type="dcterms:W3CDTF">2025-06-08T22:14:35Z</dcterms:created>
  <dcterms:modified xsi:type="dcterms:W3CDTF">2025-06-10T16:03:42Z</dcterms:modified>
</cp:coreProperties>
</file>