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Python Scripts\EE704_G1_Trabajo\"/>
    </mc:Choice>
  </mc:AlternateContent>
  <xr:revisionPtr revIDLastSave="0" documentId="13_ncr:1_{E4E73FC6-EA0A-4D1A-AAA2-079F45A93FF4}" xr6:coauthVersionLast="47" xr6:coauthVersionMax="47" xr10:uidLastSave="{00000000-0000-0000-0000-000000000000}"/>
  <bookViews>
    <workbookView xWindow="-120" yWindow="-120" windowWidth="20640" windowHeight="11160" activeTab="1" xr2:uid="{4B1C1057-2D8E-4CE8-9247-5896FCFA7F30}"/>
  </bookViews>
  <sheets>
    <sheet name="Consumo" sheetId="7" r:id="rId1"/>
    <sheet name="Tabla-Consumo" sheetId="14" r:id="rId2"/>
    <sheet name="Consumo-Aleatorio" sheetId="13" r:id="rId3"/>
    <sheet name="Hoja1" sheetId="12" r:id="rId4"/>
    <sheet name="DatosIrradiación" sheetId="4" r:id="rId5"/>
    <sheet name="DatosModulos" sheetId="10" r:id="rId6"/>
    <sheet name="Calculos" sheetId="11" r:id="rId7"/>
    <sheet name="Balance" sheetId="2" r:id="rId8"/>
  </sheets>
  <externalReferences>
    <externalReference r:id="rId9"/>
    <externalReference r:id="rId10"/>
  </externalReferences>
  <definedNames>
    <definedName name="_xlcn.WorksheetConnection_Consumo2B15N391" hidden="1">'Consumo-Aleatorio'!$B$15:$N$39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umo (2)!$B$15:$N$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4" l="1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D3" i="14"/>
  <c r="E3" i="14"/>
  <c r="F3" i="14"/>
  <c r="G3" i="14"/>
  <c r="H3" i="14"/>
  <c r="I3" i="14"/>
  <c r="J3" i="14"/>
  <c r="K3" i="14"/>
  <c r="L3" i="14"/>
  <c r="M3" i="14"/>
  <c r="N3" i="14"/>
  <c r="D4" i="14"/>
  <c r="E4" i="14"/>
  <c r="F4" i="14"/>
  <c r="G4" i="14"/>
  <c r="H4" i="14"/>
  <c r="I4" i="14"/>
  <c r="J4" i="14"/>
  <c r="K4" i="14"/>
  <c r="L4" i="14"/>
  <c r="M4" i="14"/>
  <c r="N4" i="14"/>
  <c r="N27" i="14" s="1"/>
  <c r="D5" i="14"/>
  <c r="E5" i="14"/>
  <c r="F5" i="14"/>
  <c r="G5" i="14"/>
  <c r="H5" i="14"/>
  <c r="I5" i="14"/>
  <c r="J5" i="14"/>
  <c r="K5" i="14"/>
  <c r="L5" i="14"/>
  <c r="M5" i="14"/>
  <c r="N5" i="14"/>
  <c r="D6" i="14"/>
  <c r="E6" i="14"/>
  <c r="F6" i="14"/>
  <c r="F27" i="14" s="1"/>
  <c r="G6" i="14"/>
  <c r="H6" i="14"/>
  <c r="I6" i="14"/>
  <c r="J6" i="14"/>
  <c r="K6" i="14"/>
  <c r="L6" i="14"/>
  <c r="M6" i="14"/>
  <c r="N6" i="14"/>
  <c r="D7" i="14"/>
  <c r="E7" i="14"/>
  <c r="F7" i="14"/>
  <c r="G7" i="14"/>
  <c r="G27" i="14" s="1"/>
  <c r="H7" i="14"/>
  <c r="I7" i="14"/>
  <c r="J7" i="14"/>
  <c r="K7" i="14"/>
  <c r="L7" i="14"/>
  <c r="M7" i="14"/>
  <c r="N7" i="14"/>
  <c r="D8" i="14"/>
  <c r="E8" i="14"/>
  <c r="F8" i="14"/>
  <c r="G8" i="14"/>
  <c r="H8" i="14"/>
  <c r="H27" i="14" s="1"/>
  <c r="I8" i="14"/>
  <c r="J8" i="14"/>
  <c r="K8" i="14"/>
  <c r="L8" i="14"/>
  <c r="M8" i="14"/>
  <c r="N8" i="14"/>
  <c r="D9" i="14"/>
  <c r="E9" i="14"/>
  <c r="F9" i="14"/>
  <c r="G9" i="14"/>
  <c r="H9" i="14"/>
  <c r="I9" i="14"/>
  <c r="I27" i="14" s="1"/>
  <c r="J9" i="14"/>
  <c r="K9" i="14"/>
  <c r="L9" i="14"/>
  <c r="M9" i="14"/>
  <c r="N9" i="14"/>
  <c r="D10" i="14"/>
  <c r="E10" i="14"/>
  <c r="F10" i="14"/>
  <c r="G10" i="14"/>
  <c r="H10" i="14"/>
  <c r="I10" i="14"/>
  <c r="J10" i="14"/>
  <c r="J27" i="14" s="1"/>
  <c r="K10" i="14"/>
  <c r="L10" i="14"/>
  <c r="M10" i="14"/>
  <c r="N10" i="14"/>
  <c r="D11" i="14"/>
  <c r="E11" i="14"/>
  <c r="F11" i="14"/>
  <c r="G11" i="14"/>
  <c r="H11" i="14"/>
  <c r="I11" i="14"/>
  <c r="J11" i="14"/>
  <c r="K11" i="14"/>
  <c r="K27" i="14" s="1"/>
  <c r="L11" i="14"/>
  <c r="M11" i="14"/>
  <c r="N11" i="14"/>
  <c r="D12" i="14"/>
  <c r="E12" i="14"/>
  <c r="F12" i="14"/>
  <c r="G12" i="14"/>
  <c r="H12" i="14"/>
  <c r="I12" i="14"/>
  <c r="J12" i="14"/>
  <c r="K12" i="14"/>
  <c r="L12" i="14"/>
  <c r="L27" i="14" s="1"/>
  <c r="M12" i="14"/>
  <c r="N12" i="14"/>
  <c r="D13" i="14"/>
  <c r="E13" i="14"/>
  <c r="F13" i="14"/>
  <c r="G13" i="14"/>
  <c r="H13" i="14"/>
  <c r="I13" i="14"/>
  <c r="J13" i="14"/>
  <c r="K13" i="14"/>
  <c r="L13" i="14"/>
  <c r="M13" i="14"/>
  <c r="M27" i="14" s="1"/>
  <c r="N13" i="14"/>
  <c r="D14" i="14"/>
  <c r="E14" i="14"/>
  <c r="F14" i="14"/>
  <c r="G14" i="14"/>
  <c r="H14" i="14"/>
  <c r="I14" i="14"/>
  <c r="J14" i="14"/>
  <c r="K14" i="14"/>
  <c r="L14" i="14"/>
  <c r="M14" i="14"/>
  <c r="N14" i="14"/>
  <c r="D15" i="14"/>
  <c r="E15" i="14"/>
  <c r="F15" i="14"/>
  <c r="G15" i="14"/>
  <c r="H15" i="14"/>
  <c r="I15" i="14"/>
  <c r="J15" i="14"/>
  <c r="K15" i="14"/>
  <c r="L15" i="14"/>
  <c r="M15" i="14"/>
  <c r="N15" i="14"/>
  <c r="D16" i="14"/>
  <c r="E16" i="14"/>
  <c r="F16" i="14"/>
  <c r="G16" i="14"/>
  <c r="H16" i="14"/>
  <c r="I16" i="14"/>
  <c r="J16" i="14"/>
  <c r="K16" i="14"/>
  <c r="L16" i="14"/>
  <c r="M16" i="14"/>
  <c r="N16" i="14"/>
  <c r="D17" i="14"/>
  <c r="E17" i="14"/>
  <c r="F17" i="14"/>
  <c r="G17" i="14"/>
  <c r="H17" i="14"/>
  <c r="I17" i="14"/>
  <c r="J17" i="14"/>
  <c r="K17" i="14"/>
  <c r="L17" i="14"/>
  <c r="M17" i="14"/>
  <c r="N17" i="14"/>
  <c r="D18" i="14"/>
  <c r="E18" i="14"/>
  <c r="F18" i="14"/>
  <c r="G18" i="14"/>
  <c r="H18" i="14"/>
  <c r="I18" i="14"/>
  <c r="J18" i="14"/>
  <c r="K18" i="14"/>
  <c r="L18" i="14"/>
  <c r="M18" i="14"/>
  <c r="N18" i="14"/>
  <c r="D19" i="14"/>
  <c r="E19" i="14"/>
  <c r="F19" i="14"/>
  <c r="G19" i="14"/>
  <c r="H19" i="14"/>
  <c r="I19" i="14"/>
  <c r="J19" i="14"/>
  <c r="K19" i="14"/>
  <c r="L19" i="14"/>
  <c r="M19" i="14"/>
  <c r="N19" i="14"/>
  <c r="D20" i="14"/>
  <c r="E20" i="14"/>
  <c r="F20" i="14"/>
  <c r="G20" i="14"/>
  <c r="H20" i="14"/>
  <c r="I20" i="14"/>
  <c r="J20" i="14"/>
  <c r="K20" i="14"/>
  <c r="L20" i="14"/>
  <c r="M20" i="14"/>
  <c r="N20" i="14"/>
  <c r="D21" i="14"/>
  <c r="E21" i="14"/>
  <c r="F21" i="14"/>
  <c r="G21" i="14"/>
  <c r="H21" i="14"/>
  <c r="I21" i="14"/>
  <c r="J21" i="14"/>
  <c r="K21" i="14"/>
  <c r="L21" i="14"/>
  <c r="M21" i="14"/>
  <c r="N21" i="14"/>
  <c r="D22" i="14"/>
  <c r="E22" i="14"/>
  <c r="F22" i="14"/>
  <c r="G22" i="14"/>
  <c r="H22" i="14"/>
  <c r="I22" i="14"/>
  <c r="J22" i="14"/>
  <c r="K22" i="14"/>
  <c r="L22" i="14"/>
  <c r="M22" i="14"/>
  <c r="N22" i="14"/>
  <c r="D23" i="14"/>
  <c r="E23" i="14"/>
  <c r="F23" i="14"/>
  <c r="G23" i="14"/>
  <c r="H23" i="14"/>
  <c r="I23" i="14"/>
  <c r="J23" i="14"/>
  <c r="K23" i="14"/>
  <c r="L23" i="14"/>
  <c r="M23" i="14"/>
  <c r="N23" i="14"/>
  <c r="D24" i="14"/>
  <c r="E24" i="14"/>
  <c r="F24" i="14"/>
  <c r="G24" i="14"/>
  <c r="H24" i="14"/>
  <c r="I24" i="14"/>
  <c r="J24" i="14"/>
  <c r="K24" i="14"/>
  <c r="L24" i="14"/>
  <c r="M24" i="14"/>
  <c r="N24" i="14"/>
  <c r="D25" i="14"/>
  <c r="E25" i="14"/>
  <c r="F25" i="14"/>
  <c r="G25" i="14"/>
  <c r="H25" i="14"/>
  <c r="I25" i="14"/>
  <c r="J25" i="14"/>
  <c r="K25" i="14"/>
  <c r="L25" i="14"/>
  <c r="M25" i="14"/>
  <c r="N25" i="14"/>
  <c r="D26" i="14"/>
  <c r="E26" i="14"/>
  <c r="F26" i="14"/>
  <c r="G26" i="14"/>
  <c r="H26" i="14"/>
  <c r="I26" i="14"/>
  <c r="J26" i="14"/>
  <c r="K26" i="14"/>
  <c r="L26" i="14"/>
  <c r="M26" i="14"/>
  <c r="N2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3" i="14"/>
  <c r="C31" i="13"/>
  <c r="D16" i="13"/>
  <c r="E16" i="13"/>
  <c r="F16" i="13"/>
  <c r="G16" i="13"/>
  <c r="H16" i="13"/>
  <c r="I16" i="13"/>
  <c r="J16" i="13"/>
  <c r="K16" i="13"/>
  <c r="L16" i="13"/>
  <c r="M16" i="13"/>
  <c r="N16" i="13"/>
  <c r="D17" i="13"/>
  <c r="E17" i="13"/>
  <c r="F17" i="13"/>
  <c r="G17" i="13"/>
  <c r="H17" i="13"/>
  <c r="I17" i="13"/>
  <c r="J17" i="13"/>
  <c r="K17" i="13"/>
  <c r="L17" i="13"/>
  <c r="M17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21" i="13"/>
  <c r="E21" i="13"/>
  <c r="F21" i="13"/>
  <c r="G21" i="13"/>
  <c r="H21" i="13"/>
  <c r="I21" i="13"/>
  <c r="J21" i="13"/>
  <c r="K21" i="13"/>
  <c r="L21" i="13"/>
  <c r="M21" i="13"/>
  <c r="N21" i="13"/>
  <c r="D22" i="13"/>
  <c r="E22" i="13"/>
  <c r="F22" i="13"/>
  <c r="G22" i="13"/>
  <c r="H22" i="13"/>
  <c r="I22" i="13"/>
  <c r="J22" i="13"/>
  <c r="K22" i="13"/>
  <c r="L22" i="13"/>
  <c r="M22" i="13"/>
  <c r="N22" i="13"/>
  <c r="D23" i="13"/>
  <c r="E23" i="13"/>
  <c r="F23" i="13"/>
  <c r="G23" i="13"/>
  <c r="H23" i="13"/>
  <c r="I23" i="13"/>
  <c r="J23" i="13"/>
  <c r="K23" i="13"/>
  <c r="L23" i="13"/>
  <c r="M23" i="13"/>
  <c r="N23" i="13"/>
  <c r="D24" i="13"/>
  <c r="E24" i="13"/>
  <c r="F24" i="13"/>
  <c r="G24" i="13"/>
  <c r="H24" i="13"/>
  <c r="I24" i="13"/>
  <c r="J24" i="13"/>
  <c r="K24" i="13"/>
  <c r="L24" i="13"/>
  <c r="M24" i="13"/>
  <c r="N24" i="13"/>
  <c r="D25" i="13"/>
  <c r="E25" i="13"/>
  <c r="F25" i="13"/>
  <c r="G25" i="13"/>
  <c r="H25" i="13"/>
  <c r="I25" i="13"/>
  <c r="J25" i="13"/>
  <c r="K25" i="13"/>
  <c r="L25" i="13"/>
  <c r="M25" i="13"/>
  <c r="N25" i="13"/>
  <c r="D26" i="13"/>
  <c r="E26" i="13"/>
  <c r="F26" i="13"/>
  <c r="G26" i="13"/>
  <c r="H26" i="13"/>
  <c r="I26" i="13"/>
  <c r="J26" i="13"/>
  <c r="K26" i="13"/>
  <c r="L26" i="13"/>
  <c r="M26" i="13"/>
  <c r="N26" i="13"/>
  <c r="D27" i="13"/>
  <c r="E27" i="13"/>
  <c r="F27" i="13"/>
  <c r="G27" i="13"/>
  <c r="H27" i="13"/>
  <c r="I27" i="13"/>
  <c r="J27" i="13"/>
  <c r="K27" i="13"/>
  <c r="L27" i="13"/>
  <c r="M27" i="13"/>
  <c r="N27" i="13"/>
  <c r="D28" i="13"/>
  <c r="E28" i="13"/>
  <c r="F28" i="13"/>
  <c r="G28" i="13"/>
  <c r="H28" i="13"/>
  <c r="I28" i="13"/>
  <c r="J28" i="13"/>
  <c r="K28" i="13"/>
  <c r="L28" i="13"/>
  <c r="M28" i="13"/>
  <c r="N28" i="13"/>
  <c r="D29" i="13"/>
  <c r="E29" i="13"/>
  <c r="F29" i="13"/>
  <c r="G29" i="13"/>
  <c r="H29" i="13"/>
  <c r="I29" i="13"/>
  <c r="J29" i="13"/>
  <c r="K29" i="13"/>
  <c r="L29" i="13"/>
  <c r="M29" i="13"/>
  <c r="N29" i="13"/>
  <c r="D30" i="13"/>
  <c r="E30" i="13"/>
  <c r="F30" i="13"/>
  <c r="G30" i="13"/>
  <c r="H30" i="13"/>
  <c r="I30" i="13"/>
  <c r="J30" i="13"/>
  <c r="K30" i="13"/>
  <c r="L30" i="13"/>
  <c r="M30" i="13"/>
  <c r="N30" i="13"/>
  <c r="D31" i="13"/>
  <c r="E31" i="13"/>
  <c r="F31" i="13"/>
  <c r="G31" i="13"/>
  <c r="H31" i="13"/>
  <c r="I31" i="13"/>
  <c r="J31" i="13"/>
  <c r="K31" i="13"/>
  <c r="L31" i="13"/>
  <c r="M31" i="13"/>
  <c r="N31" i="13"/>
  <c r="D32" i="13"/>
  <c r="E32" i="13"/>
  <c r="F32" i="13"/>
  <c r="G32" i="13"/>
  <c r="H32" i="13"/>
  <c r="I32" i="13"/>
  <c r="J32" i="13"/>
  <c r="K32" i="13"/>
  <c r="L32" i="13"/>
  <c r="M32" i="13"/>
  <c r="N32" i="13"/>
  <c r="D33" i="13"/>
  <c r="E33" i="13"/>
  <c r="F33" i="13"/>
  <c r="G33" i="13"/>
  <c r="H33" i="13"/>
  <c r="I33" i="13"/>
  <c r="J33" i="13"/>
  <c r="K33" i="13"/>
  <c r="L33" i="13"/>
  <c r="M33" i="13"/>
  <c r="N33" i="13"/>
  <c r="D34" i="13"/>
  <c r="E34" i="13"/>
  <c r="F34" i="13"/>
  <c r="G34" i="13"/>
  <c r="H34" i="13"/>
  <c r="I34" i="13"/>
  <c r="J34" i="13"/>
  <c r="K34" i="13"/>
  <c r="L34" i="13"/>
  <c r="M34" i="13"/>
  <c r="N34" i="13"/>
  <c r="D35" i="13"/>
  <c r="E35" i="13"/>
  <c r="F35" i="13"/>
  <c r="G35" i="13"/>
  <c r="H35" i="13"/>
  <c r="I35" i="13"/>
  <c r="J35" i="13"/>
  <c r="K35" i="13"/>
  <c r="L35" i="13"/>
  <c r="M35" i="13"/>
  <c r="N35" i="13"/>
  <c r="D36" i="13"/>
  <c r="E36" i="13"/>
  <c r="F36" i="13"/>
  <c r="G36" i="13"/>
  <c r="H36" i="13"/>
  <c r="I36" i="13"/>
  <c r="J36" i="13"/>
  <c r="K36" i="13"/>
  <c r="L36" i="13"/>
  <c r="M36" i="13"/>
  <c r="N36" i="13"/>
  <c r="D37" i="13"/>
  <c r="E37" i="13"/>
  <c r="F37" i="13"/>
  <c r="G37" i="13"/>
  <c r="H37" i="13"/>
  <c r="I37" i="13"/>
  <c r="J37" i="13"/>
  <c r="K37" i="13"/>
  <c r="L37" i="13"/>
  <c r="M37" i="13"/>
  <c r="N37" i="13"/>
  <c r="D38" i="13"/>
  <c r="E38" i="13"/>
  <c r="F38" i="13"/>
  <c r="G38" i="13"/>
  <c r="H38" i="13"/>
  <c r="I38" i="13"/>
  <c r="J38" i="13"/>
  <c r="K38" i="13"/>
  <c r="L38" i="13"/>
  <c r="M38" i="13"/>
  <c r="N38" i="13"/>
  <c r="D39" i="13"/>
  <c r="E39" i="13"/>
  <c r="F39" i="13"/>
  <c r="G39" i="13"/>
  <c r="H39" i="13"/>
  <c r="I39" i="13"/>
  <c r="J39" i="13"/>
  <c r="K39" i="13"/>
  <c r="L39" i="13"/>
  <c r="M39" i="13"/>
  <c r="N39" i="13"/>
  <c r="C38" i="13"/>
  <c r="C37" i="13"/>
  <c r="C35" i="13"/>
  <c r="C36" i="13"/>
  <c r="C34" i="13"/>
  <c r="C33" i="13"/>
  <c r="C32" i="13"/>
  <c r="C27" i="13"/>
  <c r="C28" i="13"/>
  <c r="C29" i="13"/>
  <c r="C30" i="13"/>
  <c r="C26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C18" i="13"/>
  <c r="C25" i="13"/>
  <c r="C24" i="13"/>
  <c r="C23" i="13"/>
  <c r="C22" i="13"/>
  <c r="C19" i="13"/>
  <c r="C20" i="13"/>
  <c r="C21" i="13"/>
  <c r="C17" i="13"/>
  <c r="C16" i="13"/>
  <c r="C39" i="13"/>
  <c r="Q38" i="13"/>
  <c r="AD27" i="13"/>
  <c r="AD26" i="13"/>
  <c r="AD25" i="13"/>
  <c r="AD24" i="13"/>
  <c r="AD23" i="13"/>
  <c r="AD22" i="13"/>
  <c r="AD21" i="13"/>
  <c r="AD20" i="13"/>
  <c r="AD18" i="13"/>
  <c r="AD17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L11" i="13" s="1"/>
  <c r="K3" i="13"/>
  <c r="K11" i="13" s="1"/>
  <c r="O19" i="7"/>
  <c r="O20" i="7"/>
  <c r="O21" i="7"/>
  <c r="O22" i="7"/>
  <c r="Q38" i="7"/>
  <c r="F6" i="11"/>
  <c r="F3" i="1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7" i="2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5" i="4"/>
  <c r="B5" i="11"/>
  <c r="B6" i="11"/>
  <c r="D27" i="14" l="1"/>
  <c r="E27" i="14"/>
  <c r="O27" i="14"/>
  <c r="H44" i="13"/>
  <c r="W16" i="13" s="1"/>
  <c r="C44" i="13"/>
  <c r="R16" i="13" s="1"/>
  <c r="I44" i="13"/>
  <c r="X16" i="13" s="1"/>
  <c r="E44" i="13"/>
  <c r="T16" i="13" s="1"/>
  <c r="D44" i="13"/>
  <c r="S16" i="13" s="1"/>
  <c r="N44" i="13"/>
  <c r="AC16" i="13" s="1"/>
  <c r="G44" i="13"/>
  <c r="V16" i="13" s="1"/>
  <c r="J44" i="13"/>
  <c r="Y16" i="13" s="1"/>
  <c r="F44" i="13"/>
  <c r="U16" i="13" s="1"/>
  <c r="L44" i="13"/>
  <c r="AA16" i="13" s="1"/>
  <c r="C45" i="13"/>
  <c r="R19" i="13" s="1"/>
  <c r="K44" i="13"/>
  <c r="Z16" i="13" s="1"/>
  <c r="N45" i="13"/>
  <c r="AC19" i="13" s="1"/>
  <c r="E40" i="13"/>
  <c r="H45" i="13"/>
  <c r="W19" i="13" s="1"/>
  <c r="F45" i="13"/>
  <c r="U19" i="13" s="1"/>
  <c r="J40" i="13"/>
  <c r="G45" i="13"/>
  <c r="V19" i="13" s="1"/>
  <c r="K45" i="13"/>
  <c r="Z19" i="13" s="1"/>
  <c r="E45" i="13"/>
  <c r="T19" i="13" s="1"/>
  <c r="D45" i="13"/>
  <c r="S19" i="13" s="1"/>
  <c r="M44" i="13"/>
  <c r="AB16" i="13" s="1"/>
  <c r="L45" i="13"/>
  <c r="AA19" i="13" s="1"/>
  <c r="F40" i="13"/>
  <c r="I40" i="13"/>
  <c r="M45" i="13"/>
  <c r="AB19" i="13" s="1"/>
  <c r="G40" i="13"/>
  <c r="K40" i="13"/>
  <c r="I45" i="13"/>
  <c r="X19" i="13" s="1"/>
  <c r="L40" i="13"/>
  <c r="J45" i="13"/>
  <c r="Y19" i="13" s="1"/>
  <c r="M40" i="13"/>
  <c r="N40" i="13"/>
  <c r="C40" i="13"/>
  <c r="D40" i="13"/>
  <c r="H40" i="13"/>
  <c r="D45" i="7"/>
  <c r="J45" i="7"/>
  <c r="Y19" i="7" s="1"/>
  <c r="K45" i="7"/>
  <c r="Z19" i="7" s="1"/>
  <c r="L45" i="7"/>
  <c r="AA19" i="7" s="1"/>
  <c r="M45" i="7"/>
  <c r="AB19" i="7" s="1"/>
  <c r="N45" i="7"/>
  <c r="AC19" i="7" s="1"/>
  <c r="F44" i="7"/>
  <c r="U16" i="7" s="1"/>
  <c r="G44" i="7"/>
  <c r="V16" i="7" s="1"/>
  <c r="H44" i="7"/>
  <c r="W16" i="7" s="1"/>
  <c r="I44" i="7"/>
  <c r="X16" i="7" s="1"/>
  <c r="J44" i="7"/>
  <c r="Y16" i="7" s="1"/>
  <c r="K44" i="7"/>
  <c r="Z16" i="7" s="1"/>
  <c r="L44" i="7"/>
  <c r="AA16" i="7" s="1"/>
  <c r="M44" i="7"/>
  <c r="AB16" i="7" s="1"/>
  <c r="N44" i="7"/>
  <c r="AC16" i="7" s="1"/>
  <c r="AD27" i="7"/>
  <c r="AD26" i="7"/>
  <c r="AD25" i="7"/>
  <c r="AD24" i="7"/>
  <c r="AD23" i="7"/>
  <c r="AD22" i="7"/>
  <c r="AD21" i="7"/>
  <c r="AD20" i="7"/>
  <c r="AD18" i="7"/>
  <c r="AD17" i="7"/>
  <c r="J40" i="7"/>
  <c r="K40" i="7"/>
  <c r="L40" i="7"/>
  <c r="M40" i="7"/>
  <c r="N40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F46" i="13" l="1"/>
  <c r="D46" i="13"/>
  <c r="O44" i="13"/>
  <c r="C46" i="13"/>
  <c r="H46" i="13"/>
  <c r="J46" i="13"/>
  <c r="E46" i="13"/>
  <c r="M46" i="13"/>
  <c r="I46" i="13"/>
  <c r="N46" i="13"/>
  <c r="K46" i="13"/>
  <c r="L46" i="13"/>
  <c r="G46" i="13"/>
  <c r="AD16" i="13"/>
  <c r="O40" i="13"/>
  <c r="AD19" i="13"/>
  <c r="O45" i="13"/>
  <c r="K11" i="7"/>
  <c r="L11" i="7"/>
  <c r="C45" i="7"/>
  <c r="R19" i="7" s="1"/>
  <c r="E45" i="7"/>
  <c r="T19" i="7" s="1"/>
  <c r="G45" i="7"/>
  <c r="V19" i="7" s="1"/>
  <c r="I45" i="7"/>
  <c r="X19" i="7" s="1"/>
  <c r="D44" i="7"/>
  <c r="S16" i="7" s="1"/>
  <c r="N46" i="7"/>
  <c r="L46" i="7"/>
  <c r="J46" i="7"/>
  <c r="M46" i="7"/>
  <c r="K46" i="7"/>
  <c r="F45" i="7"/>
  <c r="H45" i="7"/>
  <c r="E44" i="7"/>
  <c r="C44" i="7"/>
  <c r="E40" i="7"/>
  <c r="G40" i="7"/>
  <c r="I40" i="7"/>
  <c r="O17" i="7"/>
  <c r="B8" i="2" s="1"/>
  <c r="B10" i="2"/>
  <c r="B12" i="2"/>
  <c r="O23" i="7"/>
  <c r="B14" i="2" s="1"/>
  <c r="O24" i="7"/>
  <c r="B15" i="2" s="1"/>
  <c r="O25" i="7"/>
  <c r="B16" i="2" s="1"/>
  <c r="O26" i="7"/>
  <c r="B17" i="2" s="1"/>
  <c r="O27" i="7"/>
  <c r="B18" i="2" s="1"/>
  <c r="O28" i="7"/>
  <c r="B19" i="2" s="1"/>
  <c r="O29" i="7"/>
  <c r="B20" i="2" s="1"/>
  <c r="O30" i="7"/>
  <c r="B21" i="2" s="1"/>
  <c r="O31" i="7"/>
  <c r="B22" i="2" s="1"/>
  <c r="O32" i="7"/>
  <c r="B23" i="2" s="1"/>
  <c r="O33" i="7"/>
  <c r="B24" i="2" s="1"/>
  <c r="O35" i="7"/>
  <c r="B26" i="2" s="1"/>
  <c r="O37" i="7"/>
  <c r="B28" i="2" s="1"/>
  <c r="O38" i="7"/>
  <c r="B29" i="2" s="1"/>
  <c r="O39" i="7"/>
  <c r="B30" i="2" s="1"/>
  <c r="C40" i="7"/>
  <c r="H40" i="7"/>
  <c r="F40" i="7"/>
  <c r="D40" i="7"/>
  <c r="O16" i="7"/>
  <c r="B7" i="2" s="1"/>
  <c r="O18" i="7"/>
  <c r="B9" i="2" s="1"/>
  <c r="B11" i="2"/>
  <c r="B13" i="2"/>
  <c r="O34" i="7"/>
  <c r="B25" i="2" s="1"/>
  <c r="O36" i="7"/>
  <c r="B27" i="2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7" i="2"/>
  <c r="E17" i="4"/>
  <c r="C24" i="4" s="1"/>
  <c r="C25" i="4" s="1"/>
  <c r="E16" i="4"/>
  <c r="E15" i="4"/>
  <c r="E14" i="4"/>
  <c r="E13" i="4"/>
  <c r="O46" i="13" l="1"/>
  <c r="G46" i="7"/>
  <c r="D32" i="2"/>
  <c r="I46" i="7"/>
  <c r="O44" i="7"/>
  <c r="R16" i="7"/>
  <c r="C46" i="7"/>
  <c r="W19" i="7"/>
  <c r="H46" i="7"/>
  <c r="S19" i="7"/>
  <c r="D46" i="7"/>
  <c r="T16" i="7"/>
  <c r="E46" i="7"/>
  <c r="U19" i="7"/>
  <c r="F46" i="7"/>
  <c r="O45" i="7"/>
  <c r="B32" i="2"/>
  <c r="B34" i="2" s="1"/>
  <c r="O40" i="7"/>
  <c r="B2" i="11" s="1"/>
  <c r="B4" i="11" s="1"/>
  <c r="B7" i="11" s="1"/>
  <c r="B8" i="11" s="1"/>
  <c r="F2" i="11" s="1"/>
  <c r="F4" i="11" s="1"/>
  <c r="M32" i="2"/>
  <c r="M34" i="2" s="1"/>
  <c r="O32" i="2"/>
  <c r="O34" i="2" s="1"/>
  <c r="I32" i="2"/>
  <c r="I34" i="2" s="1"/>
  <c r="K30" i="2"/>
  <c r="L30" i="2" s="1"/>
  <c r="K26" i="2"/>
  <c r="L26" i="2" s="1"/>
  <c r="K27" i="2"/>
  <c r="L27" i="2" s="1"/>
  <c r="K28" i="2"/>
  <c r="L28" i="2" s="1"/>
  <c r="K29" i="2"/>
  <c r="L29" i="2" s="1"/>
  <c r="K25" i="2"/>
  <c r="L25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7" i="2"/>
  <c r="AD19" i="7" l="1"/>
  <c r="Q2" i="2"/>
  <c r="D3" i="2"/>
  <c r="O46" i="7"/>
  <c r="AD16" i="7"/>
  <c r="L7" i="2"/>
  <c r="L32" i="2" s="1"/>
  <c r="L34" i="2" s="1"/>
  <c r="L35" i="2" s="1"/>
  <c r="B2" i="2"/>
  <c r="K32" i="2"/>
  <c r="F9" i="2" l="1"/>
  <c r="F11" i="2"/>
  <c r="F13" i="2"/>
  <c r="F15" i="2"/>
  <c r="F17" i="2"/>
  <c r="F19" i="2"/>
  <c r="F21" i="2"/>
  <c r="F23" i="2"/>
  <c r="F25" i="2"/>
  <c r="F27" i="2"/>
  <c r="F29" i="2"/>
  <c r="F8" i="2"/>
  <c r="F10" i="2"/>
  <c r="F12" i="2"/>
  <c r="F14" i="2"/>
  <c r="F16" i="2"/>
  <c r="F18" i="2"/>
  <c r="F20" i="2"/>
  <c r="F22" i="2"/>
  <c r="F24" i="2"/>
  <c r="F26" i="2"/>
  <c r="F28" i="2"/>
  <c r="F30" i="2"/>
  <c r="G9" i="2" l="1"/>
  <c r="H9" i="2" s="1"/>
  <c r="J9" i="2" s="1"/>
  <c r="N9" i="2" s="1"/>
  <c r="P9" i="2" s="1"/>
  <c r="Q9" i="2" s="1"/>
  <c r="G13" i="2"/>
  <c r="H13" i="2" s="1"/>
  <c r="J13" i="2" s="1"/>
  <c r="N13" i="2" s="1"/>
  <c r="P13" i="2" s="1"/>
  <c r="Q13" i="2" s="1"/>
  <c r="G17" i="2"/>
  <c r="H17" i="2" s="1"/>
  <c r="J17" i="2" s="1"/>
  <c r="N17" i="2" s="1"/>
  <c r="P17" i="2" s="1"/>
  <c r="Q17" i="2" s="1"/>
  <c r="G21" i="2"/>
  <c r="H21" i="2" s="1"/>
  <c r="J21" i="2" s="1"/>
  <c r="N21" i="2" s="1"/>
  <c r="P21" i="2" s="1"/>
  <c r="Q21" i="2" s="1"/>
  <c r="G25" i="2"/>
  <c r="H25" i="2" s="1"/>
  <c r="J25" i="2" s="1"/>
  <c r="N25" i="2" s="1"/>
  <c r="P25" i="2" s="1"/>
  <c r="Q25" i="2" s="1"/>
  <c r="G29" i="2"/>
  <c r="H29" i="2" s="1"/>
  <c r="J29" i="2" s="1"/>
  <c r="N29" i="2" s="1"/>
  <c r="P29" i="2" s="1"/>
  <c r="Q29" i="2" s="1"/>
  <c r="G8" i="2"/>
  <c r="H8" i="2" s="1"/>
  <c r="J8" i="2" s="1"/>
  <c r="N8" i="2" s="1"/>
  <c r="P8" i="2" s="1"/>
  <c r="Q8" i="2" s="1"/>
  <c r="G12" i="2"/>
  <c r="H12" i="2" s="1"/>
  <c r="J12" i="2" s="1"/>
  <c r="N12" i="2" s="1"/>
  <c r="P12" i="2" s="1"/>
  <c r="Q12" i="2" s="1"/>
  <c r="G16" i="2"/>
  <c r="H16" i="2" s="1"/>
  <c r="J16" i="2" s="1"/>
  <c r="N16" i="2" s="1"/>
  <c r="P16" i="2" s="1"/>
  <c r="Q16" i="2" s="1"/>
  <c r="G20" i="2"/>
  <c r="H20" i="2" s="1"/>
  <c r="J20" i="2" s="1"/>
  <c r="N20" i="2" s="1"/>
  <c r="P20" i="2" s="1"/>
  <c r="Q20" i="2" s="1"/>
  <c r="G24" i="2"/>
  <c r="H24" i="2" s="1"/>
  <c r="J24" i="2" s="1"/>
  <c r="N24" i="2" s="1"/>
  <c r="P24" i="2" s="1"/>
  <c r="Q24" i="2" s="1"/>
  <c r="G28" i="2"/>
  <c r="H28" i="2" s="1"/>
  <c r="J28" i="2" s="1"/>
  <c r="N28" i="2" s="1"/>
  <c r="P28" i="2" s="1"/>
  <c r="Q28" i="2" s="1"/>
  <c r="G11" i="2"/>
  <c r="H11" i="2" s="1"/>
  <c r="J11" i="2" s="1"/>
  <c r="N11" i="2" s="1"/>
  <c r="P11" i="2" s="1"/>
  <c r="Q11" i="2" s="1"/>
  <c r="G15" i="2"/>
  <c r="H15" i="2" s="1"/>
  <c r="J15" i="2" s="1"/>
  <c r="N15" i="2" s="1"/>
  <c r="P15" i="2" s="1"/>
  <c r="Q15" i="2" s="1"/>
  <c r="G19" i="2"/>
  <c r="H19" i="2" s="1"/>
  <c r="J19" i="2" s="1"/>
  <c r="N19" i="2" s="1"/>
  <c r="P19" i="2" s="1"/>
  <c r="Q19" i="2" s="1"/>
  <c r="G23" i="2"/>
  <c r="H23" i="2" s="1"/>
  <c r="J23" i="2" s="1"/>
  <c r="N23" i="2" s="1"/>
  <c r="P23" i="2" s="1"/>
  <c r="Q23" i="2" s="1"/>
  <c r="G27" i="2"/>
  <c r="H27" i="2" s="1"/>
  <c r="J27" i="2" s="1"/>
  <c r="N27" i="2" s="1"/>
  <c r="P27" i="2" s="1"/>
  <c r="Q27" i="2" s="1"/>
  <c r="F7" i="2"/>
  <c r="G10" i="2"/>
  <c r="H10" i="2" s="1"/>
  <c r="J10" i="2" s="1"/>
  <c r="N10" i="2" s="1"/>
  <c r="P10" i="2" s="1"/>
  <c r="Q10" i="2" s="1"/>
  <c r="G14" i="2"/>
  <c r="H14" i="2" s="1"/>
  <c r="J14" i="2" s="1"/>
  <c r="N14" i="2" s="1"/>
  <c r="P14" i="2" s="1"/>
  <c r="Q14" i="2" s="1"/>
  <c r="G18" i="2"/>
  <c r="H18" i="2" s="1"/>
  <c r="J18" i="2" s="1"/>
  <c r="N18" i="2" s="1"/>
  <c r="P18" i="2" s="1"/>
  <c r="Q18" i="2" s="1"/>
  <c r="G22" i="2"/>
  <c r="H22" i="2" s="1"/>
  <c r="J22" i="2" s="1"/>
  <c r="N22" i="2" s="1"/>
  <c r="P22" i="2" s="1"/>
  <c r="Q22" i="2" s="1"/>
  <c r="G26" i="2"/>
  <c r="H26" i="2" s="1"/>
  <c r="J26" i="2" s="1"/>
  <c r="N26" i="2" s="1"/>
  <c r="P26" i="2" s="1"/>
  <c r="Q26" i="2" s="1"/>
  <c r="G30" i="2"/>
  <c r="H30" i="2" s="1"/>
  <c r="J30" i="2" s="1"/>
  <c r="N30" i="2" s="1"/>
  <c r="P30" i="2" s="1"/>
  <c r="Q30" i="2" s="1"/>
  <c r="G7" i="2" l="1"/>
  <c r="G32" i="2" s="1"/>
  <c r="G34" i="2" s="1"/>
  <c r="F32" i="2"/>
  <c r="F34" i="2" s="1"/>
  <c r="H7" i="2" l="1"/>
  <c r="J7" i="2" s="1"/>
  <c r="H32" i="2" l="1"/>
  <c r="H34" i="2" s="1"/>
  <c r="J32" i="2"/>
  <c r="N7" i="2"/>
  <c r="N32" i="2" l="1"/>
  <c r="N34" i="2" s="1"/>
  <c r="N35" i="2" s="1"/>
  <c r="P7" i="2"/>
  <c r="J34" i="2"/>
  <c r="P32" i="2" l="1"/>
  <c r="Q7" i="2"/>
  <c r="P34" i="2" l="1"/>
  <c r="Q34" i="2" s="1"/>
  <c r="Q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tc={E89F6376-E755-4E5C-B7E6-79A14312F8F8}</author>
  </authors>
  <commentList>
    <comment ref="H1" authorId="0" shapeId="0" xr:uid="{E89F6376-E755-4E5C-B7E6-79A14312F8F8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Depende del pliego tarifario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DD4B7-9C39-4E87-B6F5-0032881AF18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ADF611-9ACD-421D-B1CE-CB95D6F74E34}" name="WorksheetConnection_Consumo (2)!$B$15:$N$39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Consumo2B15N391"/>
        </x15:connection>
      </ext>
    </extLst>
  </connection>
</connections>
</file>

<file path=xl/sharedStrings.xml><?xml version="1.0" encoding="utf-8"?>
<sst xmlns="http://schemas.openxmlformats.org/spreadsheetml/2006/main" count="352" uniqueCount="219">
  <si>
    <t>CONSUMO ELECTRICO PROMEDIO</t>
  </si>
  <si>
    <t>Consumo diario</t>
  </si>
  <si>
    <t>Potencia PV</t>
  </si>
  <si>
    <t>Tarifas (USD/kWh)</t>
  </si>
  <si>
    <t>EHFP</t>
  </si>
  <si>
    <t>EHP</t>
  </si>
  <si>
    <t>ACUMULACIÓN BATERIAS</t>
  </si>
  <si>
    <t>Límite Energia RED (kW)</t>
  </si>
  <si>
    <t>Pérdidas Carga-Descarga</t>
  </si>
  <si>
    <t>Profundidad Descarga</t>
  </si>
  <si>
    <t>Años sustitución Equipos</t>
  </si>
  <si>
    <t>CONSUMO PROMEDIO (kW)</t>
  </si>
  <si>
    <t>Pot Gen (kW)</t>
  </si>
  <si>
    <t>Pot Dist (kW)</t>
  </si>
  <si>
    <t>Horas</t>
  </si>
  <si>
    <t>Excedente PV (kWh)</t>
  </si>
  <si>
    <t>Entrega PV (kWh)</t>
  </si>
  <si>
    <t>Entrega Baterías (kWh)</t>
  </si>
  <si>
    <t>RED (kWh)</t>
  </si>
  <si>
    <t>Red (USD/kWh)</t>
  </si>
  <si>
    <t>Costo PV+BAT Energia (USD)</t>
  </si>
  <si>
    <t>Costo PV+BAT Potencia (USD)</t>
  </si>
  <si>
    <t>Ahorro (USD)</t>
  </si>
  <si>
    <t>Reducción (%)</t>
  </si>
  <si>
    <t>Total Diario</t>
  </si>
  <si>
    <t>Total Anual</t>
  </si>
  <si>
    <t>RESULTADOS</t>
  </si>
  <si>
    <t>kWp PV</t>
  </si>
  <si>
    <t>kWh BAT</t>
  </si>
  <si>
    <t xml:space="preserve">Potencia electrica </t>
  </si>
  <si>
    <t>Cantidad de artefactos</t>
  </si>
  <si>
    <t>Horas de consumo</t>
  </si>
  <si>
    <t xml:space="preserve">dias de consumo en un mes </t>
  </si>
  <si>
    <t>consumo mensual en Kwh</t>
  </si>
  <si>
    <t>Watts</t>
  </si>
  <si>
    <t>Kw</t>
  </si>
  <si>
    <t>Fluorecente de 40 W</t>
  </si>
  <si>
    <t>foco de 25 W</t>
  </si>
  <si>
    <t>Foco de 75 W</t>
  </si>
  <si>
    <t>Computadora</t>
  </si>
  <si>
    <t>Lustradora</t>
  </si>
  <si>
    <t>Proyector</t>
  </si>
  <si>
    <t>Ventiladora</t>
  </si>
  <si>
    <t xml:space="preserve">Enchufe </t>
  </si>
  <si>
    <t>total de kwh</t>
  </si>
  <si>
    <t>horas</t>
  </si>
  <si>
    <t>Evaluación de la irradiación solar del sitio</t>
  </si>
  <si>
    <t>Project</t>
  </si>
  <si>
    <t>Rímac</t>
  </si>
  <si>
    <t>Location</t>
  </si>
  <si>
    <t>Facultad de Ing. Eléctrica y Electrónica, 27 de Abril, Rímac 15102, Perú</t>
  </si>
  <si>
    <t>Geographical coordinates</t>
  </si>
  <si>
    <t>-12.017481°, -77.048914° (-12°01'03", -077°02'56")</t>
  </si>
  <si>
    <t>Report generated</t>
  </si>
  <si>
    <t>13 May 2022</t>
  </si>
  <si>
    <t>Generated by</t>
  </si>
  <si>
    <t>Global Solar Atlas</t>
  </si>
  <si>
    <t>Map link</t>
  </si>
  <si>
    <t>https://globalsolaratlas.info/map?s=-12.017481,-77.048914,10</t>
  </si>
  <si>
    <t>Irradiación</t>
  </si>
  <si>
    <r>
      <t>Wh/m</t>
    </r>
    <r>
      <rPr>
        <vertAlign val="superscript"/>
        <sz val="11"/>
        <color theme="1"/>
        <rFont val="Calibri"/>
        <family val="2"/>
        <scheme val="minor"/>
      </rPr>
      <t>2</t>
    </r>
  </si>
  <si>
    <t>Map data</t>
  </si>
  <si>
    <t>Horas pico</t>
  </si>
  <si>
    <t>horas- pico</t>
  </si>
  <si>
    <t>Por año</t>
  </si>
  <si>
    <t>Por día</t>
  </si>
  <si>
    <t>4h 40 min</t>
  </si>
  <si>
    <t>Specific photovoltaic power output</t>
  </si>
  <si>
    <t>PVOUT_specific</t>
  </si>
  <si>
    <t>kWh/kWp</t>
  </si>
  <si>
    <t>Direct normal irradiation</t>
  </si>
  <si>
    <t>DNI</t>
  </si>
  <si>
    <t>kWh/m²</t>
  </si>
  <si>
    <t>Wh/m²</t>
  </si>
  <si>
    <t>Global horizontal irradiation</t>
  </si>
  <si>
    <t>GHI</t>
  </si>
  <si>
    <t>Diffuse horizontal irradiation</t>
  </si>
  <si>
    <t>DIF</t>
  </si>
  <si>
    <t>Global tilted irradiation at optimum angle</t>
  </si>
  <si>
    <t>GTI_opta</t>
  </si>
  <si>
    <t>Air temperature</t>
  </si>
  <si>
    <t>TEMP</t>
  </si>
  <si>
    <t>°C</t>
  </si>
  <si>
    <t>Optimum tilt of PV modules</t>
  </si>
  <si>
    <t>OPTA</t>
  </si>
  <si>
    <t>°</t>
  </si>
  <si>
    <t>Terrain elevation</t>
  </si>
  <si>
    <t>ELE</t>
  </si>
  <si>
    <t>m</t>
  </si>
  <si>
    <t>Promedios Mensuales</t>
  </si>
  <si>
    <t>Irradiation [Wh/m²]</t>
  </si>
  <si>
    <t>HORA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</si>
  <si>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</si>
  <si>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</si>
  <si>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</si>
  <si>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</si>
  <si>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</si>
  <si>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</si>
  <si>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</si>
  <si>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</si>
  <si>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</si>
  <si>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</si>
  <si>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</si>
  <si>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</si>
  <si>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Consumo sin Panel kWh</t>
  </si>
  <si>
    <t>Costo sin PV (USD)</t>
  </si>
  <si>
    <t>POTENCIA BT3</t>
  </si>
  <si>
    <t>Costo sin PV Potencia (USD)</t>
  </si>
  <si>
    <t xml:space="preserve">Promedio </t>
  </si>
  <si>
    <t>Irradiación (Wh/m2)</t>
  </si>
  <si>
    <t>Consumo diario en kWh</t>
  </si>
  <si>
    <t>DIVIDIMOS ENTRE 1000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</si>
  <si>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</si>
  <si>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</si>
  <si>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</si>
  <si>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</si>
  <si>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</si>
  <si>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</si>
  <si>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</si>
  <si>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</si>
  <si>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</si>
  <si>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</si>
  <si>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</si>
  <si>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</si>
  <si>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kWp</t>
  </si>
  <si>
    <t>kWn</t>
  </si>
  <si>
    <t>Producción Panel (kWh)</t>
  </si>
  <si>
    <t>Consumo media diario por horas en kWh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</si>
  <si>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</si>
  <si>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</si>
  <si>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</si>
  <si>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</si>
  <si>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</si>
  <si>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</si>
  <si>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</si>
  <si>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</si>
  <si>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</si>
  <si>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</si>
  <si>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</si>
  <si>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</si>
  <si>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</si>
  <si>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</si>
  <si>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Energía Horas Punta (kWh)</t>
  </si>
  <si>
    <t>EHP (S//kWh)</t>
  </si>
  <si>
    <t>EHP (USD/kWh)</t>
  </si>
  <si>
    <t>Energía Horas Fuera de Punta (kWh)</t>
  </si>
  <si>
    <t>EHFP (S//kWh)</t>
  </si>
  <si>
    <t>EHFP (USD/kWh)</t>
  </si>
  <si>
    <t>Potencia Generacion Presente en punta</t>
  </si>
  <si>
    <t>PG (S//Kw)</t>
  </si>
  <si>
    <t>PG (USD//Kw)</t>
  </si>
  <si>
    <t>PD (S//Kw)</t>
  </si>
  <si>
    <t>PD (USD//Kw)</t>
  </si>
  <si>
    <t>EHP mensual (kWh)</t>
  </si>
  <si>
    <t>EHFP mensual (kWh)</t>
  </si>
  <si>
    <t>#días</t>
  </si>
  <si>
    <t>Total diario</t>
  </si>
  <si>
    <t>Analisis de facturación BT3</t>
  </si>
  <si>
    <t xml:space="preserve">Artefactos electricos que se utilizan normalmente </t>
  </si>
  <si>
    <t>DNI [kWh/m²]</t>
  </si>
  <si>
    <t>Datos de la Irradiancia Media horaroa DNI</t>
  </si>
  <si>
    <t>DATOS DEL MODULO</t>
  </si>
  <si>
    <t>MARCA</t>
  </si>
  <si>
    <t>MODELO</t>
  </si>
  <si>
    <t>POTENCIA STC (Wp)</t>
  </si>
  <si>
    <t>CONDICIONES STC</t>
  </si>
  <si>
    <t>Voltaje de Circuito Abierto (Voc) (V)</t>
  </si>
  <si>
    <t>Intensidad de cortocircuito (Isc) (A)</t>
  </si>
  <si>
    <t>Nominal Operation Cell Temperature NOCT</t>
  </si>
  <si>
    <t>DATOS MECÁNICOS</t>
  </si>
  <si>
    <t>Altura del módulo (mm)</t>
  </si>
  <si>
    <t>Anchura del módulo (mm)</t>
  </si>
  <si>
    <t>Tipo de Celda</t>
  </si>
  <si>
    <t>OTROS DATOS</t>
  </si>
  <si>
    <t>DATOS</t>
  </si>
  <si>
    <t>DESCRIPCIÓN</t>
  </si>
  <si>
    <t>Eficiencia del módulo (nm%)</t>
  </si>
  <si>
    <t>Energía (kWh/mes)</t>
  </si>
  <si>
    <t>SUNPOWER</t>
  </si>
  <si>
    <t>SPR-P3-480-UPP</t>
  </si>
  <si>
    <t>Monocrystalline PERC</t>
  </si>
  <si>
    <t>Degradación anual máxima</t>
  </si>
  <si>
    <t>25°C</t>
  </si>
  <si>
    <t>Voltaje en punto de máx. potencia (Vmpp) (V)</t>
  </si>
  <si>
    <t>Corriente en punto de máx. potencia (Impp) (A)</t>
  </si>
  <si>
    <t>Horas solares pico (HSP)</t>
  </si>
  <si>
    <t>Días de autonomía</t>
  </si>
  <si>
    <t>Profundidad de descarga</t>
  </si>
  <si>
    <t>Número total de modulos</t>
  </si>
  <si>
    <t>Voltaje funcionamiento del Banco de Baterías (V)</t>
  </si>
  <si>
    <t>Capacidad de amperios (Ah)</t>
  </si>
  <si>
    <t>Número total de baterías</t>
  </si>
  <si>
    <t>Voltaje de baterías (V)</t>
  </si>
  <si>
    <t>prom/men</t>
  </si>
  <si>
    <t>Potencia pico del panel (Wp)</t>
  </si>
  <si>
    <t>Pérdidas</t>
  </si>
  <si>
    <t>Consumo Teórico Sistema (kWh/día)</t>
  </si>
  <si>
    <t>Consumo Real Sistema (kWh/día)</t>
  </si>
  <si>
    <t>Potencia que debe suministrar la CFV (kW)</t>
  </si>
  <si>
    <t>Número de modulos</t>
  </si>
  <si>
    <t>RESUMEN DEL SISTEMA</t>
  </si>
  <si>
    <t>Número de Paneles</t>
  </si>
  <si>
    <t>Potencia Panel (W)</t>
  </si>
  <si>
    <t>Potencia del Sistema (kWp)</t>
  </si>
  <si>
    <t>Inclinación (°)</t>
  </si>
  <si>
    <t>Superficie FV aprox. (m2)</t>
  </si>
  <si>
    <t>Espesor del módulo (mm)</t>
  </si>
  <si>
    <t>nn</t>
  </si>
  <si>
    <t>Potencia Distribución Presente en punta</t>
  </si>
  <si>
    <t>e</t>
  </si>
  <si>
    <t>0.1-0.2</t>
  </si>
  <si>
    <t>0.3-0.5</t>
  </si>
  <si>
    <t>0.2-0.3</t>
  </si>
  <si>
    <t>0.5-0.7</t>
  </si>
  <si>
    <t>0.5-0.2</t>
  </si>
  <si>
    <t>0.7-1</t>
  </si>
  <si>
    <t>1-0.8</t>
  </si>
  <si>
    <t>0.8-0.5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</si>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</sst>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  <font>
      <vertAlign val="superscript"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9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5" fillId="0" borderId="3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10" borderId="1" xfId="0" applyFont="1" applyFill="1" applyBorder="1" applyAlignment="1">
      <alignment horizontal="center" vertical="center"/>
    </xf>
    <xf numFmtId="0" fontId="0" fillId="8" borderId="1" xfId="0" applyFill="1" applyBorder="1"/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1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0" fontId="12" fillId="1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0" borderId="1" xfId="0" applyFont="1" applyFill="1" applyBorder="1"/>
    <xf numFmtId="2" fontId="12" fillId="0" borderId="1" xfId="0" applyNumberFormat="1" applyFont="1" applyBorder="1"/>
    <xf numFmtId="0" fontId="12" fillId="0" borderId="0" xfId="0" applyFont="1" applyAlignment="1">
      <alignment wrapText="1"/>
    </xf>
    <xf numFmtId="0" fontId="12" fillId="15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2" fillId="9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4" fillId="9" borderId="0" xfId="0" applyFont="1" applyFill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4" fillId="9" borderId="0" xfId="0" applyFont="1" applyFill="1" applyAlignment="1">
      <alignment horizontal="left" vertical="center"/>
    </xf>
    <xf numFmtId="0" fontId="15" fillId="15" borderId="1" xfId="0" applyFont="1" applyFill="1" applyBorder="1" applyAlignment="1">
      <alignment wrapText="1"/>
    </xf>
    <xf numFmtId="0" fontId="16" fillId="0" borderId="13" xfId="0" applyFont="1" applyBorder="1"/>
    <xf numFmtId="0" fontId="17" fillId="0" borderId="13" xfId="0" applyFont="1" applyBorder="1"/>
    <xf numFmtId="0" fontId="17" fillId="0" borderId="0" xfId="0" applyFont="1"/>
    <xf numFmtId="0" fontId="17" fillId="9" borderId="8" xfId="0" applyFont="1" applyFill="1" applyBorder="1"/>
    <xf numFmtId="0" fontId="17" fillId="0" borderId="10" xfId="0" applyFont="1" applyBorder="1"/>
    <xf numFmtId="0" fontId="17" fillId="0" borderId="0" xfId="0" applyFont="1" applyBorder="1"/>
    <xf numFmtId="0" fontId="17" fillId="9" borderId="9" xfId="0" applyFont="1" applyFill="1" applyBorder="1"/>
    <xf numFmtId="0" fontId="17" fillId="0" borderId="14" xfId="0" applyFont="1" applyBorder="1"/>
    <xf numFmtId="10" fontId="17" fillId="0" borderId="14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0" xfId="0" applyNumberFormat="1" applyFont="1" applyBorder="1"/>
    <xf numFmtId="2" fontId="17" fillId="0" borderId="9" xfId="0" applyNumberFormat="1" applyFont="1" applyBorder="1"/>
    <xf numFmtId="9" fontId="18" fillId="0" borderId="14" xfId="1" applyFont="1" applyBorder="1"/>
    <xf numFmtId="2" fontId="17" fillId="0" borderId="11" xfId="0" applyNumberFormat="1" applyFont="1" applyBorder="1"/>
    <xf numFmtId="2" fontId="17" fillId="0" borderId="14" xfId="0" applyNumberFormat="1" applyFont="1" applyBorder="1"/>
    <xf numFmtId="0" fontId="17" fillId="0" borderId="4" xfId="0" applyFont="1" applyBorder="1"/>
    <xf numFmtId="2" fontId="17" fillId="0" borderId="6" xfId="0" applyNumberFormat="1" applyFon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3" xfId="0" applyNumberFormat="1" applyBorder="1"/>
    <xf numFmtId="1" fontId="17" fillId="0" borderId="14" xfId="0" applyNumberFormat="1" applyFont="1" applyBorder="1"/>
    <xf numFmtId="2" fontId="17" fillId="0" borderId="0" xfId="0" applyNumberFormat="1" applyFont="1" applyFill="1" applyBorder="1"/>
    <xf numFmtId="0" fontId="18" fillId="0" borderId="8" xfId="0" applyFont="1" applyBorder="1"/>
    <xf numFmtId="2" fontId="18" fillId="0" borderId="9" xfId="0" applyNumberFormat="1" applyFont="1" applyBorder="1"/>
    <xf numFmtId="0" fontId="18" fillId="0" borderId="13" xfId="0" applyFont="1" applyBorder="1"/>
    <xf numFmtId="2" fontId="18" fillId="0" borderId="14" xfId="0" applyNumberFormat="1" applyFont="1" applyBorder="1"/>
    <xf numFmtId="0" fontId="18" fillId="0" borderId="4" xfId="0" applyFont="1" applyBorder="1"/>
    <xf numFmtId="2" fontId="18" fillId="0" borderId="6" xfId="0" applyNumberFormat="1" applyFont="1" applyBorder="1"/>
    <xf numFmtId="0" fontId="12" fillId="0" borderId="0" xfId="0" applyFont="1" applyBorder="1"/>
    <xf numFmtId="2" fontId="12" fillId="0" borderId="0" xfId="0" applyNumberFormat="1" applyFont="1" applyFill="1" applyBorder="1" applyAlignment="1">
      <alignment horizontal="center" vertical="center"/>
    </xf>
    <xf numFmtId="9" fontId="17" fillId="0" borderId="14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17" fillId="18" borderId="14" xfId="0" applyFont="1" applyFill="1" applyBorder="1"/>
    <xf numFmtId="0" fontId="19" fillId="0" borderId="1" xfId="0" applyFont="1" applyFill="1" applyBorder="1"/>
    <xf numFmtId="0" fontId="19" fillId="0" borderId="1" xfId="0" applyFont="1" applyBorder="1"/>
    <xf numFmtId="165" fontId="12" fillId="0" borderId="1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2" fontId="12" fillId="8" borderId="6" xfId="0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19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15" borderId="25" xfId="0" applyFont="1" applyFill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8" borderId="15" xfId="0" applyNumberFormat="1" applyFont="1" applyFill="1" applyBorder="1" applyAlignment="1">
      <alignment horizontal="center" vertical="center"/>
    </xf>
    <xf numFmtId="2" fontId="12" fillId="8" borderId="19" xfId="0" applyNumberFormat="1" applyFont="1" applyFill="1" applyBorder="1" applyAlignment="1">
      <alignment horizontal="center" vertical="center"/>
    </xf>
    <xf numFmtId="2" fontId="12" fillId="8" borderId="21" xfId="0" applyNumberFormat="1" applyFont="1" applyFill="1" applyBorder="1" applyAlignment="1">
      <alignment horizontal="center" vertical="center"/>
    </xf>
    <xf numFmtId="2" fontId="12" fillId="8" borderId="16" xfId="0" applyNumberFormat="1" applyFont="1" applyFill="1" applyBorder="1" applyAlignment="1">
      <alignment horizontal="center" vertical="center"/>
    </xf>
    <xf numFmtId="2" fontId="12" fillId="8" borderId="23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8" borderId="28" xfId="0" applyNumberFormat="1" applyFont="1" applyFill="1" applyBorder="1" applyAlignment="1">
      <alignment horizontal="center" vertical="center"/>
    </xf>
    <xf numFmtId="2" fontId="12" fillId="8" borderId="29" xfId="0" applyNumberFormat="1" applyFont="1" applyFill="1" applyBorder="1" applyAlignment="1">
      <alignment horizontal="center" vertical="center"/>
    </xf>
    <xf numFmtId="2" fontId="12" fillId="0" borderId="27" xfId="0" applyNumberFormat="1" applyFont="1" applyFill="1" applyBorder="1" applyAlignment="1">
      <alignment horizontal="center" vertical="center"/>
    </xf>
    <xf numFmtId="0" fontId="12" fillId="15" borderId="17" xfId="0" applyFont="1" applyFill="1" applyBorder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0" fontId="12" fillId="15" borderId="31" xfId="0" applyFont="1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 vertical="center"/>
    </xf>
    <xf numFmtId="0" fontId="12" fillId="16" borderId="30" xfId="0" applyFont="1" applyFill="1" applyBorder="1" applyAlignment="1">
      <alignment horizontal="center" vertical="center"/>
    </xf>
    <xf numFmtId="0" fontId="12" fillId="16" borderId="31" xfId="0" applyFont="1" applyFill="1" applyBorder="1" applyAlignment="1">
      <alignment horizontal="center" vertical="center"/>
    </xf>
    <xf numFmtId="0" fontId="12" fillId="16" borderId="32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5" borderId="27" xfId="0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2" fontId="12" fillId="23" borderId="3" xfId="0" applyNumberFormat="1" applyFont="1" applyFill="1" applyBorder="1" applyAlignment="1">
      <alignment horizontal="center" vertical="center"/>
    </xf>
    <xf numFmtId="2" fontId="12" fillId="24" borderId="1" xfId="0" applyNumberFormat="1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 wrapText="1"/>
    </xf>
    <xf numFmtId="0" fontId="12" fillId="22" borderId="6" xfId="0" applyFont="1" applyFill="1" applyBorder="1" applyAlignment="1">
      <alignment horizontal="center" vertical="center" textRotation="90"/>
    </xf>
    <xf numFmtId="2" fontId="12" fillId="5" borderId="6" xfId="0" applyNumberFormat="1" applyFont="1" applyFill="1" applyBorder="1" applyAlignment="1">
      <alignment horizontal="center" vertical="center"/>
    </xf>
    <xf numFmtId="0" fontId="12" fillId="20" borderId="34" xfId="0" applyFont="1" applyFill="1" applyBorder="1" applyAlignment="1">
      <alignment horizontal="center" vertical="center"/>
    </xf>
    <xf numFmtId="0" fontId="12" fillId="20" borderId="33" xfId="0" applyFont="1" applyFill="1" applyBorder="1" applyAlignment="1">
      <alignment horizontal="center" vertical="center" textRotation="90"/>
    </xf>
    <xf numFmtId="0" fontId="12" fillId="20" borderId="35" xfId="0" applyFont="1" applyFill="1" applyBorder="1" applyAlignment="1">
      <alignment horizontal="center" vertical="center" textRotation="90"/>
    </xf>
    <xf numFmtId="0" fontId="12" fillId="20" borderId="36" xfId="0" applyFont="1" applyFill="1" applyBorder="1" applyAlignment="1">
      <alignment horizontal="center" vertical="center" textRotation="90"/>
    </xf>
    <xf numFmtId="0" fontId="12" fillId="20" borderId="37" xfId="0" applyFont="1" applyFill="1" applyBorder="1" applyAlignment="1">
      <alignment horizontal="center" vertical="center"/>
    </xf>
    <xf numFmtId="0" fontId="12" fillId="21" borderId="37" xfId="0" applyFont="1" applyFill="1" applyBorder="1" applyAlignment="1">
      <alignment horizontal="center" vertical="center"/>
    </xf>
    <xf numFmtId="0" fontId="12" fillId="20" borderId="38" xfId="0" applyFont="1" applyFill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2" fontId="12" fillId="2" borderId="40" xfId="0" applyNumberFormat="1" applyFont="1" applyFill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2" fillId="0" borderId="43" xfId="0" applyNumberFormat="1" applyFont="1" applyBorder="1" applyAlignment="1">
      <alignment horizontal="center" vertical="center"/>
    </xf>
    <xf numFmtId="2" fontId="12" fillId="2" borderId="43" xfId="0" applyNumberFormat="1" applyFont="1" applyFill="1" applyBorder="1" applyAlignment="1">
      <alignment horizontal="center" vertical="center"/>
    </xf>
    <xf numFmtId="2" fontId="12" fillId="0" borderId="44" xfId="0" applyNumberFormat="1" applyFont="1" applyBorder="1" applyAlignment="1">
      <alignment horizontal="center" vertical="center"/>
    </xf>
    <xf numFmtId="2" fontId="12" fillId="0" borderId="45" xfId="0" applyNumberFormat="1" applyFont="1" applyBorder="1" applyAlignment="1">
      <alignment horizontal="center" vertical="center"/>
    </xf>
    <xf numFmtId="2" fontId="12" fillId="2" borderId="45" xfId="0" applyNumberFormat="1" applyFont="1" applyFill="1" applyBorder="1" applyAlignment="1">
      <alignment horizontal="center" vertical="center"/>
    </xf>
    <xf numFmtId="2" fontId="12" fillId="0" borderId="46" xfId="0" applyNumberFormat="1" applyFont="1" applyBorder="1" applyAlignment="1">
      <alignment horizontal="center" vertical="center"/>
    </xf>
    <xf numFmtId="0" fontId="12" fillId="20" borderId="47" xfId="0" applyFont="1" applyFill="1" applyBorder="1" applyAlignment="1">
      <alignment horizontal="center" vertical="center"/>
    </xf>
    <xf numFmtId="2" fontId="12" fillId="0" borderId="48" xfId="0" applyNumberFormat="1" applyFont="1" applyBorder="1" applyAlignment="1">
      <alignment horizontal="center" vertical="center"/>
    </xf>
    <xf numFmtId="2" fontId="12" fillId="0" borderId="49" xfId="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2" fillId="20" borderId="51" xfId="0" applyFont="1" applyFill="1" applyBorder="1" applyAlignment="1">
      <alignment horizontal="center" vertical="center"/>
    </xf>
    <xf numFmtId="2" fontId="12" fillId="0" borderId="39" xfId="0" applyNumberFormat="1" applyFont="1" applyBorder="1" applyAlignment="1">
      <alignment horizontal="center" vertical="center"/>
    </xf>
    <xf numFmtId="2" fontId="12" fillId="0" borderId="42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/>
    </xf>
    <xf numFmtId="0" fontId="12" fillId="21" borderId="47" xfId="0" applyFont="1" applyFill="1" applyBorder="1" applyAlignment="1">
      <alignment horizontal="center" vertical="center"/>
    </xf>
    <xf numFmtId="2" fontId="12" fillId="2" borderId="48" xfId="0" applyNumberFormat="1" applyFont="1" applyFill="1" applyBorder="1" applyAlignment="1">
      <alignment horizontal="center" vertical="center"/>
    </xf>
    <xf numFmtId="2" fontId="12" fillId="2" borderId="49" xfId="0" applyNumberFormat="1" applyFont="1" applyFill="1" applyBorder="1" applyAlignment="1">
      <alignment horizontal="center" vertical="center"/>
    </xf>
    <xf numFmtId="2" fontId="12" fillId="2" borderId="50" xfId="0" applyNumberFormat="1" applyFont="1" applyFill="1" applyBorder="1" applyAlignment="1">
      <alignment horizontal="center" vertical="center"/>
    </xf>
    <xf numFmtId="0" fontId="12" fillId="20" borderId="53" xfId="0" applyFont="1" applyFill="1" applyBorder="1" applyAlignment="1">
      <alignment horizontal="center" vertical="center"/>
    </xf>
    <xf numFmtId="2" fontId="12" fillId="0" borderId="54" xfId="0" applyNumberFormat="1" applyFont="1" applyBorder="1" applyAlignment="1">
      <alignment horizontal="center" vertical="center"/>
    </xf>
    <xf numFmtId="2" fontId="12" fillId="0" borderId="55" xfId="0" applyNumberFormat="1" applyFont="1" applyBorder="1" applyAlignment="1">
      <alignment horizontal="center" vertical="center"/>
    </xf>
    <xf numFmtId="2" fontId="12" fillId="0" borderId="56" xfId="0" applyNumberFormat="1" applyFont="1" applyBorder="1" applyAlignment="1">
      <alignment horizontal="center" vertical="center"/>
    </xf>
    <xf numFmtId="0" fontId="12" fillId="21" borderId="38" xfId="0" applyFont="1" applyFill="1" applyBorder="1" applyAlignment="1">
      <alignment horizontal="center" vertical="center"/>
    </xf>
    <xf numFmtId="2" fontId="12" fillId="2" borderId="41" xfId="0" applyNumberFormat="1" applyFont="1" applyFill="1" applyBorder="1" applyAlignment="1">
      <alignment horizontal="center" vertical="center"/>
    </xf>
    <xf numFmtId="2" fontId="12" fillId="2" borderId="44" xfId="0" applyNumberFormat="1" applyFont="1" applyFill="1" applyBorder="1" applyAlignment="1">
      <alignment horizontal="center" vertical="center"/>
    </xf>
    <xf numFmtId="2" fontId="12" fillId="2" borderId="46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3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wrapText="1"/>
    </xf>
    <xf numFmtId="0" fontId="13" fillId="9" borderId="1" xfId="0" applyFont="1" applyFill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5" fillId="0" borderId="1" xfId="0" applyFont="1" applyBorder="1"/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6" fillId="17" borderId="8" xfId="0" applyFont="1" applyFill="1" applyBorder="1" applyAlignment="1">
      <alignment horizontal="center" vertical="center"/>
    </xf>
    <xf numFmtId="0" fontId="16" fillId="17" borderId="9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Horario en KW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[1]Hoja1!$I$23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[1]Hoja1!$I$24:$I$47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3-44EE-9FFA-84444E6C3D73}"/>
            </c:ext>
          </c:extLst>
        </c:ser>
        <c:ser>
          <c:idx val="1"/>
          <c:order val="1"/>
          <c:tx>
            <c:strRef>
              <c:f>[1]Hoja1!$J$23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[1]Hoja1!$J$24:$J$47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3-44EE-9FFA-84444E6C3D73}"/>
            </c:ext>
          </c:extLst>
        </c:ser>
        <c:ser>
          <c:idx val="2"/>
          <c:order val="2"/>
          <c:tx>
            <c:strRef>
              <c:f>[1]Hoja1!$K$23</c:f>
              <c:strCache>
                <c:ptCount val="1"/>
                <c:pt idx="0">
                  <c:v>Marzo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[1]Hoja1!$K$24:$K$47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9.5499999999999989</c:v>
                </c:pt>
                <c:pt idx="14">
                  <c:v>9.5499999999999989</c:v>
                </c:pt>
                <c:pt idx="15">
                  <c:v>9.5499999999999989</c:v>
                </c:pt>
                <c:pt idx="16">
                  <c:v>9.5499999999999989</c:v>
                </c:pt>
                <c:pt idx="17">
                  <c:v>9.5499999999999989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2.5</c:v>
                </c:pt>
                <c:pt idx="22">
                  <c:v>2.5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3-44EE-9FFA-84444E6C3D73}"/>
            </c:ext>
          </c:extLst>
        </c:ser>
        <c:ser>
          <c:idx val="3"/>
          <c:order val="3"/>
          <c:tx>
            <c:strRef>
              <c:f>[1]Hoja1!$L$23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[1]Hoja1!$L$24:$L$47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5.15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3-44EE-9FFA-84444E6C3D73}"/>
            </c:ext>
          </c:extLst>
        </c:ser>
        <c:ser>
          <c:idx val="4"/>
          <c:order val="4"/>
          <c:tx>
            <c:strRef>
              <c:f>[1]Hoja1!$M$23</c:f>
              <c:strCache>
                <c:ptCount val="1"/>
                <c:pt idx="0">
                  <c:v>Mayo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[1]Hoja1!$M$24:$M$47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7.6</c:v>
                </c:pt>
                <c:pt idx="13">
                  <c:v>12.6</c:v>
                </c:pt>
                <c:pt idx="14">
                  <c:v>12.6</c:v>
                </c:pt>
                <c:pt idx="15">
                  <c:v>12.6</c:v>
                </c:pt>
                <c:pt idx="16">
                  <c:v>12.6</c:v>
                </c:pt>
                <c:pt idx="17">
                  <c:v>12.6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3-44EE-9FFA-84444E6C3D73}"/>
            </c:ext>
          </c:extLst>
        </c:ser>
        <c:ser>
          <c:idx val="5"/>
          <c:order val="5"/>
          <c:tx>
            <c:strRef>
              <c:f>[1]Hoja1!$N$23</c:f>
              <c:strCache>
                <c:ptCount val="1"/>
                <c:pt idx="0">
                  <c:v>Junio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[1]Hoja1!$N$24:$N$47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</c:v>
                </c:pt>
                <c:pt idx="11">
                  <c:v>5.0999999999999996</c:v>
                </c:pt>
                <c:pt idx="12">
                  <c:v>6.5</c:v>
                </c:pt>
                <c:pt idx="13">
                  <c:v>11.6</c:v>
                </c:pt>
                <c:pt idx="14">
                  <c:v>11.6</c:v>
                </c:pt>
                <c:pt idx="15">
                  <c:v>11.6</c:v>
                </c:pt>
                <c:pt idx="16">
                  <c:v>11.6</c:v>
                </c:pt>
                <c:pt idx="17">
                  <c:v>11.6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3-44EE-9FFA-84444E6C3D73}"/>
            </c:ext>
          </c:extLst>
        </c:ser>
        <c:ser>
          <c:idx val="6"/>
          <c:order val="6"/>
          <c:tx>
            <c:strRef>
              <c:f>[1]Hoja1!$O$23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[1]Hoja1!$O$24:$O$47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7.6</c:v>
                </c:pt>
                <c:pt idx="13">
                  <c:v>12.6</c:v>
                </c:pt>
                <c:pt idx="14">
                  <c:v>12.6</c:v>
                </c:pt>
                <c:pt idx="15">
                  <c:v>12.6</c:v>
                </c:pt>
                <c:pt idx="16">
                  <c:v>12.6</c:v>
                </c:pt>
                <c:pt idx="17">
                  <c:v>12.6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3-44EE-9FFA-84444E6C3D73}"/>
            </c:ext>
          </c:extLst>
        </c:ser>
        <c:ser>
          <c:idx val="7"/>
          <c:order val="7"/>
          <c:tx>
            <c:strRef>
              <c:f>[1]Hoja1!$P$23</c:f>
              <c:strCache>
                <c:ptCount val="1"/>
                <c:pt idx="0">
                  <c:v>Agosto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[1]Hoja1!$P$24:$P$47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3-44EE-9FFA-84444E6C3D73}"/>
            </c:ext>
          </c:extLst>
        </c:ser>
        <c:ser>
          <c:idx val="8"/>
          <c:order val="8"/>
          <c:tx>
            <c:strRef>
              <c:f>[1]Hoja1!$Q$23</c:f>
              <c:strCache>
                <c:ptCount val="1"/>
                <c:pt idx="0">
                  <c:v>Septiembre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[1]Hoja1!$Q$24:$Q$47</c:f>
              <c:numCache>
                <c:formatCode>General</c:formatCode>
                <c:ptCount val="24"/>
                <c:pt idx="0">
                  <c:v>0.42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0.47</c:v>
                </c:pt>
                <c:pt idx="7">
                  <c:v>0.51</c:v>
                </c:pt>
                <c:pt idx="8">
                  <c:v>5.6</c:v>
                </c:pt>
                <c:pt idx="9">
                  <c:v>5.8</c:v>
                </c:pt>
                <c:pt idx="10">
                  <c:v>5.4</c:v>
                </c:pt>
                <c:pt idx="11">
                  <c:v>5.5</c:v>
                </c:pt>
                <c:pt idx="12">
                  <c:v>8.26</c:v>
                </c:pt>
                <c:pt idx="13">
                  <c:v>8.3000000000000007</c:v>
                </c:pt>
                <c:pt idx="14">
                  <c:v>8.4</c:v>
                </c:pt>
                <c:pt idx="15">
                  <c:v>9.1</c:v>
                </c:pt>
                <c:pt idx="16">
                  <c:v>9.14</c:v>
                </c:pt>
                <c:pt idx="17">
                  <c:v>9.25</c:v>
                </c:pt>
                <c:pt idx="18">
                  <c:v>7.51</c:v>
                </c:pt>
                <c:pt idx="19">
                  <c:v>7.2</c:v>
                </c:pt>
                <c:pt idx="20">
                  <c:v>6.59</c:v>
                </c:pt>
                <c:pt idx="21">
                  <c:v>6.42</c:v>
                </c:pt>
                <c:pt idx="22">
                  <c:v>5.0999999999999996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3-44EE-9FFA-84444E6C3D73}"/>
            </c:ext>
          </c:extLst>
        </c:ser>
        <c:ser>
          <c:idx val="9"/>
          <c:order val="9"/>
          <c:tx>
            <c:strRef>
              <c:f>[1]Hoja1!$R$23</c:f>
              <c:strCache>
                <c:ptCount val="1"/>
                <c:pt idx="0">
                  <c:v>Octubre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[1]Hoja1!$R$24:$R$47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3-44EE-9FFA-84444E6C3D73}"/>
            </c:ext>
          </c:extLst>
        </c:ser>
        <c:ser>
          <c:idx val="10"/>
          <c:order val="10"/>
          <c:tx>
            <c:strRef>
              <c:f>[1]Hoja1!$S$23</c:f>
              <c:strCache>
                <c:ptCount val="1"/>
                <c:pt idx="0">
                  <c:v>Noviembre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[1]Hoja1!$S$24:$S$47</c:f>
              <c:numCache>
                <c:formatCode>General</c:formatCode>
                <c:ptCount val="24"/>
                <c:pt idx="0">
                  <c:v>0.42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0.47</c:v>
                </c:pt>
                <c:pt idx="7">
                  <c:v>0.51</c:v>
                </c:pt>
                <c:pt idx="8">
                  <c:v>5.6</c:v>
                </c:pt>
                <c:pt idx="9">
                  <c:v>5.8</c:v>
                </c:pt>
                <c:pt idx="10">
                  <c:v>5.4</c:v>
                </c:pt>
                <c:pt idx="11">
                  <c:v>5.5</c:v>
                </c:pt>
                <c:pt idx="12">
                  <c:v>8.26</c:v>
                </c:pt>
                <c:pt idx="13">
                  <c:v>8.3000000000000007</c:v>
                </c:pt>
                <c:pt idx="14">
                  <c:v>8.4</c:v>
                </c:pt>
                <c:pt idx="15">
                  <c:v>9.1</c:v>
                </c:pt>
                <c:pt idx="16">
                  <c:v>9.14</c:v>
                </c:pt>
                <c:pt idx="17">
                  <c:v>9.25</c:v>
                </c:pt>
                <c:pt idx="18">
                  <c:v>7.51</c:v>
                </c:pt>
                <c:pt idx="19">
                  <c:v>7.2</c:v>
                </c:pt>
                <c:pt idx="20">
                  <c:v>6.59</c:v>
                </c:pt>
                <c:pt idx="21">
                  <c:v>6.42</c:v>
                </c:pt>
                <c:pt idx="22">
                  <c:v>5.0999999999999996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3-44EE-9FFA-84444E6C3D73}"/>
            </c:ext>
          </c:extLst>
        </c:ser>
        <c:ser>
          <c:idx val="11"/>
          <c:order val="11"/>
          <c:tx>
            <c:strRef>
              <c:f>[1]Hoja1!$T$23</c:f>
              <c:strCache>
                <c:ptCount val="1"/>
                <c:pt idx="0">
                  <c:v>Diciembre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[1]Hoja1!$T$24:$T$47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3-44EE-9FFA-84444E6C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33248"/>
        <c:axId val="237930752"/>
      </c:lineChart>
      <c:catAx>
        <c:axId val="2379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930752"/>
        <c:crosses val="autoZero"/>
        <c:auto val="1"/>
        <c:lblAlgn val="ctr"/>
        <c:lblOffset val="100"/>
        <c:noMultiLvlLbl val="0"/>
      </c:catAx>
      <c:valAx>
        <c:axId val="237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9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Irradación</a:t>
            </a:r>
            <a:r>
              <a:rPr lang="es-PE" sz="1600" b="1" baseline="0"/>
              <a:t> Solar en la FIEE </a:t>
            </a:r>
          </a:p>
          <a:p>
            <a:pPr>
              <a:defRPr/>
            </a:pPr>
            <a:r>
              <a:rPr lang="es-PE" sz="1400" b="1" i="0" u="none" strike="noStrike" baseline="0"/>
              <a:t>Irradiación Inclinada 15º media horaria (CSF SOLAR GIS)</a:t>
            </a:r>
            <a:r>
              <a:rPr lang="es-PE" sz="1600" b="1" baseline="0"/>
              <a:t> </a:t>
            </a:r>
            <a:endParaRPr lang="es-PE" sz="1600" b="1"/>
          </a:p>
        </c:rich>
      </c:tx>
      <c:layout>
        <c:manualLayout>
          <c:xMode val="edge"/>
          <c:yMode val="edge"/>
          <c:x val="0.23729193784452099"/>
          <c:y val="2.90033428653111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120857941980669"/>
          <c:y val="0.10675637426792094"/>
          <c:w val="0.86723144441500166"/>
          <c:h val="0.67125090659848263"/>
        </c:manualLayout>
      </c:layout>
      <c:lineChart>
        <c:grouping val="standard"/>
        <c:varyColors val="0"/>
        <c:ser>
          <c:idx val="0"/>
          <c:order val="0"/>
          <c:tx>
            <c:strRef>
              <c:f>[2]Hoja1!$G$24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[2]Hoja1!$G$25:$G$48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170</c:v>
                </c:pt>
                <c:pt idx="8">
                  <c:v>268</c:v>
                </c:pt>
                <c:pt idx="9">
                  <c:v>378</c:v>
                </c:pt>
                <c:pt idx="10">
                  <c:v>470</c:v>
                </c:pt>
                <c:pt idx="11">
                  <c:v>549</c:v>
                </c:pt>
                <c:pt idx="12">
                  <c:v>603</c:v>
                </c:pt>
                <c:pt idx="13">
                  <c:v>540</c:v>
                </c:pt>
                <c:pt idx="14">
                  <c:v>450</c:v>
                </c:pt>
                <c:pt idx="15">
                  <c:v>331</c:v>
                </c:pt>
                <c:pt idx="16">
                  <c:v>217</c:v>
                </c:pt>
                <c:pt idx="17">
                  <c:v>121</c:v>
                </c:pt>
                <c:pt idx="18">
                  <c:v>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4-4766-B17D-8C2001731347}"/>
            </c:ext>
          </c:extLst>
        </c:ser>
        <c:ser>
          <c:idx val="1"/>
          <c:order val="1"/>
          <c:tx>
            <c:strRef>
              <c:f>[2]Hoja1!$H$24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[2]Hoja1!$H$25:$H$48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192</c:v>
                </c:pt>
                <c:pt idx="8">
                  <c:v>326</c:v>
                </c:pt>
                <c:pt idx="9">
                  <c:v>453</c:v>
                </c:pt>
                <c:pt idx="10">
                  <c:v>566</c:v>
                </c:pt>
                <c:pt idx="11">
                  <c:v>626</c:v>
                </c:pt>
                <c:pt idx="12">
                  <c:v>643</c:v>
                </c:pt>
                <c:pt idx="13">
                  <c:v>588</c:v>
                </c:pt>
                <c:pt idx="14">
                  <c:v>461</c:v>
                </c:pt>
                <c:pt idx="15">
                  <c:v>314</c:v>
                </c:pt>
                <c:pt idx="16">
                  <c:v>186</c:v>
                </c:pt>
                <c:pt idx="17">
                  <c:v>104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4-4766-B17D-8C2001731347}"/>
            </c:ext>
          </c:extLst>
        </c:ser>
        <c:ser>
          <c:idx val="2"/>
          <c:order val="2"/>
          <c:tx>
            <c:strRef>
              <c:f>[2]Hoja1!$I$24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[2]Hoja1!$I$25:$I$48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192</c:v>
                </c:pt>
                <c:pt idx="8">
                  <c:v>342</c:v>
                </c:pt>
                <c:pt idx="9">
                  <c:v>479</c:v>
                </c:pt>
                <c:pt idx="10">
                  <c:v>596</c:v>
                </c:pt>
                <c:pt idx="11">
                  <c:v>657</c:v>
                </c:pt>
                <c:pt idx="12">
                  <c:v>664</c:v>
                </c:pt>
                <c:pt idx="13">
                  <c:v>616</c:v>
                </c:pt>
                <c:pt idx="14">
                  <c:v>496</c:v>
                </c:pt>
                <c:pt idx="15">
                  <c:v>359</c:v>
                </c:pt>
                <c:pt idx="16">
                  <c:v>225</c:v>
                </c:pt>
                <c:pt idx="17">
                  <c:v>105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4-4766-B17D-8C2001731347}"/>
            </c:ext>
          </c:extLst>
        </c:ser>
        <c:ser>
          <c:idx val="3"/>
          <c:order val="3"/>
          <c:tx>
            <c:strRef>
              <c:f>[2]Hoja1!$J$24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[2]Hoja1!$J$25:$J$48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214</c:v>
                </c:pt>
                <c:pt idx="8">
                  <c:v>348</c:v>
                </c:pt>
                <c:pt idx="9">
                  <c:v>480</c:v>
                </c:pt>
                <c:pt idx="10">
                  <c:v>598</c:v>
                </c:pt>
                <c:pt idx="11">
                  <c:v>662</c:v>
                </c:pt>
                <c:pt idx="12">
                  <c:v>679</c:v>
                </c:pt>
                <c:pt idx="13">
                  <c:v>642</c:v>
                </c:pt>
                <c:pt idx="14">
                  <c:v>562</c:v>
                </c:pt>
                <c:pt idx="15">
                  <c:v>455</c:v>
                </c:pt>
                <c:pt idx="16">
                  <c:v>316</c:v>
                </c:pt>
                <c:pt idx="17">
                  <c:v>113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4-4766-B17D-8C2001731347}"/>
            </c:ext>
          </c:extLst>
        </c:ser>
        <c:ser>
          <c:idx val="4"/>
          <c:order val="4"/>
          <c:tx>
            <c:strRef>
              <c:f>[2]Hoja1!$K$24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[2]Hoja1!$K$25:$K$48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121</c:v>
                </c:pt>
                <c:pt idx="8">
                  <c:v>203</c:v>
                </c:pt>
                <c:pt idx="9">
                  <c:v>256</c:v>
                </c:pt>
                <c:pt idx="10">
                  <c:v>321</c:v>
                </c:pt>
                <c:pt idx="11">
                  <c:v>396</c:v>
                </c:pt>
                <c:pt idx="12">
                  <c:v>449</c:v>
                </c:pt>
                <c:pt idx="13">
                  <c:v>452</c:v>
                </c:pt>
                <c:pt idx="14">
                  <c:v>423</c:v>
                </c:pt>
                <c:pt idx="15">
                  <c:v>364</c:v>
                </c:pt>
                <c:pt idx="16">
                  <c:v>277</c:v>
                </c:pt>
                <c:pt idx="17">
                  <c:v>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4-4766-B17D-8C2001731347}"/>
            </c:ext>
          </c:extLst>
        </c:ser>
        <c:ser>
          <c:idx val="5"/>
          <c:order val="5"/>
          <c:tx>
            <c:strRef>
              <c:f>[2]Hoja1!$L$24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[2]Hoja1!$L$25:$L$48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104</c:v>
                </c:pt>
                <c:pt idx="8">
                  <c:v>121</c:v>
                </c:pt>
                <c:pt idx="9">
                  <c:v>100</c:v>
                </c:pt>
                <c:pt idx="10">
                  <c:v>122</c:v>
                </c:pt>
                <c:pt idx="11">
                  <c:v>162</c:v>
                </c:pt>
                <c:pt idx="12">
                  <c:v>209</c:v>
                </c:pt>
                <c:pt idx="13">
                  <c:v>224</c:v>
                </c:pt>
                <c:pt idx="14">
                  <c:v>227</c:v>
                </c:pt>
                <c:pt idx="15">
                  <c:v>212</c:v>
                </c:pt>
                <c:pt idx="16">
                  <c:v>177</c:v>
                </c:pt>
                <c:pt idx="17">
                  <c:v>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C4-4766-B17D-8C2001731347}"/>
            </c:ext>
          </c:extLst>
        </c:ser>
        <c:ser>
          <c:idx val="6"/>
          <c:order val="6"/>
          <c:tx>
            <c:strRef>
              <c:f>[2]Hoja1!$M$24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[2]Hoja1!$M$25:$M$48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132</c:v>
                </c:pt>
                <c:pt idx="8">
                  <c:v>146</c:v>
                </c:pt>
                <c:pt idx="9">
                  <c:v>99</c:v>
                </c:pt>
                <c:pt idx="10">
                  <c:v>87</c:v>
                </c:pt>
                <c:pt idx="11">
                  <c:v>113</c:v>
                </c:pt>
                <c:pt idx="12">
                  <c:v>152</c:v>
                </c:pt>
                <c:pt idx="13">
                  <c:v>175</c:v>
                </c:pt>
                <c:pt idx="14">
                  <c:v>189</c:v>
                </c:pt>
                <c:pt idx="15">
                  <c:v>196</c:v>
                </c:pt>
                <c:pt idx="16">
                  <c:v>181</c:v>
                </c:pt>
                <c:pt idx="17">
                  <c:v>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C4-4766-B17D-8C2001731347}"/>
            </c:ext>
          </c:extLst>
        </c:ser>
        <c:ser>
          <c:idx val="7"/>
          <c:order val="7"/>
          <c:tx>
            <c:strRef>
              <c:f>[2]Hoja1!$N$24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[2]Hoja1!$N$25:$N$48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116</c:v>
                </c:pt>
                <c:pt idx="8">
                  <c:v>108</c:v>
                </c:pt>
                <c:pt idx="9">
                  <c:v>63</c:v>
                </c:pt>
                <c:pt idx="10">
                  <c:v>72</c:v>
                </c:pt>
                <c:pt idx="11">
                  <c:v>110</c:v>
                </c:pt>
                <c:pt idx="12">
                  <c:v>158</c:v>
                </c:pt>
                <c:pt idx="13">
                  <c:v>193</c:v>
                </c:pt>
                <c:pt idx="14">
                  <c:v>204</c:v>
                </c:pt>
                <c:pt idx="15">
                  <c:v>198</c:v>
                </c:pt>
                <c:pt idx="16">
                  <c:v>173</c:v>
                </c:pt>
                <c:pt idx="17">
                  <c:v>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C4-4766-B17D-8C2001731347}"/>
            </c:ext>
          </c:extLst>
        </c:ser>
        <c:ser>
          <c:idx val="8"/>
          <c:order val="8"/>
          <c:tx>
            <c:strRef>
              <c:f>[2]Hoja1!$O$24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[2]Hoja1!$O$25:$O$48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75</c:v>
                </c:pt>
                <c:pt idx="8">
                  <c:v>58</c:v>
                </c:pt>
                <c:pt idx="9">
                  <c:v>58</c:v>
                </c:pt>
                <c:pt idx="10">
                  <c:v>101</c:v>
                </c:pt>
                <c:pt idx="11">
                  <c:v>157</c:v>
                </c:pt>
                <c:pt idx="12">
                  <c:v>225</c:v>
                </c:pt>
                <c:pt idx="13">
                  <c:v>255</c:v>
                </c:pt>
                <c:pt idx="14">
                  <c:v>245</c:v>
                </c:pt>
                <c:pt idx="15">
                  <c:v>216</c:v>
                </c:pt>
                <c:pt idx="16">
                  <c:v>165</c:v>
                </c:pt>
                <c:pt idx="17">
                  <c:v>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C4-4766-B17D-8C2001731347}"/>
            </c:ext>
          </c:extLst>
        </c:ser>
        <c:ser>
          <c:idx val="9"/>
          <c:order val="9"/>
          <c:tx>
            <c:strRef>
              <c:f>[2]Hoja1!$P$24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[2]Hoja1!$P$25:$P$48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</c:v>
                </c:pt>
                <c:pt idx="7">
                  <c:v>70</c:v>
                </c:pt>
                <c:pt idx="8">
                  <c:v>72</c:v>
                </c:pt>
                <c:pt idx="9">
                  <c:v>110</c:v>
                </c:pt>
                <c:pt idx="10">
                  <c:v>178</c:v>
                </c:pt>
                <c:pt idx="11">
                  <c:v>280</c:v>
                </c:pt>
                <c:pt idx="12">
                  <c:v>349</c:v>
                </c:pt>
                <c:pt idx="13">
                  <c:v>373</c:v>
                </c:pt>
                <c:pt idx="14">
                  <c:v>349</c:v>
                </c:pt>
                <c:pt idx="15">
                  <c:v>277</c:v>
                </c:pt>
                <c:pt idx="16">
                  <c:v>184</c:v>
                </c:pt>
                <c:pt idx="17">
                  <c:v>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C4-4766-B17D-8C2001731347}"/>
            </c:ext>
          </c:extLst>
        </c:ser>
        <c:ser>
          <c:idx val="10"/>
          <c:order val="10"/>
          <c:tx>
            <c:strRef>
              <c:f>[2]Hoja1!$Q$24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[2]Hoja1!$Q$25:$Q$48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</c:v>
                </c:pt>
                <c:pt idx="7">
                  <c:v>60</c:v>
                </c:pt>
                <c:pt idx="8">
                  <c:v>94</c:v>
                </c:pt>
                <c:pt idx="9">
                  <c:v>157</c:v>
                </c:pt>
                <c:pt idx="10">
                  <c:v>245</c:v>
                </c:pt>
                <c:pt idx="11">
                  <c:v>381</c:v>
                </c:pt>
                <c:pt idx="12">
                  <c:v>429</c:v>
                </c:pt>
                <c:pt idx="13">
                  <c:v>436</c:v>
                </c:pt>
                <c:pt idx="14">
                  <c:v>404</c:v>
                </c:pt>
                <c:pt idx="15">
                  <c:v>319</c:v>
                </c:pt>
                <c:pt idx="16">
                  <c:v>219</c:v>
                </c:pt>
                <c:pt idx="17">
                  <c:v>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C4-4766-B17D-8C2001731347}"/>
            </c:ext>
          </c:extLst>
        </c:ser>
        <c:ser>
          <c:idx val="11"/>
          <c:order val="11"/>
          <c:tx>
            <c:strRef>
              <c:f>[2]Hoja1!$R$24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[2]Hoja1!$F$25:$F$48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[2]Hoja1!$R$25:$R$48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</c:v>
                </c:pt>
                <c:pt idx="7">
                  <c:v>104</c:v>
                </c:pt>
                <c:pt idx="8">
                  <c:v>172</c:v>
                </c:pt>
                <c:pt idx="9">
                  <c:v>256</c:v>
                </c:pt>
                <c:pt idx="10">
                  <c:v>338</c:v>
                </c:pt>
                <c:pt idx="11">
                  <c:v>436</c:v>
                </c:pt>
                <c:pt idx="12">
                  <c:v>480</c:v>
                </c:pt>
                <c:pt idx="13">
                  <c:v>443</c:v>
                </c:pt>
                <c:pt idx="14">
                  <c:v>379</c:v>
                </c:pt>
                <c:pt idx="15">
                  <c:v>279</c:v>
                </c:pt>
                <c:pt idx="16">
                  <c:v>190</c:v>
                </c:pt>
                <c:pt idx="17">
                  <c:v>98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C4-4766-B17D-8C200173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89432"/>
        <c:axId val="471789760"/>
      </c:lineChart>
      <c:catAx>
        <c:axId val="47178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Hora</a:t>
                </a:r>
                <a:r>
                  <a:rPr lang="es-PE" sz="1200" b="1" baseline="0"/>
                  <a:t> del día</a:t>
                </a:r>
                <a:endParaRPr lang="es-P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1789760"/>
        <c:crosses val="autoZero"/>
        <c:auto val="1"/>
        <c:lblAlgn val="ctr"/>
        <c:lblOffset val="100"/>
        <c:noMultiLvlLbl val="0"/>
      </c:catAx>
      <c:valAx>
        <c:axId val="4717897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Irradiancia</a:t>
                </a:r>
                <a:r>
                  <a:rPr lang="es-PE" sz="1200" b="1" baseline="0"/>
                  <a:t> Solar (W/m</a:t>
                </a:r>
                <a:r>
                  <a:rPr lang="es-PE" sz="1200" b="1" baseline="30000"/>
                  <a:t>2</a:t>
                </a:r>
                <a:r>
                  <a:rPr lang="es-PE" sz="1200" b="1" baseline="0"/>
                  <a:t>)</a:t>
                </a:r>
                <a:endParaRPr lang="es-P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17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Solar</c:v>
          </c:tx>
          <c:spPr>
            <a:solidFill>
              <a:srgbClr val="FFC000"/>
            </a:solidFill>
            <a:ln w="28575" cap="rnd">
              <a:noFill/>
              <a:prstDash val="solid"/>
              <a:round/>
            </a:ln>
            <a:effectLst/>
          </c:spPr>
          <c:invertIfNegative val="0"/>
          <c:val>
            <c:numRef>
              <c:f>Balance!$F$7:$F$30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5.4399999999999997E-2</c:v>
                </c:pt>
                <c:pt idx="7">
                  <c:v>0.49599999999999994</c:v>
                </c:pt>
                <c:pt idx="8">
                  <c:v>0.72255999999999998</c:v>
                </c:pt>
                <c:pt idx="9">
                  <c:v>0.92447999999999997</c:v>
                </c:pt>
                <c:pt idx="10">
                  <c:v>1.18208</c:v>
                </c:pt>
                <c:pt idx="11">
                  <c:v>1.4492799999999999</c:v>
                </c:pt>
                <c:pt idx="12">
                  <c:v>1.6128</c:v>
                </c:pt>
                <c:pt idx="13">
                  <c:v>1.5798399999999999</c:v>
                </c:pt>
                <c:pt idx="14">
                  <c:v>1.40448</c:v>
                </c:pt>
                <c:pt idx="15">
                  <c:v>1.1263999999999998</c:v>
                </c:pt>
                <c:pt idx="16">
                  <c:v>0.80319999999999991</c:v>
                </c:pt>
                <c:pt idx="17">
                  <c:v>0.34303999999999996</c:v>
                </c:pt>
                <c:pt idx="18">
                  <c:v>1.472E-2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B-4378-B7FD-C53E286A91BD}"/>
            </c:ext>
          </c:extLst>
        </c:ser>
        <c:ser>
          <c:idx val="1"/>
          <c:order val="3"/>
          <c:tx>
            <c:v>Carga Baterías</c:v>
          </c:tx>
          <c:spPr>
            <a:solidFill>
              <a:srgbClr val="00B0F0"/>
            </a:solidFill>
            <a:ln w="28575" cap="rnd">
              <a:noFill/>
              <a:round/>
            </a:ln>
            <a:effectLst/>
          </c:spPr>
          <c:invertIfNegative val="0"/>
          <c:val>
            <c:numRef>
              <c:f>Balance!$G$7:$G$30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-0.1194300386028353</c:v>
                </c:pt>
                <c:pt idx="8">
                  <c:v>-0.1337878026388768</c:v>
                </c:pt>
                <c:pt idx="9">
                  <c:v>-0.31635227091045337</c:v>
                </c:pt>
                <c:pt idx="10">
                  <c:v>-0.31995301342954352</c:v>
                </c:pt>
                <c:pt idx="11">
                  <c:v>-0.63844559857859695</c:v>
                </c:pt>
                <c:pt idx="12">
                  <c:v>-0.76368805554421848</c:v>
                </c:pt>
                <c:pt idx="13">
                  <c:v>-0.71111535781616819</c:v>
                </c:pt>
                <c:pt idx="14">
                  <c:v>-0.58435917420325212</c:v>
                </c:pt>
                <c:pt idx="15">
                  <c:v>-0.23749219799273713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B-4378-B7FD-C53E286A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3834687"/>
        <c:axId val="533833023"/>
      </c:barChart>
      <c:lineChart>
        <c:grouping val="standard"/>
        <c:varyColors val="0"/>
        <c:ser>
          <c:idx val="0"/>
          <c:order val="0"/>
          <c:tx>
            <c:v>Consumo actual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Balance!$A$7:$A$30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Balance!$B$7:$B$30</c:f>
              <c:numCache>
                <c:formatCode>0.00</c:formatCode>
                <c:ptCount val="24"/>
                <c:pt idx="0">
                  <c:v>0.15000119095318401</c:v>
                </c:pt>
                <c:pt idx="1">
                  <c:v>0.25696188439540812</c:v>
                </c:pt>
                <c:pt idx="2">
                  <c:v>0.24225515218401458</c:v>
                </c:pt>
                <c:pt idx="3">
                  <c:v>0.11521261554579354</c:v>
                </c:pt>
                <c:pt idx="4">
                  <c:v>4.6366340876820435E-2</c:v>
                </c:pt>
                <c:pt idx="5">
                  <c:v>0.28809733503396567</c:v>
                </c:pt>
                <c:pt idx="6">
                  <c:v>0.16068026532520002</c:v>
                </c:pt>
                <c:pt idx="7">
                  <c:v>0.37656996139716464</c:v>
                </c:pt>
                <c:pt idx="8">
                  <c:v>0.58877219736112318</c:v>
                </c:pt>
                <c:pt idx="9">
                  <c:v>0.6081277290895466</c:v>
                </c:pt>
                <c:pt idx="10">
                  <c:v>0.8621269865704565</c:v>
                </c:pt>
                <c:pt idx="11">
                  <c:v>0.81083440142140295</c:v>
                </c:pt>
                <c:pt idx="12">
                  <c:v>0.84911194445578153</c:v>
                </c:pt>
                <c:pt idx="13">
                  <c:v>0.86872464218383172</c:v>
                </c:pt>
                <c:pt idx="14">
                  <c:v>0.82012082579674783</c:v>
                </c:pt>
                <c:pt idx="15">
                  <c:v>0.88890780200726272</c:v>
                </c:pt>
                <c:pt idx="16">
                  <c:v>0.90906615460598172</c:v>
                </c:pt>
                <c:pt idx="17">
                  <c:v>0.88145145304393857</c:v>
                </c:pt>
                <c:pt idx="18">
                  <c:v>0.63796119092719172</c:v>
                </c:pt>
                <c:pt idx="19">
                  <c:v>0.60135150719707675</c:v>
                </c:pt>
                <c:pt idx="20">
                  <c:v>0.6586567019679439</c:v>
                </c:pt>
                <c:pt idx="21">
                  <c:v>0.33162890547364354</c:v>
                </c:pt>
                <c:pt idx="22">
                  <c:v>0.30848432570738094</c:v>
                </c:pt>
                <c:pt idx="23">
                  <c:v>0.13421996347754198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B-4378-B7FD-C53E286A91BD}"/>
            </c:ext>
          </c:extLst>
        </c:ser>
        <c:ser>
          <c:idx val="3"/>
          <c:order val="2"/>
          <c:tx>
            <c:v>Consumo Red</c:v>
          </c:tx>
          <c:spPr>
            <a:ln w="38100" cap="rnd" cmpd="sng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Balance!$J$7:$J$30</c:f>
              <c:numCache>
                <c:formatCode>0.00</c:formatCode>
                <c:ptCount val="24"/>
                <c:pt idx="0">
                  <c:v>0.15000119095318401</c:v>
                </c:pt>
                <c:pt idx="1">
                  <c:v>0.25696188439540812</c:v>
                </c:pt>
                <c:pt idx="2">
                  <c:v>0.24225515218401458</c:v>
                </c:pt>
                <c:pt idx="3">
                  <c:v>0.11521261554579354</c:v>
                </c:pt>
                <c:pt idx="4">
                  <c:v>4.6366340876820435E-2</c:v>
                </c:pt>
                <c:pt idx="5">
                  <c:v>0.28809733503396567</c:v>
                </c:pt>
                <c:pt idx="6">
                  <c:v>0.10628026532520002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0.10586615460598181</c:v>
                </c:pt>
                <c:pt idx="17">
                  <c:v>0.53841145304393856</c:v>
                </c:pt>
                <c:pt idx="18">
                  <c:v>0.62324119092719177</c:v>
                </c:pt>
                <c:pt idx="19">
                  <c:v>0.60135150719707675</c:v>
                </c:pt>
                <c:pt idx="20">
                  <c:v>0.6586567019679439</c:v>
                </c:pt>
                <c:pt idx="21">
                  <c:v>0.33162890547364354</c:v>
                </c:pt>
                <c:pt idx="22">
                  <c:v>0.30848432570738094</c:v>
                </c:pt>
                <c:pt idx="23">
                  <c:v>0.13421996347754198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B-4378-B7FD-C53E286A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34687"/>
        <c:axId val="533833023"/>
      </c:lineChart>
      <c:catAx>
        <c:axId val="5338346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3833023"/>
        <c:crosses val="autoZero"/>
        <c:auto val="1"/>
        <c:lblAlgn val="ctr"/>
        <c:lblOffset val="100"/>
        <c:noMultiLvlLbl val="0"/>
      </c:catAx>
      <c:valAx>
        <c:axId val="533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38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Consumo</a:t>
            </a:r>
            <a:r>
              <a:rPr lang="es-PE" baseline="0"/>
              <a:t> en KWH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[1]Hoja1!$I$52:$T$52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[1]Hoja1!$I$53:$T$53</c:f>
              <c:numCache>
                <c:formatCode>General</c:formatCode>
                <c:ptCount val="12"/>
                <c:pt idx="0">
                  <c:v>416.99999999999994</c:v>
                </c:pt>
                <c:pt idx="1">
                  <c:v>416.99999999999994</c:v>
                </c:pt>
                <c:pt idx="2">
                  <c:v>2348.9999999999995</c:v>
                </c:pt>
                <c:pt idx="3">
                  <c:v>2836.5</c:v>
                </c:pt>
                <c:pt idx="4">
                  <c:v>3615</c:v>
                </c:pt>
                <c:pt idx="5">
                  <c:v>3273</c:v>
                </c:pt>
                <c:pt idx="6">
                  <c:v>3615</c:v>
                </c:pt>
                <c:pt idx="7">
                  <c:v>3376.2</c:v>
                </c:pt>
                <c:pt idx="8">
                  <c:v>3537.6000000000004</c:v>
                </c:pt>
                <c:pt idx="9">
                  <c:v>3376.2</c:v>
                </c:pt>
                <c:pt idx="10">
                  <c:v>3537.6000000000004</c:v>
                </c:pt>
                <c:pt idx="11">
                  <c:v>3376.2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E-458F-95C6-3ACAE63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6368"/>
        <c:axId val="234671360"/>
      </c:barChart>
      <c:catAx>
        <c:axId val="2346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71360"/>
        <c:crosses val="autoZero"/>
        <c:auto val="1"/>
        <c:lblAlgn val="ctr"/>
        <c:lblOffset val="100"/>
        <c:noMultiLvlLbl val="0"/>
      </c:catAx>
      <c:valAx>
        <c:axId val="234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Consumo media diario por horas en kWh-Anual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'Tabla-Consumo'!$C$2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'Tabla-Consumo'!$C$3:$C$26</c:f>
              <c:numCache>
                <c:formatCode>0.00</c:formatCode>
                <c:ptCount val="24"/>
                <c:pt idx="0">
                  <c:v>0.19126173046840822</c:v>
                </c:pt>
                <c:pt idx="1">
                  <c:v>0.28836559161010444</c:v>
                </c:pt>
                <c:pt idx="2">
                  <c:v>0.22870085296495091</c:v>
                </c:pt>
                <c:pt idx="3">
                  <c:v>0.24063490965521181</c:v>
                </c:pt>
                <c:pt idx="4">
                  <c:v>0.23599453233028195</c:v>
                </c:pt>
                <c:pt idx="5">
                  <c:v>0.2034371718685111</c:v>
                </c:pt>
                <c:pt idx="6">
                  <c:v>0.39507800591241804</c:v>
                </c:pt>
                <c:pt idx="7">
                  <c:v>0.37860337589543575</c:v>
                </c:pt>
                <c:pt idx="8">
                  <c:v>0.53973978869836081</c:v>
                </c:pt>
                <c:pt idx="9">
                  <c:v>0.57978187222924693</c:v>
                </c:pt>
                <c:pt idx="10">
                  <c:v>0.96353684605631362</c:v>
                </c:pt>
                <c:pt idx="11">
                  <c:v>0.86469753568006469</c:v>
                </c:pt>
                <c:pt idx="12">
                  <c:v>0.88223571727639161</c:v>
                </c:pt>
                <c:pt idx="13">
                  <c:v>0.85573843359322843</c:v>
                </c:pt>
                <c:pt idx="14">
                  <c:v>0.70386845153318078</c:v>
                </c:pt>
                <c:pt idx="15">
                  <c:v>0.98338920104969652</c:v>
                </c:pt>
                <c:pt idx="16">
                  <c:v>0.86832396987178362</c:v>
                </c:pt>
                <c:pt idx="17">
                  <c:v>0.87492006044896753</c:v>
                </c:pt>
                <c:pt idx="18">
                  <c:v>0.68469667984673355</c:v>
                </c:pt>
                <c:pt idx="19">
                  <c:v>0.54079960867609367</c:v>
                </c:pt>
                <c:pt idx="20">
                  <c:v>0.73686219951993692</c:v>
                </c:pt>
                <c:pt idx="21">
                  <c:v>0.26362120958831198</c:v>
                </c:pt>
                <c:pt idx="22">
                  <c:v>0.33899043602294532</c:v>
                </c:pt>
                <c:pt idx="23">
                  <c:v>0.12013625784913869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7-4F68-9675-FA0678B28CAA}"/>
            </c:ext>
          </c:extLst>
        </c:ser>
        <c:ser>
          <c:idx val="1"/>
          <c:order val="1"/>
          <c:tx>
            <c:strRef>
              <c:f>'Tabla-Consumo'!$D$2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'Tabla-Consumo'!$D$3:$D$26</c:f>
              <c:numCache>
                <c:formatCode>0.00</c:formatCode>
                <c:ptCount val="24"/>
                <c:pt idx="0">
                  <c:v>0.14579221721419053</c:v>
                </c:pt>
                <c:pt idx="1">
                  <c:v>0.28604297532337397</c:v>
                </c:pt>
                <c:pt idx="2">
                  <c:v>0.2841527167806942</c:v>
                </c:pt>
                <c:pt idx="3">
                  <c:v>0.29620315751745052</c:v>
                </c:pt>
                <c:pt idx="4">
                  <c:v>0.21768813388791297</c:v>
                </c:pt>
                <c:pt idx="5">
                  <c:v>0.2132929514046564</c:v>
                </c:pt>
                <c:pt idx="6">
                  <c:v>0.43922696283668383</c:v>
                </c:pt>
                <c:pt idx="7">
                  <c:v>0.35549310899226161</c:v>
                </c:pt>
                <c:pt idx="8">
                  <c:v>0.50022523474532932</c:v>
                </c:pt>
                <c:pt idx="9">
                  <c:v>0.57062710377928072</c:v>
                </c:pt>
                <c:pt idx="10">
                  <c:v>0.84349714287645705</c:v>
                </c:pt>
                <c:pt idx="11">
                  <c:v>0.89885131241359906</c:v>
                </c:pt>
                <c:pt idx="12">
                  <c:v>0.76122103957735687</c:v>
                </c:pt>
                <c:pt idx="13">
                  <c:v>0.88963466520355017</c:v>
                </c:pt>
                <c:pt idx="14">
                  <c:v>0.78719871011467646</c:v>
                </c:pt>
                <c:pt idx="15">
                  <c:v>0.94793152135221703</c:v>
                </c:pt>
                <c:pt idx="16">
                  <c:v>0.86608444242245775</c:v>
                </c:pt>
                <c:pt idx="17">
                  <c:v>0.91380640361563192</c:v>
                </c:pt>
                <c:pt idx="18">
                  <c:v>0.52938205845296116</c:v>
                </c:pt>
                <c:pt idx="19">
                  <c:v>0.65554713140891885</c:v>
                </c:pt>
                <c:pt idx="20">
                  <c:v>0.58877154508114571</c:v>
                </c:pt>
                <c:pt idx="21">
                  <c:v>0.3658076855568782</c:v>
                </c:pt>
                <c:pt idx="22">
                  <c:v>0.2682015517454317</c:v>
                </c:pt>
                <c:pt idx="23">
                  <c:v>0.1178868262263013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7-4F68-9675-FA0678B28CAA}"/>
            </c:ext>
          </c:extLst>
        </c:ser>
        <c:ser>
          <c:idx val="2"/>
          <c:order val="2"/>
          <c:tx>
            <c:strRef>
              <c:f>'Tabla-Consumo'!$E$2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'Tabla-Consumo'!$E$3:$E$26</c:f>
              <c:numCache>
                <c:formatCode>0.00</c:formatCode>
                <c:ptCount val="24"/>
                <c:pt idx="0">
                  <c:v>0.12445195173907293</c:v>
                </c:pt>
                <c:pt idx="1">
                  <c:v>0.25754924506376164</c:v>
                </c:pt>
                <c:pt idx="2">
                  <c:v>0.22598163958206263</c:v>
                </c:pt>
                <c:pt idx="3">
                  <c:v>0.22775618149078314</c:v>
                </c:pt>
                <c:pt idx="4">
                  <c:v>0.26272581406988127</c:v>
                </c:pt>
                <c:pt idx="5">
                  <c:v>0.2201864423006164</c:v>
                </c:pt>
                <c:pt idx="6">
                  <c:v>0.39482473156914077</c:v>
                </c:pt>
                <c:pt idx="7">
                  <c:v>0.43493172618737896</c:v>
                </c:pt>
                <c:pt idx="8">
                  <c:v>0.66760610845075852</c:v>
                </c:pt>
                <c:pt idx="9">
                  <c:v>0.61795850661377383</c:v>
                </c:pt>
                <c:pt idx="10">
                  <c:v>0.76512324809705912</c:v>
                </c:pt>
                <c:pt idx="11">
                  <c:v>0.70674230712161945</c:v>
                </c:pt>
                <c:pt idx="12">
                  <c:v>0.96715825953139678</c:v>
                </c:pt>
                <c:pt idx="13">
                  <c:v>0.9803939627982815</c:v>
                </c:pt>
                <c:pt idx="14">
                  <c:v>0.96953936989832346</c:v>
                </c:pt>
                <c:pt idx="15">
                  <c:v>0.82618759063334579</c:v>
                </c:pt>
                <c:pt idx="16">
                  <c:v>0.93229260937612213</c:v>
                </c:pt>
                <c:pt idx="17">
                  <c:v>0.96011900452799159</c:v>
                </c:pt>
                <c:pt idx="18">
                  <c:v>0.79112468414359949</c:v>
                </c:pt>
                <c:pt idx="19">
                  <c:v>0.51203381363712364</c:v>
                </c:pt>
                <c:pt idx="20">
                  <c:v>0.54681910422287472</c:v>
                </c:pt>
                <c:pt idx="21">
                  <c:v>0.38690677712789784</c:v>
                </c:pt>
                <c:pt idx="22">
                  <c:v>0.48352222029853498</c:v>
                </c:pt>
                <c:pt idx="23">
                  <c:v>0.12558494067851117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7-4F68-9675-FA0678B28CAA}"/>
            </c:ext>
          </c:extLst>
        </c:ser>
        <c:ser>
          <c:idx val="3"/>
          <c:order val="3"/>
          <c:tx>
            <c:strRef>
              <c:f>'Tabla-Consumo'!$F$2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'Tabla-Consumo'!$F$3:$F$26</c:f>
              <c:numCache>
                <c:formatCode>0.00</c:formatCode>
                <c:ptCount val="24"/>
                <c:pt idx="0">
                  <c:v>0.12880160083853107</c:v>
                </c:pt>
                <c:pt idx="1">
                  <c:v>0.2927254730701202</c:v>
                </c:pt>
                <c:pt idx="2">
                  <c:v>0.21709323951869108</c:v>
                </c:pt>
                <c:pt idx="3">
                  <c:v>0.2279667616381994</c:v>
                </c:pt>
                <c:pt idx="4">
                  <c:v>0.20111862874412134</c:v>
                </c:pt>
                <c:pt idx="5">
                  <c:v>0.23121889381990832</c:v>
                </c:pt>
                <c:pt idx="6">
                  <c:v>0.47945800407006145</c:v>
                </c:pt>
                <c:pt idx="7">
                  <c:v>0.38686071639742564</c:v>
                </c:pt>
                <c:pt idx="8">
                  <c:v>0.60461331607577495</c:v>
                </c:pt>
                <c:pt idx="9">
                  <c:v>0.62439588086432274</c:v>
                </c:pt>
                <c:pt idx="10">
                  <c:v>0.7020682322408961</c:v>
                </c:pt>
                <c:pt idx="11">
                  <c:v>0.89381308914842417</c:v>
                </c:pt>
                <c:pt idx="12">
                  <c:v>0.96237139785278936</c:v>
                </c:pt>
                <c:pt idx="13">
                  <c:v>0.89535040919186437</c:v>
                </c:pt>
                <c:pt idx="14">
                  <c:v>0.93566254169024687</c:v>
                </c:pt>
                <c:pt idx="15">
                  <c:v>0.84829433986139424</c:v>
                </c:pt>
                <c:pt idx="16">
                  <c:v>0.87348842994837517</c:v>
                </c:pt>
                <c:pt idx="17">
                  <c:v>0.96976737854740613</c:v>
                </c:pt>
                <c:pt idx="18">
                  <c:v>0.63281685541240185</c:v>
                </c:pt>
                <c:pt idx="19">
                  <c:v>0.52679936196867594</c:v>
                </c:pt>
                <c:pt idx="20">
                  <c:v>0.73505696790697583</c:v>
                </c:pt>
                <c:pt idx="21">
                  <c:v>0.27907749303464685</c:v>
                </c:pt>
                <c:pt idx="22">
                  <c:v>0.25458284181551055</c:v>
                </c:pt>
                <c:pt idx="23">
                  <c:v>0.10780855822840098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7-4F68-9675-FA0678B28CAA}"/>
            </c:ext>
          </c:extLst>
        </c:ser>
        <c:ser>
          <c:idx val="4"/>
          <c:order val="4"/>
          <c:tx>
            <c:strRef>
              <c:f>'Tabla-Consumo'!$G$2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'Tabla-Consumo'!$G$3:$G$26</c:f>
              <c:numCache>
                <c:formatCode>0.00</c:formatCode>
                <c:ptCount val="24"/>
                <c:pt idx="0">
                  <c:v>0.16931065480212368</c:v>
                </c:pt>
                <c:pt idx="1">
                  <c:v>0.21807141170316693</c:v>
                </c:pt>
                <c:pt idx="2">
                  <c:v>0.22563987895714763</c:v>
                </c:pt>
                <c:pt idx="3">
                  <c:v>0.22380780957291138</c:v>
                </c:pt>
                <c:pt idx="4">
                  <c:v>0.28804903917396679</c:v>
                </c:pt>
                <c:pt idx="5">
                  <c:v>0.22537849212599359</c:v>
                </c:pt>
                <c:pt idx="6">
                  <c:v>0.47004614810259226</c:v>
                </c:pt>
                <c:pt idx="7">
                  <c:v>0.32382040140512497</c:v>
                </c:pt>
                <c:pt idx="8">
                  <c:v>0.67952580116850492</c:v>
                </c:pt>
                <c:pt idx="9">
                  <c:v>0.66910203676399704</c:v>
                </c:pt>
                <c:pt idx="10">
                  <c:v>0.90609294577116084</c:v>
                </c:pt>
                <c:pt idx="11">
                  <c:v>0.80563847194106331</c:v>
                </c:pt>
                <c:pt idx="12">
                  <c:v>0.88380608508939518</c:v>
                </c:pt>
                <c:pt idx="13">
                  <c:v>0.75411507870705063</c:v>
                </c:pt>
                <c:pt idx="14">
                  <c:v>0.72074464970020324</c:v>
                </c:pt>
                <c:pt idx="15">
                  <c:v>0.91904082553338573</c:v>
                </c:pt>
                <c:pt idx="16">
                  <c:v>0.92475879004141892</c:v>
                </c:pt>
                <c:pt idx="17">
                  <c:v>0.80001541063311221</c:v>
                </c:pt>
                <c:pt idx="18">
                  <c:v>0.64650203852512411</c:v>
                </c:pt>
                <c:pt idx="19">
                  <c:v>0.72173847924412426</c:v>
                </c:pt>
                <c:pt idx="20">
                  <c:v>0.71748595178655306</c:v>
                </c:pt>
                <c:pt idx="21">
                  <c:v>0.42544155563768182</c:v>
                </c:pt>
                <c:pt idx="22">
                  <c:v>0.23278818877245588</c:v>
                </c:pt>
                <c:pt idx="23">
                  <c:v>0.10870165448249761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7-4F68-9675-FA0678B28CAA}"/>
            </c:ext>
          </c:extLst>
        </c:ser>
        <c:ser>
          <c:idx val="5"/>
          <c:order val="5"/>
          <c:tx>
            <c:strRef>
              <c:f>'Tabla-Consumo'!$H$2</c:f>
              <c:strCache>
                <c:ptCount val="1"/>
                <c:pt idx="0">
                  <c:v>Junio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'Tabla-Consumo'!$H$3:$H$26</c:f>
              <c:numCache>
                <c:formatCode>0.00</c:formatCode>
                <c:ptCount val="24"/>
                <c:pt idx="0">
                  <c:v>0.18594900163182801</c:v>
                </c:pt>
                <c:pt idx="1">
                  <c:v>0.2400328384291085</c:v>
                </c:pt>
                <c:pt idx="2">
                  <c:v>0.21560800664346777</c:v>
                </c:pt>
                <c:pt idx="3">
                  <c:v>0.27196918317107477</c:v>
                </c:pt>
                <c:pt idx="4">
                  <c:v>0.20927469864492798</c:v>
                </c:pt>
                <c:pt idx="5">
                  <c:v>0.25201732446265929</c:v>
                </c:pt>
                <c:pt idx="6">
                  <c:v>0.48117729788677766</c:v>
                </c:pt>
                <c:pt idx="7">
                  <c:v>0.38119324061554571</c:v>
                </c:pt>
                <c:pt idx="8">
                  <c:v>0.60458109159316598</c:v>
                </c:pt>
                <c:pt idx="9">
                  <c:v>0.62184617174817847</c:v>
                </c:pt>
                <c:pt idx="10">
                  <c:v>0.91855809083529383</c:v>
                </c:pt>
                <c:pt idx="11">
                  <c:v>0.70738591378547855</c:v>
                </c:pt>
                <c:pt idx="12">
                  <c:v>0.71949855032535326</c:v>
                </c:pt>
                <c:pt idx="13">
                  <c:v>0.97277912085481744</c:v>
                </c:pt>
                <c:pt idx="14">
                  <c:v>0.83987998910823691</c:v>
                </c:pt>
                <c:pt idx="15">
                  <c:v>0.70387939995555804</c:v>
                </c:pt>
                <c:pt idx="16">
                  <c:v>0.9918086796636314</c:v>
                </c:pt>
                <c:pt idx="17">
                  <c:v>0.83024184974102888</c:v>
                </c:pt>
                <c:pt idx="18">
                  <c:v>0.55437398396629101</c:v>
                </c:pt>
                <c:pt idx="19">
                  <c:v>0.67331182720957283</c:v>
                </c:pt>
                <c:pt idx="20">
                  <c:v>0.78261948886336818</c:v>
                </c:pt>
                <c:pt idx="21">
                  <c:v>0.37337620613948519</c:v>
                </c:pt>
                <c:pt idx="22">
                  <c:v>0.25151666862648614</c:v>
                </c:pt>
                <c:pt idx="23">
                  <c:v>0.1731769709988033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7-4F68-9675-FA0678B28CAA}"/>
            </c:ext>
          </c:extLst>
        </c:ser>
        <c:ser>
          <c:idx val="6"/>
          <c:order val="6"/>
          <c:tx>
            <c:strRef>
              <c:f>'Tabla-Consumo'!$I$2</c:f>
              <c:strCache>
                <c:ptCount val="1"/>
                <c:pt idx="0">
                  <c:v>Julio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'Tabla-Consumo'!$I$3:$I$26</c:f>
              <c:numCache>
                <c:formatCode>0.00</c:formatCode>
                <c:ptCount val="24"/>
                <c:pt idx="0">
                  <c:v>0.10444117997813362</c:v>
                </c:pt>
                <c:pt idx="1">
                  <c:v>0.21594565556822098</c:v>
                </c:pt>
                <c:pt idx="2">
                  <c:v>0.29860973084108783</c:v>
                </c:pt>
                <c:pt idx="3">
                  <c:v>0.26013571577963673</c:v>
                </c:pt>
                <c:pt idx="4">
                  <c:v>0.29110188647947888</c:v>
                </c:pt>
                <c:pt idx="5">
                  <c:v>0.21508002996876491</c:v>
                </c:pt>
                <c:pt idx="6">
                  <c:v>0.43024435410246814</c:v>
                </c:pt>
                <c:pt idx="7">
                  <c:v>0.3750871602869798</c:v>
                </c:pt>
                <c:pt idx="8">
                  <c:v>0.52511404079596702</c:v>
                </c:pt>
                <c:pt idx="9">
                  <c:v>0.57318253162802668</c:v>
                </c:pt>
                <c:pt idx="10">
                  <c:v>0.93601240011601472</c:v>
                </c:pt>
                <c:pt idx="11">
                  <c:v>0.79871217985957177</c:v>
                </c:pt>
                <c:pt idx="12">
                  <c:v>0.76749256153778811</c:v>
                </c:pt>
                <c:pt idx="13">
                  <c:v>0.73306082493802949</c:v>
                </c:pt>
                <c:pt idx="14">
                  <c:v>0.78395206853236676</c:v>
                </c:pt>
                <c:pt idx="15">
                  <c:v>0.99363173566524166</c:v>
                </c:pt>
                <c:pt idx="16">
                  <c:v>0.90670616091808287</c:v>
                </c:pt>
                <c:pt idx="17">
                  <c:v>0.82129006379343084</c:v>
                </c:pt>
                <c:pt idx="18">
                  <c:v>0.62683203614323024</c:v>
                </c:pt>
                <c:pt idx="19">
                  <c:v>0.57923032823502796</c:v>
                </c:pt>
                <c:pt idx="20">
                  <c:v>0.5029816563947529</c:v>
                </c:pt>
                <c:pt idx="21">
                  <c:v>0.227171411230603</c:v>
                </c:pt>
                <c:pt idx="22">
                  <c:v>0.3297883726703017</c:v>
                </c:pt>
                <c:pt idx="23">
                  <c:v>0.18624453587914067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27-4F68-9675-FA0678B28CAA}"/>
            </c:ext>
          </c:extLst>
        </c:ser>
        <c:ser>
          <c:idx val="7"/>
          <c:order val="7"/>
          <c:tx>
            <c:strRef>
              <c:f>'Tabla-Consumo'!$J$2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'Tabla-Consumo'!$J$3:$J$26</c:f>
              <c:numCache>
                <c:formatCode>0.00</c:formatCode>
                <c:ptCount val="24"/>
                <c:pt idx="0">
                  <c:v>0.15753916305147558</c:v>
                </c:pt>
                <c:pt idx="1">
                  <c:v>0.21590740508609507</c:v>
                </c:pt>
                <c:pt idx="2">
                  <c:v>0.20176996816782478</c:v>
                </c:pt>
                <c:pt idx="3">
                  <c:v>0.27915110180337455</c:v>
                </c:pt>
                <c:pt idx="4">
                  <c:v>0.23613878640579983</c:v>
                </c:pt>
                <c:pt idx="5">
                  <c:v>0.24711063087256341</c:v>
                </c:pt>
                <c:pt idx="6">
                  <c:v>0.49912461183459084</c:v>
                </c:pt>
                <c:pt idx="7">
                  <c:v>0.30694902880136854</c:v>
                </c:pt>
                <c:pt idx="8">
                  <c:v>0.68841137679090125</c:v>
                </c:pt>
                <c:pt idx="9">
                  <c:v>0.60887876601762758</c:v>
                </c:pt>
                <c:pt idx="10">
                  <c:v>0.96388665660783301</c:v>
                </c:pt>
                <c:pt idx="11">
                  <c:v>0.90002469448157918</c:v>
                </c:pt>
                <c:pt idx="12">
                  <c:v>0.90941651794741474</c:v>
                </c:pt>
                <c:pt idx="13">
                  <c:v>0.97045438506355819</c:v>
                </c:pt>
                <c:pt idx="14">
                  <c:v>0.90529830163929992</c:v>
                </c:pt>
                <c:pt idx="15">
                  <c:v>0.80859221046315921</c:v>
                </c:pt>
                <c:pt idx="16">
                  <c:v>0.85372181774086575</c:v>
                </c:pt>
                <c:pt idx="17">
                  <c:v>0.8913201058511816</c:v>
                </c:pt>
                <c:pt idx="18">
                  <c:v>0.70883370189098938</c:v>
                </c:pt>
                <c:pt idx="19">
                  <c:v>0.52557034153851612</c:v>
                </c:pt>
                <c:pt idx="20">
                  <c:v>0.78161720912428967</c:v>
                </c:pt>
                <c:pt idx="21">
                  <c:v>0.20168260819955966</c:v>
                </c:pt>
                <c:pt idx="22">
                  <c:v>0.21817525239772584</c:v>
                </c:pt>
                <c:pt idx="23">
                  <c:v>0.18257567896622795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7-4F68-9675-FA0678B28CAA}"/>
            </c:ext>
          </c:extLst>
        </c:ser>
        <c:ser>
          <c:idx val="8"/>
          <c:order val="8"/>
          <c:tx>
            <c:strRef>
              <c:f>'Tabla-Consumo'!$K$2</c:f>
              <c:strCache>
                <c:ptCount val="1"/>
                <c:pt idx="0">
                  <c:v>Septiembre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'Tabla-Consumo'!$K$3:$K$26</c:f>
              <c:numCache>
                <c:formatCode>0.00</c:formatCode>
                <c:ptCount val="24"/>
                <c:pt idx="0">
                  <c:v>0.17234996217121151</c:v>
                </c:pt>
                <c:pt idx="1">
                  <c:v>0.29846419524011525</c:v>
                </c:pt>
                <c:pt idx="2">
                  <c:v>0.23738666272656089</c:v>
                </c:pt>
                <c:pt idx="3">
                  <c:v>0.27846013174009232</c:v>
                </c:pt>
                <c:pt idx="4">
                  <c:v>0.26053804707587047</c:v>
                </c:pt>
                <c:pt idx="5">
                  <c:v>0.24377833636631846</c:v>
                </c:pt>
                <c:pt idx="6">
                  <c:v>0.31525838828788771</c:v>
                </c:pt>
                <c:pt idx="7">
                  <c:v>0.4768205834764177</c:v>
                </c:pt>
                <c:pt idx="8">
                  <c:v>0.66880020104164428</c:v>
                </c:pt>
                <c:pt idx="9">
                  <c:v>0.52367339970111992</c:v>
                </c:pt>
                <c:pt idx="10">
                  <c:v>0.86261347392754362</c:v>
                </c:pt>
                <c:pt idx="11">
                  <c:v>0.78704269768397639</c:v>
                </c:pt>
                <c:pt idx="12">
                  <c:v>0.71320218925481083</c:v>
                </c:pt>
                <c:pt idx="13">
                  <c:v>0.9836981709217929</c:v>
                </c:pt>
                <c:pt idx="14">
                  <c:v>0.74611032434529401</c:v>
                </c:pt>
                <c:pt idx="15">
                  <c:v>0.77843060261060881</c:v>
                </c:pt>
                <c:pt idx="16">
                  <c:v>0.89650384935545457</c:v>
                </c:pt>
                <c:pt idx="17">
                  <c:v>0.97293464298107557</c:v>
                </c:pt>
                <c:pt idx="18">
                  <c:v>0.62748669250315525</c:v>
                </c:pt>
                <c:pt idx="19">
                  <c:v>0.78456021857226821</c:v>
                </c:pt>
                <c:pt idx="20">
                  <c:v>0.58407233121616764</c:v>
                </c:pt>
                <c:pt idx="21">
                  <c:v>0.31589144962659937</c:v>
                </c:pt>
                <c:pt idx="22">
                  <c:v>0.37034061452729222</c:v>
                </c:pt>
                <c:pt idx="23">
                  <c:v>0.16452957203147212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7-4F68-9675-FA0678B28CAA}"/>
            </c:ext>
          </c:extLst>
        </c:ser>
        <c:ser>
          <c:idx val="9"/>
          <c:order val="9"/>
          <c:tx>
            <c:strRef>
              <c:f>'Tabla-Consumo'!$L$2</c:f>
              <c:strCache>
                <c:ptCount val="1"/>
                <c:pt idx="0">
                  <c:v>Octubre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'Tabla-Consumo'!$L$3:$L$26</c:f>
              <c:numCache>
                <c:formatCode>0.00</c:formatCode>
                <c:ptCount val="24"/>
                <c:pt idx="0">
                  <c:v>0.1293572988861226</c:v>
                </c:pt>
                <c:pt idx="1">
                  <c:v>0.224087093299914</c:v>
                </c:pt>
                <c:pt idx="2">
                  <c:v>0.26497614073023201</c:v>
                </c:pt>
                <c:pt idx="3">
                  <c:v>0.2946089165802106</c:v>
                </c:pt>
                <c:pt idx="4">
                  <c:v>0.22451748606313801</c:v>
                </c:pt>
                <c:pt idx="5">
                  <c:v>0.21683256308817356</c:v>
                </c:pt>
                <c:pt idx="6">
                  <c:v>0.36818351825252904</c:v>
                </c:pt>
                <c:pt idx="7">
                  <c:v>0.42684199252130228</c:v>
                </c:pt>
                <c:pt idx="8">
                  <c:v>0.63953498552781385</c:v>
                </c:pt>
                <c:pt idx="9">
                  <c:v>0.6966279007896653</c:v>
                </c:pt>
                <c:pt idx="10">
                  <c:v>0.8429277884327947</c:v>
                </c:pt>
                <c:pt idx="11">
                  <c:v>0.74700206412394998</c:v>
                </c:pt>
                <c:pt idx="12">
                  <c:v>0.7347506830511662</c:v>
                </c:pt>
                <c:pt idx="13">
                  <c:v>0.73514081649514318</c:v>
                </c:pt>
                <c:pt idx="14">
                  <c:v>0.92622815634826572</c:v>
                </c:pt>
                <c:pt idx="15">
                  <c:v>0.76583147487999192</c:v>
                </c:pt>
                <c:pt idx="16">
                  <c:v>0.88301060988440172</c:v>
                </c:pt>
                <c:pt idx="17">
                  <c:v>0.82910875774735227</c:v>
                </c:pt>
                <c:pt idx="18">
                  <c:v>0.71796863213107431</c:v>
                </c:pt>
                <c:pt idx="19">
                  <c:v>0.60458684702464049</c:v>
                </c:pt>
                <c:pt idx="20">
                  <c:v>0.67770312237427421</c:v>
                </c:pt>
                <c:pt idx="21">
                  <c:v>0.34662504240824688</c:v>
                </c:pt>
                <c:pt idx="22">
                  <c:v>0.41619403703852431</c:v>
                </c:pt>
                <c:pt idx="23">
                  <c:v>0.16138567155069977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27-4F68-9675-FA0678B28CAA}"/>
            </c:ext>
          </c:extLst>
        </c:ser>
        <c:ser>
          <c:idx val="10"/>
          <c:order val="10"/>
          <c:tx>
            <c:strRef>
              <c:f>'Tabla-Consumo'!$M$2</c:f>
              <c:strCache>
                <c:ptCount val="1"/>
                <c:pt idx="0">
                  <c:v>Noviembre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'Tabla-Consumo'!$M$3:$M$26</c:f>
              <c:numCache>
                <c:formatCode>0.00</c:formatCode>
                <c:ptCount val="24"/>
                <c:pt idx="0">
                  <c:v>0.1496527983986731</c:v>
                </c:pt>
                <c:pt idx="1">
                  <c:v>0.20584418079979097</c:v>
                </c:pt>
                <c:pt idx="2">
                  <c:v>0.27765396691711897</c:v>
                </c:pt>
                <c:pt idx="3">
                  <c:v>0.21278347645895673</c:v>
                </c:pt>
                <c:pt idx="4">
                  <c:v>0.24754237279608171</c:v>
                </c:pt>
                <c:pt idx="5">
                  <c:v>0.21375977722337067</c:v>
                </c:pt>
                <c:pt idx="6">
                  <c:v>0.35945986320225398</c:v>
                </c:pt>
                <c:pt idx="7">
                  <c:v>0.45171765609647224</c:v>
                </c:pt>
                <c:pt idx="8">
                  <c:v>0.6266387044001257</c:v>
                </c:pt>
                <c:pt idx="9">
                  <c:v>0.57958397365165804</c:v>
                </c:pt>
                <c:pt idx="10">
                  <c:v>0.70935269902707621</c:v>
                </c:pt>
                <c:pt idx="11">
                  <c:v>0.96075819764928705</c:v>
                </c:pt>
                <c:pt idx="12">
                  <c:v>0.92816271140943596</c:v>
                </c:pt>
                <c:pt idx="13">
                  <c:v>0.88515171227711964</c:v>
                </c:pt>
                <c:pt idx="14">
                  <c:v>0.99309842980163543</c:v>
                </c:pt>
                <c:pt idx="15">
                  <c:v>0.98607801860704936</c:v>
                </c:pt>
                <c:pt idx="16">
                  <c:v>0.98234544112698663</c:v>
                </c:pt>
                <c:pt idx="17">
                  <c:v>0.98225231747354336</c:v>
                </c:pt>
                <c:pt idx="18">
                  <c:v>0.59433849361104851</c:v>
                </c:pt>
                <c:pt idx="19">
                  <c:v>0.73395248528632062</c:v>
                </c:pt>
                <c:pt idx="20">
                  <c:v>0.70966064985590682</c:v>
                </c:pt>
                <c:pt idx="21">
                  <c:v>0.49692114920945418</c:v>
                </c:pt>
                <c:pt idx="22">
                  <c:v>0.35225614988976384</c:v>
                </c:pt>
                <c:pt idx="23">
                  <c:v>0.10994107565907672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27-4F68-9675-FA0678B28CAA}"/>
            </c:ext>
          </c:extLst>
        </c:ser>
        <c:ser>
          <c:idx val="11"/>
          <c:order val="11"/>
          <c:tx>
            <c:strRef>
              <c:f>'Tabla-Consumo'!$N$2</c:f>
              <c:strCache>
                <c:ptCount val="1"/>
                <c:pt idx="0">
                  <c:v>Diciembre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'Tabla-Consumo'!$N$3:$N$26</c:f>
              <c:numCache>
                <c:formatCode>0.00</c:formatCode>
                <c:ptCount val="24"/>
                <c:pt idx="0">
                  <c:v>0.11399098022857596</c:v>
                </c:pt>
                <c:pt idx="1">
                  <c:v>0.27259491017504961</c:v>
                </c:pt>
                <c:pt idx="2">
                  <c:v>0.26924551847125078</c:v>
                </c:pt>
                <c:pt idx="3">
                  <c:v>0.20471760177270126</c:v>
                </c:pt>
                <c:pt idx="4">
                  <c:v>0.26680627076310237</c:v>
                </c:pt>
                <c:pt idx="5">
                  <c:v>0.27762733936540251</c:v>
                </c:pt>
                <c:pt idx="6">
                  <c:v>0.46606059808357042</c:v>
                </c:pt>
                <c:pt idx="7">
                  <c:v>0.46006674333852893</c:v>
                </c:pt>
                <c:pt idx="8">
                  <c:v>0.68598156166668967</c:v>
                </c:pt>
                <c:pt idx="9">
                  <c:v>0.68857128548489821</c:v>
                </c:pt>
                <c:pt idx="10">
                  <c:v>0.95290880393754818</c:v>
                </c:pt>
                <c:pt idx="11">
                  <c:v>0.90976838775149182</c:v>
                </c:pt>
                <c:pt idx="12">
                  <c:v>0.96270567428983467</c:v>
                </c:pt>
                <c:pt idx="13">
                  <c:v>0.78199748757586662</c:v>
                </c:pt>
                <c:pt idx="14">
                  <c:v>0.72080070118293926</c:v>
                </c:pt>
                <c:pt idx="15">
                  <c:v>0.80424147783883815</c:v>
                </c:pt>
                <c:pt idx="16">
                  <c:v>0.92882323628149421</c:v>
                </c:pt>
                <c:pt idx="17">
                  <c:v>0.92244572015346316</c:v>
                </c:pt>
                <c:pt idx="18">
                  <c:v>0.72386259719671475</c:v>
                </c:pt>
                <c:pt idx="19">
                  <c:v>0.69534542626391282</c:v>
                </c:pt>
                <c:pt idx="20">
                  <c:v>0.56797622574945117</c:v>
                </c:pt>
                <c:pt idx="21">
                  <c:v>0.38959614285665911</c:v>
                </c:pt>
                <c:pt idx="22">
                  <c:v>0.27616609231066414</c:v>
                </c:pt>
                <c:pt idx="23">
                  <c:v>0.18935593213065086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27-4F68-9675-FA0678B2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67392"/>
        <c:axId val="1295860736"/>
        <c:axId val="1270624592"/>
      </c:area3DChart>
      <c:catAx>
        <c:axId val="129586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60736"/>
        <c:crosses val="autoZero"/>
        <c:auto val="1"/>
        <c:lblAlgn val="ctr"/>
        <c:lblOffset val="100"/>
        <c:noMultiLvlLbl val="0"/>
      </c:catAx>
      <c:valAx>
        <c:axId val="12958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67392"/>
        <c:crosses val="autoZero"/>
        <c:crossBetween val="midCat"/>
      </c:valAx>
      <c:serAx>
        <c:axId val="127062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60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Consumo media diario por horas en kWh [Enero-Abril]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'Tabla-Consumo'!$C$2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'Tabla-Consumo'!$C$3:$C$26</c:f>
              <c:numCache>
                <c:formatCode>0.00</c:formatCode>
                <c:ptCount val="24"/>
                <c:pt idx="0">
                  <c:v>0.19126173046840822</c:v>
                </c:pt>
                <c:pt idx="1">
                  <c:v>0.28836559161010444</c:v>
                </c:pt>
                <c:pt idx="2">
                  <c:v>0.22870085296495091</c:v>
                </c:pt>
                <c:pt idx="3">
                  <c:v>0.24063490965521181</c:v>
                </c:pt>
                <c:pt idx="4">
                  <c:v>0.23599453233028195</c:v>
                </c:pt>
                <c:pt idx="5">
                  <c:v>0.2034371718685111</c:v>
                </c:pt>
                <c:pt idx="6">
                  <c:v>0.39507800591241804</c:v>
                </c:pt>
                <c:pt idx="7">
                  <c:v>0.37860337589543575</c:v>
                </c:pt>
                <c:pt idx="8">
                  <c:v>0.53973978869836081</c:v>
                </c:pt>
                <c:pt idx="9">
                  <c:v>0.57978187222924693</c:v>
                </c:pt>
                <c:pt idx="10">
                  <c:v>0.96353684605631362</c:v>
                </c:pt>
                <c:pt idx="11">
                  <c:v>0.86469753568006469</c:v>
                </c:pt>
                <c:pt idx="12">
                  <c:v>0.88223571727639161</c:v>
                </c:pt>
                <c:pt idx="13">
                  <c:v>0.85573843359322843</c:v>
                </c:pt>
                <c:pt idx="14">
                  <c:v>0.70386845153318078</c:v>
                </c:pt>
                <c:pt idx="15">
                  <c:v>0.98338920104969652</c:v>
                </c:pt>
                <c:pt idx="16">
                  <c:v>0.86832396987178362</c:v>
                </c:pt>
                <c:pt idx="17">
                  <c:v>0.87492006044896753</c:v>
                </c:pt>
                <c:pt idx="18">
                  <c:v>0.68469667984673355</c:v>
                </c:pt>
                <c:pt idx="19">
                  <c:v>0.54079960867609367</c:v>
                </c:pt>
                <c:pt idx="20">
                  <c:v>0.73686219951993692</c:v>
                </c:pt>
                <c:pt idx="21">
                  <c:v>0.26362120958831198</c:v>
                </c:pt>
                <c:pt idx="22">
                  <c:v>0.33899043602294532</c:v>
                </c:pt>
                <c:pt idx="23">
                  <c:v>0.12013625784913869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2-4255-AA6C-B3C37BFCCD29}"/>
            </c:ext>
          </c:extLst>
        </c:ser>
        <c:ser>
          <c:idx val="1"/>
          <c:order val="1"/>
          <c:tx>
            <c:strRef>
              <c:f>'Tabla-Consumo'!$D$2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'Tabla-Consumo'!$D$3:$D$26</c:f>
              <c:numCache>
                <c:formatCode>0.00</c:formatCode>
                <c:ptCount val="24"/>
                <c:pt idx="0">
                  <c:v>0.14579221721419053</c:v>
                </c:pt>
                <c:pt idx="1">
                  <c:v>0.28604297532337397</c:v>
                </c:pt>
                <c:pt idx="2">
                  <c:v>0.2841527167806942</c:v>
                </c:pt>
                <c:pt idx="3">
                  <c:v>0.29620315751745052</c:v>
                </c:pt>
                <c:pt idx="4">
                  <c:v>0.21768813388791297</c:v>
                </c:pt>
                <c:pt idx="5">
                  <c:v>0.2132929514046564</c:v>
                </c:pt>
                <c:pt idx="6">
                  <c:v>0.43922696283668383</c:v>
                </c:pt>
                <c:pt idx="7">
                  <c:v>0.35549310899226161</c:v>
                </c:pt>
                <c:pt idx="8">
                  <c:v>0.50022523474532932</c:v>
                </c:pt>
                <c:pt idx="9">
                  <c:v>0.57062710377928072</c:v>
                </c:pt>
                <c:pt idx="10">
                  <c:v>0.84349714287645705</c:v>
                </c:pt>
                <c:pt idx="11">
                  <c:v>0.89885131241359906</c:v>
                </c:pt>
                <c:pt idx="12">
                  <c:v>0.76122103957735687</c:v>
                </c:pt>
                <c:pt idx="13">
                  <c:v>0.88963466520355017</c:v>
                </c:pt>
                <c:pt idx="14">
                  <c:v>0.78719871011467646</c:v>
                </c:pt>
                <c:pt idx="15">
                  <c:v>0.94793152135221703</c:v>
                </c:pt>
                <c:pt idx="16">
                  <c:v>0.86608444242245775</c:v>
                </c:pt>
                <c:pt idx="17">
                  <c:v>0.91380640361563192</c:v>
                </c:pt>
                <c:pt idx="18">
                  <c:v>0.52938205845296116</c:v>
                </c:pt>
                <c:pt idx="19">
                  <c:v>0.65554713140891885</c:v>
                </c:pt>
                <c:pt idx="20">
                  <c:v>0.58877154508114571</c:v>
                </c:pt>
                <c:pt idx="21">
                  <c:v>0.3658076855568782</c:v>
                </c:pt>
                <c:pt idx="22">
                  <c:v>0.2682015517454317</c:v>
                </c:pt>
                <c:pt idx="23">
                  <c:v>0.1178868262263013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2-4255-AA6C-B3C37BFCCD29}"/>
            </c:ext>
          </c:extLst>
        </c:ser>
        <c:ser>
          <c:idx val="2"/>
          <c:order val="2"/>
          <c:tx>
            <c:strRef>
              <c:f>'Tabla-Consumo'!$E$2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'Tabla-Consumo'!$E$3:$E$26</c:f>
              <c:numCache>
                <c:formatCode>0.00</c:formatCode>
                <c:ptCount val="24"/>
                <c:pt idx="0">
                  <c:v>0.12445195173907293</c:v>
                </c:pt>
                <c:pt idx="1">
                  <c:v>0.25754924506376164</c:v>
                </c:pt>
                <c:pt idx="2">
                  <c:v>0.22598163958206263</c:v>
                </c:pt>
                <c:pt idx="3">
                  <c:v>0.22775618149078314</c:v>
                </c:pt>
                <c:pt idx="4">
                  <c:v>0.26272581406988127</c:v>
                </c:pt>
                <c:pt idx="5">
                  <c:v>0.2201864423006164</c:v>
                </c:pt>
                <c:pt idx="6">
                  <c:v>0.39482473156914077</c:v>
                </c:pt>
                <c:pt idx="7">
                  <c:v>0.43493172618737896</c:v>
                </c:pt>
                <c:pt idx="8">
                  <c:v>0.66760610845075852</c:v>
                </c:pt>
                <c:pt idx="9">
                  <c:v>0.61795850661377383</c:v>
                </c:pt>
                <c:pt idx="10">
                  <c:v>0.76512324809705912</c:v>
                </c:pt>
                <c:pt idx="11">
                  <c:v>0.70674230712161945</c:v>
                </c:pt>
                <c:pt idx="12">
                  <c:v>0.96715825953139678</c:v>
                </c:pt>
                <c:pt idx="13">
                  <c:v>0.9803939627982815</c:v>
                </c:pt>
                <c:pt idx="14">
                  <c:v>0.96953936989832346</c:v>
                </c:pt>
                <c:pt idx="15">
                  <c:v>0.82618759063334579</c:v>
                </c:pt>
                <c:pt idx="16">
                  <c:v>0.93229260937612213</c:v>
                </c:pt>
                <c:pt idx="17">
                  <c:v>0.96011900452799159</c:v>
                </c:pt>
                <c:pt idx="18">
                  <c:v>0.79112468414359949</c:v>
                </c:pt>
                <c:pt idx="19">
                  <c:v>0.51203381363712364</c:v>
                </c:pt>
                <c:pt idx="20">
                  <c:v>0.54681910422287472</c:v>
                </c:pt>
                <c:pt idx="21">
                  <c:v>0.38690677712789784</c:v>
                </c:pt>
                <c:pt idx="22">
                  <c:v>0.48352222029853498</c:v>
                </c:pt>
                <c:pt idx="23">
                  <c:v>0.12558494067851117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2-4255-AA6C-B3C37BFCCD29}"/>
            </c:ext>
          </c:extLst>
        </c:ser>
        <c:ser>
          <c:idx val="3"/>
          <c:order val="3"/>
          <c:tx>
            <c:strRef>
              <c:f>'Tabla-Consumo'!$F$2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'Tabla-Consumo'!$F$3:$F$26</c:f>
              <c:numCache>
                <c:formatCode>0.00</c:formatCode>
                <c:ptCount val="24"/>
                <c:pt idx="0">
                  <c:v>0.12880160083853107</c:v>
                </c:pt>
                <c:pt idx="1">
                  <c:v>0.2927254730701202</c:v>
                </c:pt>
                <c:pt idx="2">
                  <c:v>0.21709323951869108</c:v>
                </c:pt>
                <c:pt idx="3">
                  <c:v>0.2279667616381994</c:v>
                </c:pt>
                <c:pt idx="4">
                  <c:v>0.20111862874412134</c:v>
                </c:pt>
                <c:pt idx="5">
                  <c:v>0.23121889381990832</c:v>
                </c:pt>
                <c:pt idx="6">
                  <c:v>0.47945800407006145</c:v>
                </c:pt>
                <c:pt idx="7">
                  <c:v>0.38686071639742564</c:v>
                </c:pt>
                <c:pt idx="8">
                  <c:v>0.60461331607577495</c:v>
                </c:pt>
                <c:pt idx="9">
                  <c:v>0.62439588086432274</c:v>
                </c:pt>
                <c:pt idx="10">
                  <c:v>0.7020682322408961</c:v>
                </c:pt>
                <c:pt idx="11">
                  <c:v>0.89381308914842417</c:v>
                </c:pt>
                <c:pt idx="12">
                  <c:v>0.96237139785278936</c:v>
                </c:pt>
                <c:pt idx="13">
                  <c:v>0.89535040919186437</c:v>
                </c:pt>
                <c:pt idx="14">
                  <c:v>0.93566254169024687</c:v>
                </c:pt>
                <c:pt idx="15">
                  <c:v>0.84829433986139424</c:v>
                </c:pt>
                <c:pt idx="16">
                  <c:v>0.87348842994837517</c:v>
                </c:pt>
                <c:pt idx="17">
                  <c:v>0.96976737854740613</c:v>
                </c:pt>
                <c:pt idx="18">
                  <c:v>0.63281685541240185</c:v>
                </c:pt>
                <c:pt idx="19">
                  <c:v>0.52679936196867594</c:v>
                </c:pt>
                <c:pt idx="20">
                  <c:v>0.73505696790697583</c:v>
                </c:pt>
                <c:pt idx="21">
                  <c:v>0.27907749303464685</c:v>
                </c:pt>
                <c:pt idx="22">
                  <c:v>0.25458284181551055</c:v>
                </c:pt>
                <c:pt idx="23">
                  <c:v>0.10780855822840098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2-4255-AA6C-B3C37BFC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0"/>
        <c:axId val="506853183"/>
        <c:axId val="506855263"/>
        <c:axId val="594249247"/>
      </c:area3DChart>
      <c:catAx>
        <c:axId val="50685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[hora]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auto val="1"/>
        <c:lblAlgn val="ctr"/>
        <c:lblOffset val="100"/>
        <c:noMultiLvlLbl val="0"/>
      </c:catAx>
      <c:valAx>
        <c:axId val="506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[kw·h]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3183"/>
        <c:crosses val="autoZero"/>
        <c:crossBetween val="midCat"/>
      </c:valAx>
      <c:serAx>
        <c:axId val="5942492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/>
                  <a:t>[Mes]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/d/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Consumo media diario por horas en kWh [Mayo-Agosto]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'Tabla-Consumo'!$G$2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'Tabla-Consumo'!$G$3:$G$26</c:f>
              <c:numCache>
                <c:formatCode>0.00</c:formatCode>
                <c:ptCount val="24"/>
                <c:pt idx="0">
                  <c:v>0.16931065480212368</c:v>
                </c:pt>
                <c:pt idx="1">
                  <c:v>0.21807141170316693</c:v>
                </c:pt>
                <c:pt idx="2">
                  <c:v>0.22563987895714763</c:v>
                </c:pt>
                <c:pt idx="3">
                  <c:v>0.22380780957291138</c:v>
                </c:pt>
                <c:pt idx="4">
                  <c:v>0.28804903917396679</c:v>
                </c:pt>
                <c:pt idx="5">
                  <c:v>0.22537849212599359</c:v>
                </c:pt>
                <c:pt idx="6">
                  <c:v>0.47004614810259226</c:v>
                </c:pt>
                <c:pt idx="7">
                  <c:v>0.32382040140512497</c:v>
                </c:pt>
                <c:pt idx="8">
                  <c:v>0.67952580116850492</c:v>
                </c:pt>
                <c:pt idx="9">
                  <c:v>0.66910203676399704</c:v>
                </c:pt>
                <c:pt idx="10">
                  <c:v>0.90609294577116084</c:v>
                </c:pt>
                <c:pt idx="11">
                  <c:v>0.80563847194106331</c:v>
                </c:pt>
                <c:pt idx="12">
                  <c:v>0.88380608508939518</c:v>
                </c:pt>
                <c:pt idx="13">
                  <c:v>0.75411507870705063</c:v>
                </c:pt>
                <c:pt idx="14">
                  <c:v>0.72074464970020324</c:v>
                </c:pt>
                <c:pt idx="15">
                  <c:v>0.91904082553338573</c:v>
                </c:pt>
                <c:pt idx="16">
                  <c:v>0.92475879004141892</c:v>
                </c:pt>
                <c:pt idx="17">
                  <c:v>0.80001541063311221</c:v>
                </c:pt>
                <c:pt idx="18">
                  <c:v>0.64650203852512411</c:v>
                </c:pt>
                <c:pt idx="19">
                  <c:v>0.72173847924412426</c:v>
                </c:pt>
                <c:pt idx="20">
                  <c:v>0.71748595178655306</c:v>
                </c:pt>
                <c:pt idx="21">
                  <c:v>0.42544155563768182</c:v>
                </c:pt>
                <c:pt idx="22">
                  <c:v>0.23278818877245588</c:v>
                </c:pt>
                <c:pt idx="23">
                  <c:v>0.10870165448249761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C-495E-B22B-AA48C0D8211D}"/>
            </c:ext>
          </c:extLst>
        </c:ser>
        <c:ser>
          <c:idx val="1"/>
          <c:order val="1"/>
          <c:tx>
            <c:strRef>
              <c:f>'Tabla-Consumo'!$H$2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'Tabla-Consumo'!$H$3:$H$26</c:f>
              <c:numCache>
                <c:formatCode>0.00</c:formatCode>
                <c:ptCount val="24"/>
                <c:pt idx="0">
                  <c:v>0.18594900163182801</c:v>
                </c:pt>
                <c:pt idx="1">
                  <c:v>0.2400328384291085</c:v>
                </c:pt>
                <c:pt idx="2">
                  <c:v>0.21560800664346777</c:v>
                </c:pt>
                <c:pt idx="3">
                  <c:v>0.27196918317107477</c:v>
                </c:pt>
                <c:pt idx="4">
                  <c:v>0.20927469864492798</c:v>
                </c:pt>
                <c:pt idx="5">
                  <c:v>0.25201732446265929</c:v>
                </c:pt>
                <c:pt idx="6">
                  <c:v>0.48117729788677766</c:v>
                </c:pt>
                <c:pt idx="7">
                  <c:v>0.38119324061554571</c:v>
                </c:pt>
                <c:pt idx="8">
                  <c:v>0.60458109159316598</c:v>
                </c:pt>
                <c:pt idx="9">
                  <c:v>0.62184617174817847</c:v>
                </c:pt>
                <c:pt idx="10">
                  <c:v>0.91855809083529383</c:v>
                </c:pt>
                <c:pt idx="11">
                  <c:v>0.70738591378547855</c:v>
                </c:pt>
                <c:pt idx="12">
                  <c:v>0.71949855032535326</c:v>
                </c:pt>
                <c:pt idx="13">
                  <c:v>0.97277912085481744</c:v>
                </c:pt>
                <c:pt idx="14">
                  <c:v>0.83987998910823691</c:v>
                </c:pt>
                <c:pt idx="15">
                  <c:v>0.70387939995555804</c:v>
                </c:pt>
                <c:pt idx="16">
                  <c:v>0.9918086796636314</c:v>
                </c:pt>
                <c:pt idx="17">
                  <c:v>0.83024184974102888</c:v>
                </c:pt>
                <c:pt idx="18">
                  <c:v>0.55437398396629101</c:v>
                </c:pt>
                <c:pt idx="19">
                  <c:v>0.67331182720957283</c:v>
                </c:pt>
                <c:pt idx="20">
                  <c:v>0.78261948886336818</c:v>
                </c:pt>
                <c:pt idx="21">
                  <c:v>0.37337620613948519</c:v>
                </c:pt>
                <c:pt idx="22">
                  <c:v>0.25151666862648614</c:v>
                </c:pt>
                <c:pt idx="23">
                  <c:v>0.1731769709988033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C-495E-B22B-AA48C0D8211D}"/>
            </c:ext>
          </c:extLst>
        </c:ser>
        <c:ser>
          <c:idx val="2"/>
          <c:order val="2"/>
          <c:tx>
            <c:strRef>
              <c:f>'Tabla-Consumo'!$I$2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'Tabla-Consumo'!$I$3:$I$26</c:f>
              <c:numCache>
                <c:formatCode>0.00</c:formatCode>
                <c:ptCount val="24"/>
                <c:pt idx="0">
                  <c:v>0.10444117997813362</c:v>
                </c:pt>
                <c:pt idx="1">
                  <c:v>0.21594565556822098</c:v>
                </c:pt>
                <c:pt idx="2">
                  <c:v>0.29860973084108783</c:v>
                </c:pt>
                <c:pt idx="3">
                  <c:v>0.26013571577963673</c:v>
                </c:pt>
                <c:pt idx="4">
                  <c:v>0.29110188647947888</c:v>
                </c:pt>
                <c:pt idx="5">
                  <c:v>0.21508002996876491</c:v>
                </c:pt>
                <c:pt idx="6">
                  <c:v>0.43024435410246814</c:v>
                </c:pt>
                <c:pt idx="7">
                  <c:v>0.3750871602869798</c:v>
                </c:pt>
                <c:pt idx="8">
                  <c:v>0.52511404079596702</c:v>
                </c:pt>
                <c:pt idx="9">
                  <c:v>0.57318253162802668</c:v>
                </c:pt>
                <c:pt idx="10">
                  <c:v>0.93601240011601472</c:v>
                </c:pt>
                <c:pt idx="11">
                  <c:v>0.79871217985957177</c:v>
                </c:pt>
                <c:pt idx="12">
                  <c:v>0.76749256153778811</c:v>
                </c:pt>
                <c:pt idx="13">
                  <c:v>0.73306082493802949</c:v>
                </c:pt>
                <c:pt idx="14">
                  <c:v>0.78395206853236676</c:v>
                </c:pt>
                <c:pt idx="15">
                  <c:v>0.99363173566524166</c:v>
                </c:pt>
                <c:pt idx="16">
                  <c:v>0.90670616091808287</c:v>
                </c:pt>
                <c:pt idx="17">
                  <c:v>0.82129006379343084</c:v>
                </c:pt>
                <c:pt idx="18">
                  <c:v>0.62683203614323024</c:v>
                </c:pt>
                <c:pt idx="19">
                  <c:v>0.57923032823502796</c:v>
                </c:pt>
                <c:pt idx="20">
                  <c:v>0.5029816563947529</c:v>
                </c:pt>
                <c:pt idx="21">
                  <c:v>0.227171411230603</c:v>
                </c:pt>
                <c:pt idx="22">
                  <c:v>0.3297883726703017</c:v>
                </c:pt>
                <c:pt idx="23">
                  <c:v>0.18624453587914067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C-495E-B22B-AA48C0D8211D}"/>
            </c:ext>
          </c:extLst>
        </c:ser>
        <c:ser>
          <c:idx val="3"/>
          <c:order val="3"/>
          <c:tx>
            <c:strRef>
              <c:f>'Tabla-Consumo'!$J$2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'Tabla-Consumo'!$J$3:$J$26</c:f>
              <c:numCache>
                <c:formatCode>0.00</c:formatCode>
                <c:ptCount val="24"/>
                <c:pt idx="0">
                  <c:v>0.15753916305147558</c:v>
                </c:pt>
                <c:pt idx="1">
                  <c:v>0.21590740508609507</c:v>
                </c:pt>
                <c:pt idx="2">
                  <c:v>0.20176996816782478</c:v>
                </c:pt>
                <c:pt idx="3">
                  <c:v>0.27915110180337455</c:v>
                </c:pt>
                <c:pt idx="4">
                  <c:v>0.23613878640579983</c:v>
                </c:pt>
                <c:pt idx="5">
                  <c:v>0.24711063087256341</c:v>
                </c:pt>
                <c:pt idx="6">
                  <c:v>0.49912461183459084</c:v>
                </c:pt>
                <c:pt idx="7">
                  <c:v>0.30694902880136854</c:v>
                </c:pt>
                <c:pt idx="8">
                  <c:v>0.68841137679090125</c:v>
                </c:pt>
                <c:pt idx="9">
                  <c:v>0.60887876601762758</c:v>
                </c:pt>
                <c:pt idx="10">
                  <c:v>0.96388665660783301</c:v>
                </c:pt>
                <c:pt idx="11">
                  <c:v>0.90002469448157918</c:v>
                </c:pt>
                <c:pt idx="12">
                  <c:v>0.90941651794741474</c:v>
                </c:pt>
                <c:pt idx="13">
                  <c:v>0.97045438506355819</c:v>
                </c:pt>
                <c:pt idx="14">
                  <c:v>0.90529830163929992</c:v>
                </c:pt>
                <c:pt idx="15">
                  <c:v>0.80859221046315921</c:v>
                </c:pt>
                <c:pt idx="16">
                  <c:v>0.85372181774086575</c:v>
                </c:pt>
                <c:pt idx="17">
                  <c:v>0.8913201058511816</c:v>
                </c:pt>
                <c:pt idx="18">
                  <c:v>0.70883370189098938</c:v>
                </c:pt>
                <c:pt idx="19">
                  <c:v>0.52557034153851612</c:v>
                </c:pt>
                <c:pt idx="20">
                  <c:v>0.78161720912428967</c:v>
                </c:pt>
                <c:pt idx="21">
                  <c:v>0.20168260819955966</c:v>
                </c:pt>
                <c:pt idx="22">
                  <c:v>0.21817525239772584</c:v>
                </c:pt>
                <c:pt idx="23">
                  <c:v>0.18257567896622795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C-495E-B22B-AA48C0D8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0"/>
        <c:axId val="506853183"/>
        <c:axId val="506855263"/>
        <c:axId val="594249247"/>
      </c:area3DChart>
      <c:catAx>
        <c:axId val="50685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[hora]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auto val="1"/>
        <c:lblAlgn val="ctr"/>
        <c:lblOffset val="100"/>
        <c:noMultiLvlLbl val="0"/>
      </c:catAx>
      <c:valAx>
        <c:axId val="506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[kw·h]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3183"/>
        <c:crosses val="autoZero"/>
        <c:crossBetween val="midCat"/>
      </c:valAx>
      <c:serAx>
        <c:axId val="5942492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/>
                  <a:t>[Mes]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/d/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Consumo media diario por horas en kWh [Septiembre-Diciembre]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'Tabla-Consumo'!$K$2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'Tabla-Consumo'!$K$3:$K$26</c:f>
              <c:numCache>
                <c:formatCode>0.00</c:formatCode>
                <c:ptCount val="24"/>
                <c:pt idx="0">
                  <c:v>0.17234996217121151</c:v>
                </c:pt>
                <c:pt idx="1">
                  <c:v>0.29846419524011525</c:v>
                </c:pt>
                <c:pt idx="2">
                  <c:v>0.23738666272656089</c:v>
                </c:pt>
                <c:pt idx="3">
                  <c:v>0.27846013174009232</c:v>
                </c:pt>
                <c:pt idx="4">
                  <c:v>0.26053804707587047</c:v>
                </c:pt>
                <c:pt idx="5">
                  <c:v>0.24377833636631846</c:v>
                </c:pt>
                <c:pt idx="6">
                  <c:v>0.31525838828788771</c:v>
                </c:pt>
                <c:pt idx="7">
                  <c:v>0.4768205834764177</c:v>
                </c:pt>
                <c:pt idx="8">
                  <c:v>0.66880020104164428</c:v>
                </c:pt>
                <c:pt idx="9">
                  <c:v>0.52367339970111992</c:v>
                </c:pt>
                <c:pt idx="10">
                  <c:v>0.86261347392754362</c:v>
                </c:pt>
                <c:pt idx="11">
                  <c:v>0.78704269768397639</c:v>
                </c:pt>
                <c:pt idx="12">
                  <c:v>0.71320218925481083</c:v>
                </c:pt>
                <c:pt idx="13">
                  <c:v>0.9836981709217929</c:v>
                </c:pt>
                <c:pt idx="14">
                  <c:v>0.74611032434529401</c:v>
                </c:pt>
                <c:pt idx="15">
                  <c:v>0.77843060261060881</c:v>
                </c:pt>
                <c:pt idx="16">
                  <c:v>0.89650384935545457</c:v>
                </c:pt>
                <c:pt idx="17">
                  <c:v>0.97293464298107557</c:v>
                </c:pt>
                <c:pt idx="18">
                  <c:v>0.62748669250315525</c:v>
                </c:pt>
                <c:pt idx="19">
                  <c:v>0.78456021857226821</c:v>
                </c:pt>
                <c:pt idx="20">
                  <c:v>0.58407233121616764</c:v>
                </c:pt>
                <c:pt idx="21">
                  <c:v>0.31589144962659937</c:v>
                </c:pt>
                <c:pt idx="22">
                  <c:v>0.37034061452729222</c:v>
                </c:pt>
                <c:pt idx="23">
                  <c:v>0.16452957203147212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A-4F0E-BB79-8AAD6AC9D89C}"/>
            </c:ext>
          </c:extLst>
        </c:ser>
        <c:ser>
          <c:idx val="1"/>
          <c:order val="1"/>
          <c:tx>
            <c:strRef>
              <c:f>'Tabla-Consumo'!$L$2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'Tabla-Consumo'!$L$3:$L$26</c:f>
              <c:numCache>
                <c:formatCode>0.00</c:formatCode>
                <c:ptCount val="24"/>
                <c:pt idx="0">
                  <c:v>0.1293572988861226</c:v>
                </c:pt>
                <c:pt idx="1">
                  <c:v>0.224087093299914</c:v>
                </c:pt>
                <c:pt idx="2">
                  <c:v>0.26497614073023201</c:v>
                </c:pt>
                <c:pt idx="3">
                  <c:v>0.2946089165802106</c:v>
                </c:pt>
                <c:pt idx="4">
                  <c:v>0.22451748606313801</c:v>
                </c:pt>
                <c:pt idx="5">
                  <c:v>0.21683256308817356</c:v>
                </c:pt>
                <c:pt idx="6">
                  <c:v>0.36818351825252904</c:v>
                </c:pt>
                <c:pt idx="7">
                  <c:v>0.42684199252130228</c:v>
                </c:pt>
                <c:pt idx="8">
                  <c:v>0.63953498552781385</c:v>
                </c:pt>
                <c:pt idx="9">
                  <c:v>0.6966279007896653</c:v>
                </c:pt>
                <c:pt idx="10">
                  <c:v>0.8429277884327947</c:v>
                </c:pt>
                <c:pt idx="11">
                  <c:v>0.74700206412394998</c:v>
                </c:pt>
                <c:pt idx="12">
                  <c:v>0.7347506830511662</c:v>
                </c:pt>
                <c:pt idx="13">
                  <c:v>0.73514081649514318</c:v>
                </c:pt>
                <c:pt idx="14">
                  <c:v>0.92622815634826572</c:v>
                </c:pt>
                <c:pt idx="15">
                  <c:v>0.76583147487999192</c:v>
                </c:pt>
                <c:pt idx="16">
                  <c:v>0.88301060988440172</c:v>
                </c:pt>
                <c:pt idx="17">
                  <c:v>0.82910875774735227</c:v>
                </c:pt>
                <c:pt idx="18">
                  <c:v>0.71796863213107431</c:v>
                </c:pt>
                <c:pt idx="19">
                  <c:v>0.60458684702464049</c:v>
                </c:pt>
                <c:pt idx="20">
                  <c:v>0.67770312237427421</c:v>
                </c:pt>
                <c:pt idx="21">
                  <c:v>0.34662504240824688</c:v>
                </c:pt>
                <c:pt idx="22">
                  <c:v>0.41619403703852431</c:v>
                </c:pt>
                <c:pt idx="23">
                  <c:v>0.16138567155069977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A-4F0E-BB79-8AAD6AC9D89C}"/>
            </c:ext>
          </c:extLst>
        </c:ser>
        <c:ser>
          <c:idx val="2"/>
          <c:order val="2"/>
          <c:tx>
            <c:strRef>
              <c:f>'Tabla-Consumo'!$M$2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'Tabla-Consumo'!$M$3:$M$26</c:f>
              <c:numCache>
                <c:formatCode>0.00</c:formatCode>
                <c:ptCount val="24"/>
                <c:pt idx="0">
                  <c:v>0.1496527983986731</c:v>
                </c:pt>
                <c:pt idx="1">
                  <c:v>0.20584418079979097</c:v>
                </c:pt>
                <c:pt idx="2">
                  <c:v>0.27765396691711897</c:v>
                </c:pt>
                <c:pt idx="3">
                  <c:v>0.21278347645895673</c:v>
                </c:pt>
                <c:pt idx="4">
                  <c:v>0.24754237279608171</c:v>
                </c:pt>
                <c:pt idx="5">
                  <c:v>0.21375977722337067</c:v>
                </c:pt>
                <c:pt idx="6">
                  <c:v>0.35945986320225398</c:v>
                </c:pt>
                <c:pt idx="7">
                  <c:v>0.45171765609647224</c:v>
                </c:pt>
                <c:pt idx="8">
                  <c:v>0.6266387044001257</c:v>
                </c:pt>
                <c:pt idx="9">
                  <c:v>0.57958397365165804</c:v>
                </c:pt>
                <c:pt idx="10">
                  <c:v>0.70935269902707621</c:v>
                </c:pt>
                <c:pt idx="11">
                  <c:v>0.96075819764928705</c:v>
                </c:pt>
                <c:pt idx="12">
                  <c:v>0.92816271140943596</c:v>
                </c:pt>
                <c:pt idx="13">
                  <c:v>0.88515171227711964</c:v>
                </c:pt>
                <c:pt idx="14">
                  <c:v>0.99309842980163543</c:v>
                </c:pt>
                <c:pt idx="15">
                  <c:v>0.98607801860704936</c:v>
                </c:pt>
                <c:pt idx="16">
                  <c:v>0.98234544112698663</c:v>
                </c:pt>
                <c:pt idx="17">
                  <c:v>0.98225231747354336</c:v>
                </c:pt>
                <c:pt idx="18">
                  <c:v>0.59433849361104851</c:v>
                </c:pt>
                <c:pt idx="19">
                  <c:v>0.73395248528632062</c:v>
                </c:pt>
                <c:pt idx="20">
                  <c:v>0.70966064985590682</c:v>
                </c:pt>
                <c:pt idx="21">
                  <c:v>0.49692114920945418</c:v>
                </c:pt>
                <c:pt idx="22">
                  <c:v>0.35225614988976384</c:v>
                </c:pt>
                <c:pt idx="23">
                  <c:v>0.10994107565907672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A-4F0E-BB79-8AAD6AC9D89C}"/>
            </c:ext>
          </c:extLst>
        </c:ser>
        <c:ser>
          <c:idx val="3"/>
          <c:order val="3"/>
          <c:tx>
            <c:strRef>
              <c:f>'Tabla-Consumo'!$N$2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'Tabla-Consumo'!$N$3:$N$26</c:f>
              <c:numCache>
                <c:formatCode>0.00</c:formatCode>
                <c:ptCount val="24"/>
                <c:pt idx="0">
                  <c:v>0.11399098022857596</c:v>
                </c:pt>
                <c:pt idx="1">
                  <c:v>0.27259491017504961</c:v>
                </c:pt>
                <c:pt idx="2">
                  <c:v>0.26924551847125078</c:v>
                </c:pt>
                <c:pt idx="3">
                  <c:v>0.20471760177270126</c:v>
                </c:pt>
                <c:pt idx="4">
                  <c:v>0.26680627076310237</c:v>
                </c:pt>
                <c:pt idx="5">
                  <c:v>0.27762733936540251</c:v>
                </c:pt>
                <c:pt idx="6">
                  <c:v>0.46606059808357042</c:v>
                </c:pt>
                <c:pt idx="7">
                  <c:v>0.46006674333852893</c:v>
                </c:pt>
                <c:pt idx="8">
                  <c:v>0.68598156166668967</c:v>
                </c:pt>
                <c:pt idx="9">
                  <c:v>0.68857128548489821</c:v>
                </c:pt>
                <c:pt idx="10">
                  <c:v>0.95290880393754818</c:v>
                </c:pt>
                <c:pt idx="11">
                  <c:v>0.90976838775149182</c:v>
                </c:pt>
                <c:pt idx="12">
                  <c:v>0.96270567428983467</c:v>
                </c:pt>
                <c:pt idx="13">
                  <c:v>0.78199748757586662</c:v>
                </c:pt>
                <c:pt idx="14">
                  <c:v>0.72080070118293926</c:v>
                </c:pt>
                <c:pt idx="15">
                  <c:v>0.80424147783883815</c:v>
                </c:pt>
                <c:pt idx="16">
                  <c:v>0.92882323628149421</c:v>
                </c:pt>
                <c:pt idx="17">
                  <c:v>0.92244572015346316</c:v>
                </c:pt>
                <c:pt idx="18">
                  <c:v>0.72386259719671475</c:v>
                </c:pt>
                <c:pt idx="19">
                  <c:v>0.69534542626391282</c:v>
                </c:pt>
                <c:pt idx="20">
                  <c:v>0.56797622574945117</c:v>
                </c:pt>
                <c:pt idx="21">
                  <c:v>0.38959614285665911</c:v>
                </c:pt>
                <c:pt idx="22">
                  <c:v>0.27616609231066414</c:v>
                </c:pt>
                <c:pt idx="23">
                  <c:v>0.18935593213065086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A-4F0E-BB79-8AAD6AC9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0"/>
        <c:axId val="506853183"/>
        <c:axId val="506855263"/>
        <c:axId val="594249247"/>
      </c:area3DChart>
      <c:catAx>
        <c:axId val="50685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[hora]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auto val="1"/>
        <c:lblAlgn val="ctr"/>
        <c:lblOffset val="100"/>
        <c:noMultiLvlLbl val="0"/>
      </c:catAx>
      <c:valAx>
        <c:axId val="506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[kw·h]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3183"/>
        <c:crosses val="autoZero"/>
        <c:crossBetween val="midCat"/>
      </c:valAx>
      <c:serAx>
        <c:axId val="5942492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/>
                  <a:t>[Mes]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/d/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6855263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Horario en KW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[1]Hoja1!$I$23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[1]Hoja1!$I$24:$I$47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A-45F8-AF94-EA06FDF092CC}"/>
            </c:ext>
          </c:extLst>
        </c:ser>
        <c:ser>
          <c:idx val="1"/>
          <c:order val="1"/>
          <c:tx>
            <c:strRef>
              <c:f>[1]Hoja1!$J$23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[1]Hoja1!$J$24:$J$47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A-45F8-AF94-EA06FDF092CC}"/>
            </c:ext>
          </c:extLst>
        </c:ser>
        <c:ser>
          <c:idx val="2"/>
          <c:order val="2"/>
          <c:tx>
            <c:strRef>
              <c:f>[1]Hoja1!$K$23</c:f>
              <c:strCache>
                <c:ptCount val="1"/>
                <c:pt idx="0">
                  <c:v>Marzo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[1]Hoja1!$K$24:$K$47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9.5499999999999989</c:v>
                </c:pt>
                <c:pt idx="14">
                  <c:v>9.5499999999999989</c:v>
                </c:pt>
                <c:pt idx="15">
                  <c:v>9.5499999999999989</c:v>
                </c:pt>
                <c:pt idx="16">
                  <c:v>9.5499999999999989</c:v>
                </c:pt>
                <c:pt idx="17">
                  <c:v>9.5499999999999989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2.5</c:v>
                </c:pt>
                <c:pt idx="22">
                  <c:v>2.5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A-45F8-AF94-EA06FDF092CC}"/>
            </c:ext>
          </c:extLst>
        </c:ser>
        <c:ser>
          <c:idx val="3"/>
          <c:order val="3"/>
          <c:tx>
            <c:strRef>
              <c:f>[1]Hoja1!$L$23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[1]Hoja1!$L$24:$L$47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5.15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A-45F8-AF94-EA06FDF092CC}"/>
            </c:ext>
          </c:extLst>
        </c:ser>
        <c:ser>
          <c:idx val="4"/>
          <c:order val="4"/>
          <c:tx>
            <c:strRef>
              <c:f>[1]Hoja1!$M$23</c:f>
              <c:strCache>
                <c:ptCount val="1"/>
                <c:pt idx="0">
                  <c:v>Mayo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[1]Hoja1!$M$24:$M$47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7.6</c:v>
                </c:pt>
                <c:pt idx="13">
                  <c:v>12.6</c:v>
                </c:pt>
                <c:pt idx="14">
                  <c:v>12.6</c:v>
                </c:pt>
                <c:pt idx="15">
                  <c:v>12.6</c:v>
                </c:pt>
                <c:pt idx="16">
                  <c:v>12.6</c:v>
                </c:pt>
                <c:pt idx="17">
                  <c:v>12.6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A-45F8-AF94-EA06FDF092CC}"/>
            </c:ext>
          </c:extLst>
        </c:ser>
        <c:ser>
          <c:idx val="5"/>
          <c:order val="5"/>
          <c:tx>
            <c:strRef>
              <c:f>[1]Hoja1!$N$23</c:f>
              <c:strCache>
                <c:ptCount val="1"/>
                <c:pt idx="0">
                  <c:v>Junio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[1]Hoja1!$N$24:$N$47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</c:v>
                </c:pt>
                <c:pt idx="11">
                  <c:v>5.0999999999999996</c:v>
                </c:pt>
                <c:pt idx="12">
                  <c:v>6.5</c:v>
                </c:pt>
                <c:pt idx="13">
                  <c:v>11.6</c:v>
                </c:pt>
                <c:pt idx="14">
                  <c:v>11.6</c:v>
                </c:pt>
                <c:pt idx="15">
                  <c:v>11.6</c:v>
                </c:pt>
                <c:pt idx="16">
                  <c:v>11.6</c:v>
                </c:pt>
                <c:pt idx="17">
                  <c:v>11.6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A-45F8-AF94-EA06FDF092CC}"/>
            </c:ext>
          </c:extLst>
        </c:ser>
        <c:ser>
          <c:idx val="6"/>
          <c:order val="6"/>
          <c:tx>
            <c:strRef>
              <c:f>[1]Hoja1!$O$23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[1]Hoja1!$O$24:$O$47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7.6</c:v>
                </c:pt>
                <c:pt idx="13">
                  <c:v>12.6</c:v>
                </c:pt>
                <c:pt idx="14">
                  <c:v>12.6</c:v>
                </c:pt>
                <c:pt idx="15">
                  <c:v>12.6</c:v>
                </c:pt>
                <c:pt idx="16">
                  <c:v>12.6</c:v>
                </c:pt>
                <c:pt idx="17">
                  <c:v>12.6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A-45F8-AF94-EA06FDF092CC}"/>
            </c:ext>
          </c:extLst>
        </c:ser>
        <c:ser>
          <c:idx val="7"/>
          <c:order val="7"/>
          <c:tx>
            <c:strRef>
              <c:f>[1]Hoja1!$P$23</c:f>
              <c:strCache>
                <c:ptCount val="1"/>
                <c:pt idx="0">
                  <c:v>Agosto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[1]Hoja1!$P$24:$P$47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AA-45F8-AF94-EA06FDF092CC}"/>
            </c:ext>
          </c:extLst>
        </c:ser>
        <c:ser>
          <c:idx val="8"/>
          <c:order val="8"/>
          <c:tx>
            <c:strRef>
              <c:f>[1]Hoja1!$Q$23</c:f>
              <c:strCache>
                <c:ptCount val="1"/>
                <c:pt idx="0">
                  <c:v>Septiembre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[1]Hoja1!$Q$24:$Q$47</c:f>
              <c:numCache>
                <c:formatCode>General</c:formatCode>
                <c:ptCount val="24"/>
                <c:pt idx="0">
                  <c:v>0.42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0.47</c:v>
                </c:pt>
                <c:pt idx="7">
                  <c:v>0.51</c:v>
                </c:pt>
                <c:pt idx="8">
                  <c:v>5.6</c:v>
                </c:pt>
                <c:pt idx="9">
                  <c:v>5.8</c:v>
                </c:pt>
                <c:pt idx="10">
                  <c:v>5.4</c:v>
                </c:pt>
                <c:pt idx="11">
                  <c:v>5.5</c:v>
                </c:pt>
                <c:pt idx="12">
                  <c:v>8.26</c:v>
                </c:pt>
                <c:pt idx="13">
                  <c:v>8.3000000000000007</c:v>
                </c:pt>
                <c:pt idx="14">
                  <c:v>8.4</c:v>
                </c:pt>
                <c:pt idx="15">
                  <c:v>9.1</c:v>
                </c:pt>
                <c:pt idx="16">
                  <c:v>9.14</c:v>
                </c:pt>
                <c:pt idx="17">
                  <c:v>9.25</c:v>
                </c:pt>
                <c:pt idx="18">
                  <c:v>7.51</c:v>
                </c:pt>
                <c:pt idx="19">
                  <c:v>7.2</c:v>
                </c:pt>
                <c:pt idx="20">
                  <c:v>6.59</c:v>
                </c:pt>
                <c:pt idx="21">
                  <c:v>6.42</c:v>
                </c:pt>
                <c:pt idx="22">
                  <c:v>5.0999999999999996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AA-45F8-AF94-EA06FDF092CC}"/>
            </c:ext>
          </c:extLst>
        </c:ser>
        <c:ser>
          <c:idx val="9"/>
          <c:order val="9"/>
          <c:tx>
            <c:strRef>
              <c:f>[1]Hoja1!$R$23</c:f>
              <c:strCache>
                <c:ptCount val="1"/>
                <c:pt idx="0">
                  <c:v>Octubre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[1]Hoja1!$R$24:$R$47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A-45F8-AF94-EA06FDF092CC}"/>
            </c:ext>
          </c:extLst>
        </c:ser>
        <c:ser>
          <c:idx val="10"/>
          <c:order val="10"/>
          <c:tx>
            <c:strRef>
              <c:f>[1]Hoja1!$S$23</c:f>
              <c:strCache>
                <c:ptCount val="1"/>
                <c:pt idx="0">
                  <c:v>Noviembre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[1]Hoja1!$S$24:$S$47</c:f>
              <c:numCache>
                <c:formatCode>General</c:formatCode>
                <c:ptCount val="24"/>
                <c:pt idx="0">
                  <c:v>0.42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0.47</c:v>
                </c:pt>
                <c:pt idx="7">
                  <c:v>0.51</c:v>
                </c:pt>
                <c:pt idx="8">
                  <c:v>5.6</c:v>
                </c:pt>
                <c:pt idx="9">
                  <c:v>5.8</c:v>
                </c:pt>
                <c:pt idx="10">
                  <c:v>5.4</c:v>
                </c:pt>
                <c:pt idx="11">
                  <c:v>5.5</c:v>
                </c:pt>
                <c:pt idx="12">
                  <c:v>8.26</c:v>
                </c:pt>
                <c:pt idx="13">
                  <c:v>8.3000000000000007</c:v>
                </c:pt>
                <c:pt idx="14">
                  <c:v>8.4</c:v>
                </c:pt>
                <c:pt idx="15">
                  <c:v>9.1</c:v>
                </c:pt>
                <c:pt idx="16">
                  <c:v>9.14</c:v>
                </c:pt>
                <c:pt idx="17">
                  <c:v>9.25</c:v>
                </c:pt>
                <c:pt idx="18">
                  <c:v>7.51</c:v>
                </c:pt>
                <c:pt idx="19">
                  <c:v>7.2</c:v>
                </c:pt>
                <c:pt idx="20">
                  <c:v>6.59</c:v>
                </c:pt>
                <c:pt idx="21">
                  <c:v>6.42</c:v>
                </c:pt>
                <c:pt idx="22">
                  <c:v>5.0999999999999996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A-45F8-AF94-EA06FDF092CC}"/>
            </c:ext>
          </c:extLst>
        </c:ser>
        <c:ser>
          <c:idx val="11"/>
          <c:order val="11"/>
          <c:tx>
            <c:strRef>
              <c:f>[1]Hoja1!$T$23</c:f>
              <c:strCache>
                <c:ptCount val="1"/>
                <c:pt idx="0">
                  <c:v>Diciembre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[1]Hoja1!$T$24:$T$47</c:f>
              <c:numCache>
                <c:formatCode>General</c:formatCode>
                <c:ptCount val="24"/>
                <c:pt idx="0">
                  <c:v>0.4</c:v>
                </c:pt>
                <c:pt idx="1">
                  <c:v>0.35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3.84</c:v>
                </c:pt>
                <c:pt idx="12">
                  <c:v>8.27</c:v>
                </c:pt>
                <c:pt idx="13">
                  <c:v>8.6300000000000008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9.1999999999999993</c:v>
                </c:pt>
                <c:pt idx="17">
                  <c:v>9.23</c:v>
                </c:pt>
                <c:pt idx="18">
                  <c:v>7.56</c:v>
                </c:pt>
                <c:pt idx="19">
                  <c:v>7.78</c:v>
                </c:pt>
                <c:pt idx="20">
                  <c:v>7.89</c:v>
                </c:pt>
                <c:pt idx="21">
                  <c:v>7.98</c:v>
                </c:pt>
                <c:pt idx="22">
                  <c:v>5.7</c:v>
                </c:pt>
                <c:pt idx="23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A-45F8-AF94-EA06FDF0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33248"/>
        <c:axId val="237930752"/>
      </c:lineChart>
      <c:catAx>
        <c:axId val="2379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930752"/>
        <c:crosses val="autoZero"/>
        <c:auto val="1"/>
        <c:lblAlgn val="ctr"/>
        <c:lblOffset val="100"/>
        <c:noMultiLvlLbl val="0"/>
      </c:catAx>
      <c:valAx>
        <c:axId val="237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9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Consumo</a:t>
            </a:r>
            <a:r>
              <a:rPr lang="es-PE" baseline="0"/>
              <a:t> en KWH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[1]Hoja1!$I$52:$T$52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[1]Hoja1!$I$53:$T$53</c:f>
              <c:numCache>
                <c:formatCode>General</c:formatCode>
                <c:ptCount val="12"/>
                <c:pt idx="0">
                  <c:v>416.99999999999994</c:v>
                </c:pt>
                <c:pt idx="1">
                  <c:v>416.99999999999994</c:v>
                </c:pt>
                <c:pt idx="2">
                  <c:v>2348.9999999999995</c:v>
                </c:pt>
                <c:pt idx="3">
                  <c:v>2836.5</c:v>
                </c:pt>
                <c:pt idx="4">
                  <c:v>3615</c:v>
                </c:pt>
                <c:pt idx="5">
                  <c:v>3273</c:v>
                </c:pt>
                <c:pt idx="6">
                  <c:v>3615</c:v>
                </c:pt>
                <c:pt idx="7">
                  <c:v>3376.2</c:v>
                </c:pt>
                <c:pt idx="8">
                  <c:v>3537.6000000000004</c:v>
                </c:pt>
                <c:pt idx="9">
                  <c:v>3376.2</c:v>
                </c:pt>
                <c:pt idx="10">
                  <c:v>3537.6000000000004</c:v>
                </c:pt>
                <c:pt idx="11">
                  <c:v>3376.2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1-4EB9-9451-BDC889CA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6368"/>
        <c:axId val="234671360"/>
      </c:barChart>
      <c:catAx>
        <c:axId val="2346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71360"/>
        <c:crosses val="autoZero"/>
        <c:auto val="1"/>
        <c:lblAlgn val="ctr"/>
        <c:lblOffset val="100"/>
        <c:noMultiLvlLbl val="0"/>
      </c:catAx>
      <c:valAx>
        <c:axId val="234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Consumo media diario por horas en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20"/>
      <c:rotY val="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strRef>
              <c:f>'Consumo-Aleatorio'!$C$15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'Consumo-Aleatorio'!$C$16:$C$39</c:f>
              <c:numCache>
                <c:formatCode>0.0</c:formatCode>
                <c:ptCount val="24"/>
                <c:pt idx="0">
                  <c:v>0.12735858937284394</c:v>
                </c:pt>
                <c:pt idx="1">
                  <c:v>0.20240308559246753</c:v>
                </c:pt>
                <c:pt idx="2">
                  <c:v>0.27233789489248017</c:v>
                </c:pt>
                <c:pt idx="3">
                  <c:v>0.25288357829259311</c:v>
                </c:pt>
                <c:pt idx="4">
                  <c:v>0.29175992972370651</c:v>
                </c:pt>
                <c:pt idx="5">
                  <c:v>0.2218556140319331</c:v>
                </c:pt>
                <c:pt idx="6">
                  <c:v>0.37393848976822808</c:v>
                </c:pt>
                <c:pt idx="7">
                  <c:v>0.42588045500603366</c:v>
                </c:pt>
                <c:pt idx="8">
                  <c:v>0.57657334628030599</c:v>
                </c:pt>
                <c:pt idx="9">
                  <c:v>0.5559242101912254</c:v>
                </c:pt>
                <c:pt idx="10">
                  <c:v>0.7534965350227083</c:v>
                </c:pt>
                <c:pt idx="11">
                  <c:v>0.96287362058067749</c:v>
                </c:pt>
                <c:pt idx="12">
                  <c:v>0.8308437605862653</c:v>
                </c:pt>
                <c:pt idx="13">
                  <c:v>0.71201358250565172</c:v>
                </c:pt>
                <c:pt idx="14">
                  <c:v>0.7769439494528777</c:v>
                </c:pt>
                <c:pt idx="15">
                  <c:v>0.95570948443257109</c:v>
                </c:pt>
                <c:pt idx="16">
                  <c:v>0.98293392954523295</c:v>
                </c:pt>
                <c:pt idx="17">
                  <c:v>0.94849400004609319</c:v>
                </c:pt>
                <c:pt idx="18">
                  <c:v>0.70740604395789342</c:v>
                </c:pt>
                <c:pt idx="19">
                  <c:v>0.70543782462780558</c:v>
                </c:pt>
                <c:pt idx="20">
                  <c:v>0.77918568139522049</c:v>
                </c:pt>
                <c:pt idx="21">
                  <c:v>0.39550330521351273</c:v>
                </c:pt>
                <c:pt idx="22">
                  <c:v>0.32499460319220552</c:v>
                </c:pt>
                <c:pt idx="23">
                  <c:v>0.13150743852557478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2-48AE-80D9-78263045EBFD}"/>
            </c:ext>
          </c:extLst>
        </c:ser>
        <c:ser>
          <c:idx val="2"/>
          <c:order val="1"/>
          <c:tx>
            <c:strRef>
              <c:f>'Consumo-Aleatorio'!$D$15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'Consumo-Aleatorio'!$D$16:$D$39</c:f>
              <c:numCache>
                <c:formatCode>0.0</c:formatCode>
                <c:ptCount val="24"/>
                <c:pt idx="0">
                  <c:v>0.14839293620924149</c:v>
                </c:pt>
                <c:pt idx="1">
                  <c:v>0.2260526829567408</c:v>
                </c:pt>
                <c:pt idx="2">
                  <c:v>0.29703914787203795</c:v>
                </c:pt>
                <c:pt idx="3">
                  <c:v>0.23357699092728265</c:v>
                </c:pt>
                <c:pt idx="4">
                  <c:v>0.24938006905864649</c:v>
                </c:pt>
                <c:pt idx="5">
                  <c:v>0.2277579298006715</c:v>
                </c:pt>
                <c:pt idx="6">
                  <c:v>0.35218337500255703</c:v>
                </c:pt>
                <c:pt idx="7">
                  <c:v>0.41798392979557675</c:v>
                </c:pt>
                <c:pt idx="8">
                  <c:v>0.5528078243331066</c:v>
                </c:pt>
                <c:pt idx="9">
                  <c:v>0.54855418601269978</c:v>
                </c:pt>
                <c:pt idx="10">
                  <c:v>0.84522610575512624</c:v>
                </c:pt>
                <c:pt idx="11">
                  <c:v>0.95470334831295378</c:v>
                </c:pt>
                <c:pt idx="12">
                  <c:v>0.76997693667793987</c:v>
                </c:pt>
                <c:pt idx="13">
                  <c:v>0.86390234883112471</c:v>
                </c:pt>
                <c:pt idx="14">
                  <c:v>0.92281011731106966</c:v>
                </c:pt>
                <c:pt idx="15">
                  <c:v>0.99601228237479233</c:v>
                </c:pt>
                <c:pt idx="16">
                  <c:v>0.8817554195699715</c:v>
                </c:pt>
                <c:pt idx="17">
                  <c:v>0.81286788132092402</c:v>
                </c:pt>
                <c:pt idx="18">
                  <c:v>0.60209355214428251</c:v>
                </c:pt>
                <c:pt idx="19">
                  <c:v>0.78448100179464342</c:v>
                </c:pt>
                <c:pt idx="20">
                  <c:v>0.57880729071937065</c:v>
                </c:pt>
                <c:pt idx="21">
                  <c:v>0.25125718823207743</c:v>
                </c:pt>
                <c:pt idx="22">
                  <c:v>0.2884910792304804</c:v>
                </c:pt>
                <c:pt idx="23">
                  <c:v>0.18738715342872256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2-48AE-80D9-78263045EBFD}"/>
            </c:ext>
          </c:extLst>
        </c:ser>
        <c:ser>
          <c:idx val="3"/>
          <c:order val="2"/>
          <c:tx>
            <c:strRef>
              <c:f>'Consumo-Aleatorio'!$E$15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'Consumo-Aleatorio'!$E$16:$E$39</c:f>
              <c:numCache>
                <c:formatCode>0.0</c:formatCode>
                <c:ptCount val="24"/>
                <c:pt idx="0">
                  <c:v>0.15618572375731735</c:v>
                </c:pt>
                <c:pt idx="1">
                  <c:v>0.27069320279704412</c:v>
                </c:pt>
                <c:pt idx="2">
                  <c:v>0.23745215613884102</c:v>
                </c:pt>
                <c:pt idx="3">
                  <c:v>0.28246952746459331</c:v>
                </c:pt>
                <c:pt idx="4">
                  <c:v>0.22996494677108753</c:v>
                </c:pt>
                <c:pt idx="5">
                  <c:v>0.20375102669615405</c:v>
                </c:pt>
                <c:pt idx="6">
                  <c:v>0.47608208536586327</c:v>
                </c:pt>
                <c:pt idx="7">
                  <c:v>0.42034361740879522</c:v>
                </c:pt>
                <c:pt idx="8">
                  <c:v>0.63611122878363435</c:v>
                </c:pt>
                <c:pt idx="9">
                  <c:v>0.55663843426923099</c:v>
                </c:pt>
                <c:pt idx="10">
                  <c:v>0.86122045850367734</c:v>
                </c:pt>
                <c:pt idx="11">
                  <c:v>0.78915858022255458</c:v>
                </c:pt>
                <c:pt idx="12">
                  <c:v>0.7360380056431064</c:v>
                </c:pt>
                <c:pt idx="13">
                  <c:v>0.87132720613553472</c:v>
                </c:pt>
                <c:pt idx="14">
                  <c:v>0.86565471819904372</c:v>
                </c:pt>
                <c:pt idx="15">
                  <c:v>0.9765955944551461</c:v>
                </c:pt>
                <c:pt idx="16">
                  <c:v>0.95693159375875081</c:v>
                </c:pt>
                <c:pt idx="17">
                  <c:v>0.89145391391179929</c:v>
                </c:pt>
                <c:pt idx="18">
                  <c:v>0.7602477862381456</c:v>
                </c:pt>
                <c:pt idx="19">
                  <c:v>0.53363046084685206</c:v>
                </c:pt>
                <c:pt idx="20">
                  <c:v>0.71966886928727747</c:v>
                </c:pt>
                <c:pt idx="21">
                  <c:v>0.34052759915984965</c:v>
                </c:pt>
                <c:pt idx="22">
                  <c:v>0.49551552396443527</c:v>
                </c:pt>
                <c:pt idx="23">
                  <c:v>0.18402355216825231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2-48AE-80D9-78263045EBFD}"/>
            </c:ext>
          </c:extLst>
        </c:ser>
        <c:ser>
          <c:idx val="4"/>
          <c:order val="3"/>
          <c:tx>
            <c:strRef>
              <c:f>'Consumo-Aleatorio'!$F$15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'Consumo-Aleatorio'!$F$16:$F$39</c:f>
              <c:numCache>
                <c:formatCode>0.0</c:formatCode>
                <c:ptCount val="24"/>
                <c:pt idx="0">
                  <c:v>0.12026831950354533</c:v>
                </c:pt>
                <c:pt idx="1">
                  <c:v>0.28812397657012362</c:v>
                </c:pt>
                <c:pt idx="2">
                  <c:v>0.28400313199825045</c:v>
                </c:pt>
                <c:pt idx="3">
                  <c:v>0.27494933108087122</c:v>
                </c:pt>
                <c:pt idx="4">
                  <c:v>0.23094705431376497</c:v>
                </c:pt>
                <c:pt idx="5">
                  <c:v>0.26945917129995706</c:v>
                </c:pt>
                <c:pt idx="6">
                  <c:v>0.41794723828027075</c:v>
                </c:pt>
                <c:pt idx="7">
                  <c:v>0.40588380999644957</c:v>
                </c:pt>
                <c:pt idx="8">
                  <c:v>0.68124218436893968</c:v>
                </c:pt>
                <c:pt idx="9">
                  <c:v>0.52814070230251386</c:v>
                </c:pt>
                <c:pt idx="10">
                  <c:v>0.80327108220600851</c:v>
                </c:pt>
                <c:pt idx="11">
                  <c:v>0.93848676666301023</c:v>
                </c:pt>
                <c:pt idx="12">
                  <c:v>0.92120892190626302</c:v>
                </c:pt>
                <c:pt idx="13">
                  <c:v>0.92405724364917186</c:v>
                </c:pt>
                <c:pt idx="14">
                  <c:v>0.98843711859101058</c:v>
                </c:pt>
                <c:pt idx="15">
                  <c:v>0.96715372379791009</c:v>
                </c:pt>
                <c:pt idx="16">
                  <c:v>0.90015804237745645</c:v>
                </c:pt>
                <c:pt idx="17">
                  <c:v>0.86971535104178355</c:v>
                </c:pt>
                <c:pt idx="18">
                  <c:v>0.52032610691998515</c:v>
                </c:pt>
                <c:pt idx="19">
                  <c:v>0.56558245404191143</c:v>
                </c:pt>
                <c:pt idx="20">
                  <c:v>0.62259598882153799</c:v>
                </c:pt>
                <c:pt idx="21">
                  <c:v>0.46109090390713131</c:v>
                </c:pt>
                <c:pt idx="22">
                  <c:v>0.34383935949116651</c:v>
                </c:pt>
                <c:pt idx="23">
                  <c:v>0.10807930334914405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2-48AE-80D9-78263045EBFD}"/>
            </c:ext>
          </c:extLst>
        </c:ser>
        <c:ser>
          <c:idx val="5"/>
          <c:order val="4"/>
          <c:tx>
            <c:strRef>
              <c:f>'Consumo-Aleatorio'!$G$15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'Consumo-Aleatorio'!$G$16:$G$39</c:f>
              <c:numCache>
                <c:formatCode>0.0</c:formatCode>
                <c:ptCount val="24"/>
                <c:pt idx="0">
                  <c:v>0.16668673600713291</c:v>
                </c:pt>
                <c:pt idx="1">
                  <c:v>0.2179631491618077</c:v>
                </c:pt>
                <c:pt idx="2">
                  <c:v>0.22097335990302244</c:v>
                </c:pt>
                <c:pt idx="3">
                  <c:v>0.28495354510851389</c:v>
                </c:pt>
                <c:pt idx="4">
                  <c:v>0.29031575969639545</c:v>
                </c:pt>
                <c:pt idx="5">
                  <c:v>0.27402529059963587</c:v>
                </c:pt>
                <c:pt idx="6">
                  <c:v>0.43540596094054657</c:v>
                </c:pt>
                <c:pt idx="7">
                  <c:v>0.42310520956849534</c:v>
                </c:pt>
                <c:pt idx="8">
                  <c:v>0.54607008449381644</c:v>
                </c:pt>
                <c:pt idx="9">
                  <c:v>0.51398228614415564</c:v>
                </c:pt>
                <c:pt idx="10">
                  <c:v>0.76945853382900342</c:v>
                </c:pt>
                <c:pt idx="11">
                  <c:v>0.95635372754246761</c:v>
                </c:pt>
                <c:pt idx="12">
                  <c:v>0.87242970785298257</c:v>
                </c:pt>
                <c:pt idx="13">
                  <c:v>0.78202319894628969</c:v>
                </c:pt>
                <c:pt idx="14">
                  <c:v>0.84876878080006413</c:v>
                </c:pt>
                <c:pt idx="15">
                  <c:v>0.79555686011892424</c:v>
                </c:pt>
                <c:pt idx="16">
                  <c:v>0.85556749015315625</c:v>
                </c:pt>
                <c:pt idx="17">
                  <c:v>0.90793550056904104</c:v>
                </c:pt>
                <c:pt idx="18">
                  <c:v>0.6967231890425355</c:v>
                </c:pt>
                <c:pt idx="19">
                  <c:v>0.67513123131203101</c:v>
                </c:pt>
                <c:pt idx="20">
                  <c:v>0.70178040536831687</c:v>
                </c:pt>
                <c:pt idx="21">
                  <c:v>0.28305833721527801</c:v>
                </c:pt>
                <c:pt idx="22">
                  <c:v>0.25407530285590851</c:v>
                </c:pt>
                <c:pt idx="23">
                  <c:v>0.17696714386316048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2-48AE-80D9-78263045EBFD}"/>
            </c:ext>
          </c:extLst>
        </c:ser>
        <c:ser>
          <c:idx val="6"/>
          <c:order val="5"/>
          <c:tx>
            <c:strRef>
              <c:f>'Consumo-Aleatorio'!$H$15</c:f>
              <c:strCache>
                <c:ptCount val="1"/>
                <c:pt idx="0">
                  <c:v>Junio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'Consumo-Aleatorio'!$H$16:$H$39</c:f>
              <c:numCache>
                <c:formatCode>0.0</c:formatCode>
                <c:ptCount val="24"/>
                <c:pt idx="0">
                  <c:v>0.13095368851938033</c:v>
                </c:pt>
                <c:pt idx="1">
                  <c:v>0.22250567072460553</c:v>
                </c:pt>
                <c:pt idx="2">
                  <c:v>0.24296334839782788</c:v>
                </c:pt>
                <c:pt idx="3">
                  <c:v>0.27969725378717791</c:v>
                </c:pt>
                <c:pt idx="4">
                  <c:v>0.2491261890148975</c:v>
                </c:pt>
                <c:pt idx="5">
                  <c:v>0.2284407674215711</c:v>
                </c:pt>
                <c:pt idx="6">
                  <c:v>0.41221760196212553</c:v>
                </c:pt>
                <c:pt idx="7">
                  <c:v>0.30725716850671964</c:v>
                </c:pt>
                <c:pt idx="8">
                  <c:v>0.66122939414000792</c:v>
                </c:pt>
                <c:pt idx="9">
                  <c:v>0.6818799790390272</c:v>
                </c:pt>
                <c:pt idx="10">
                  <c:v>0.75513354426147283</c:v>
                </c:pt>
                <c:pt idx="11">
                  <c:v>0.74764579564499334</c:v>
                </c:pt>
                <c:pt idx="12">
                  <c:v>0.99806890154956074</c:v>
                </c:pt>
                <c:pt idx="13">
                  <c:v>0.91634714734992939</c:v>
                </c:pt>
                <c:pt idx="14">
                  <c:v>0.98258133239935996</c:v>
                </c:pt>
                <c:pt idx="15">
                  <c:v>0.80537361634164994</c:v>
                </c:pt>
                <c:pt idx="16">
                  <c:v>0.95692474134878724</c:v>
                </c:pt>
                <c:pt idx="17">
                  <c:v>0.83186039370563358</c:v>
                </c:pt>
                <c:pt idx="18">
                  <c:v>0.5201108542770726</c:v>
                </c:pt>
                <c:pt idx="19">
                  <c:v>0.67343106300068822</c:v>
                </c:pt>
                <c:pt idx="20">
                  <c:v>0.53547441969373777</c:v>
                </c:pt>
                <c:pt idx="21">
                  <c:v>0.30640284247024308</c:v>
                </c:pt>
                <c:pt idx="22">
                  <c:v>0.33306517425710608</c:v>
                </c:pt>
                <c:pt idx="23">
                  <c:v>0.11025527782683675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42-48AE-80D9-78263045EBFD}"/>
            </c:ext>
          </c:extLst>
        </c:ser>
        <c:ser>
          <c:idx val="7"/>
          <c:order val="6"/>
          <c:tx>
            <c:strRef>
              <c:f>'Consumo-Aleatorio'!$I$15</c:f>
              <c:strCache>
                <c:ptCount val="1"/>
                <c:pt idx="0">
                  <c:v>Julio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'Consumo-Aleatorio'!$I$16:$I$39</c:f>
              <c:numCache>
                <c:formatCode>0.0</c:formatCode>
                <c:ptCount val="24"/>
                <c:pt idx="0">
                  <c:v>0.16861160618329979</c:v>
                </c:pt>
                <c:pt idx="1">
                  <c:v>0.29682642205371385</c:v>
                </c:pt>
                <c:pt idx="2">
                  <c:v>0.24182555500457986</c:v>
                </c:pt>
                <c:pt idx="3">
                  <c:v>0.26979077384375855</c:v>
                </c:pt>
                <c:pt idx="4">
                  <c:v>0.28200337692921473</c:v>
                </c:pt>
                <c:pt idx="5">
                  <c:v>0.27938609885011562</c:v>
                </c:pt>
                <c:pt idx="6">
                  <c:v>0.41686771964686609</c:v>
                </c:pt>
                <c:pt idx="7">
                  <c:v>0.38945972129813278</c:v>
                </c:pt>
                <c:pt idx="8">
                  <c:v>0.58477067781528747</c:v>
                </c:pt>
                <c:pt idx="9">
                  <c:v>0.60860866340777031</c:v>
                </c:pt>
                <c:pt idx="10">
                  <c:v>0.7518413378530987</c:v>
                </c:pt>
                <c:pt idx="11">
                  <c:v>0.88427955870772057</c:v>
                </c:pt>
                <c:pt idx="12">
                  <c:v>0.81047642827363142</c:v>
                </c:pt>
                <c:pt idx="13">
                  <c:v>0.97311799702461599</c:v>
                </c:pt>
                <c:pt idx="14">
                  <c:v>0.70041309571058386</c:v>
                </c:pt>
                <c:pt idx="15">
                  <c:v>0.90156372443179844</c:v>
                </c:pt>
                <c:pt idx="16">
                  <c:v>0.83600742218360424</c:v>
                </c:pt>
                <c:pt idx="17">
                  <c:v>0.89256644633929016</c:v>
                </c:pt>
                <c:pt idx="18">
                  <c:v>0.58088269644290758</c:v>
                </c:pt>
                <c:pt idx="19">
                  <c:v>0.61555208458909905</c:v>
                </c:pt>
                <c:pt idx="20">
                  <c:v>0.75999009312408594</c:v>
                </c:pt>
                <c:pt idx="21">
                  <c:v>0.29145847910973433</c:v>
                </c:pt>
                <c:pt idx="22">
                  <c:v>0.46681009832438747</c:v>
                </c:pt>
                <c:pt idx="23">
                  <c:v>0.12161943908892925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42-48AE-80D9-78263045EBFD}"/>
            </c:ext>
          </c:extLst>
        </c:ser>
        <c:ser>
          <c:idx val="8"/>
          <c:order val="7"/>
          <c:tx>
            <c:strRef>
              <c:f>'Consumo-Aleatorio'!$J$15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'Consumo-Aleatorio'!$J$16:$J$39</c:f>
              <c:numCache>
                <c:formatCode>0.0</c:formatCode>
                <c:ptCount val="24"/>
                <c:pt idx="0">
                  <c:v>0.17273049034401455</c:v>
                </c:pt>
                <c:pt idx="1">
                  <c:v>0.27084920152183295</c:v>
                </c:pt>
                <c:pt idx="2">
                  <c:v>0.24679581791168667</c:v>
                </c:pt>
                <c:pt idx="3">
                  <c:v>0.24001967596255952</c:v>
                </c:pt>
                <c:pt idx="4">
                  <c:v>0.20317217534978393</c:v>
                </c:pt>
                <c:pt idx="5">
                  <c:v>0.21749544174139684</c:v>
                </c:pt>
                <c:pt idx="6">
                  <c:v>0.49858138618451192</c:v>
                </c:pt>
                <c:pt idx="7">
                  <c:v>0.44285932924328253</c:v>
                </c:pt>
                <c:pt idx="8">
                  <c:v>0.62932705144676171</c:v>
                </c:pt>
                <c:pt idx="9">
                  <c:v>0.59388848109349246</c:v>
                </c:pt>
                <c:pt idx="10">
                  <c:v>0.81533285467821504</c:v>
                </c:pt>
                <c:pt idx="11">
                  <c:v>0.803994166285946</c:v>
                </c:pt>
                <c:pt idx="12">
                  <c:v>0.96806228983667908</c:v>
                </c:pt>
                <c:pt idx="13">
                  <c:v>0.71704112569202527</c:v>
                </c:pt>
                <c:pt idx="14">
                  <c:v>0.71597230081984531</c:v>
                </c:pt>
                <c:pt idx="15">
                  <c:v>0.88801263639556216</c:v>
                </c:pt>
                <c:pt idx="16">
                  <c:v>0.87625316229014427</c:v>
                </c:pt>
                <c:pt idx="17">
                  <c:v>0.85543659033206254</c:v>
                </c:pt>
                <c:pt idx="18">
                  <c:v>0.69745280319303582</c:v>
                </c:pt>
                <c:pt idx="19">
                  <c:v>0.79319991314137073</c:v>
                </c:pt>
                <c:pt idx="20">
                  <c:v>0.73520011108572736</c:v>
                </c:pt>
                <c:pt idx="21">
                  <c:v>0.3331588668948251</c:v>
                </c:pt>
                <c:pt idx="22">
                  <c:v>0.38538536319709549</c:v>
                </c:pt>
                <c:pt idx="23">
                  <c:v>0.19796436945700932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42-48AE-80D9-78263045EBFD}"/>
            </c:ext>
          </c:extLst>
        </c:ser>
        <c:ser>
          <c:idx val="9"/>
          <c:order val="8"/>
          <c:tx>
            <c:strRef>
              <c:f>'Consumo-Aleatorio'!$K$15</c:f>
              <c:strCache>
                <c:ptCount val="1"/>
                <c:pt idx="0">
                  <c:v>Septiembre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'Consumo-Aleatorio'!$K$16:$K$39</c:f>
              <c:numCache>
                <c:formatCode>0.0</c:formatCode>
                <c:ptCount val="24"/>
                <c:pt idx="0">
                  <c:v>0.16821160791745698</c:v>
                </c:pt>
                <c:pt idx="1">
                  <c:v>0.27056996048271986</c:v>
                </c:pt>
                <c:pt idx="2">
                  <c:v>0.20205851573379974</c:v>
                </c:pt>
                <c:pt idx="3">
                  <c:v>0.28318108919001461</c:v>
                </c:pt>
                <c:pt idx="4">
                  <c:v>0.22528499099335139</c:v>
                </c:pt>
                <c:pt idx="5">
                  <c:v>0.21014304049825483</c:v>
                </c:pt>
                <c:pt idx="6">
                  <c:v>0.45278676489823455</c:v>
                </c:pt>
                <c:pt idx="7">
                  <c:v>0.4906053898312992</c:v>
                </c:pt>
                <c:pt idx="8">
                  <c:v>0.64773044295356996</c:v>
                </c:pt>
                <c:pt idx="9">
                  <c:v>0.6180669248006645</c:v>
                </c:pt>
                <c:pt idx="10">
                  <c:v>0.91576073281451853</c:v>
                </c:pt>
                <c:pt idx="11">
                  <c:v>0.86221252793324332</c:v>
                </c:pt>
                <c:pt idx="12">
                  <c:v>0.863498354916999</c:v>
                </c:pt>
                <c:pt idx="13">
                  <c:v>0.90650051212845539</c:v>
                </c:pt>
                <c:pt idx="14">
                  <c:v>0.8407859848089696</c:v>
                </c:pt>
                <c:pt idx="15">
                  <c:v>0.70555193308612751</c:v>
                </c:pt>
                <c:pt idx="16">
                  <c:v>0.89355011607746815</c:v>
                </c:pt>
                <c:pt idx="17">
                  <c:v>0.90106441692457506</c:v>
                </c:pt>
                <c:pt idx="18">
                  <c:v>0.77877074519304978</c:v>
                </c:pt>
                <c:pt idx="19">
                  <c:v>0.57640776296895047</c:v>
                </c:pt>
                <c:pt idx="20">
                  <c:v>0.79750779073518274</c:v>
                </c:pt>
                <c:pt idx="21">
                  <c:v>0.24901432019249023</c:v>
                </c:pt>
                <c:pt idx="22">
                  <c:v>0.30859240841182756</c:v>
                </c:pt>
                <c:pt idx="23">
                  <c:v>0.14581222353157647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42-48AE-80D9-78263045EBFD}"/>
            </c:ext>
          </c:extLst>
        </c:ser>
        <c:ser>
          <c:idx val="10"/>
          <c:order val="9"/>
          <c:tx>
            <c:strRef>
              <c:f>'Consumo-Aleatorio'!$L$15</c:f>
              <c:strCache>
                <c:ptCount val="1"/>
                <c:pt idx="0">
                  <c:v>Octubre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'Consumo-Aleatorio'!$L$16:$L$39</c:f>
              <c:numCache>
                <c:formatCode>0.0</c:formatCode>
                <c:ptCount val="24"/>
                <c:pt idx="0">
                  <c:v>0.15181193051298589</c:v>
                </c:pt>
                <c:pt idx="1">
                  <c:v>0.2647783837526595</c:v>
                </c:pt>
                <c:pt idx="2">
                  <c:v>0.28140898855851604</c:v>
                </c:pt>
                <c:pt idx="3">
                  <c:v>0.2395721135781175</c:v>
                </c:pt>
                <c:pt idx="4">
                  <c:v>0.2012680473604129</c:v>
                </c:pt>
                <c:pt idx="5">
                  <c:v>0.21183997637692359</c:v>
                </c:pt>
                <c:pt idx="6">
                  <c:v>0.36676481434122032</c:v>
                </c:pt>
                <c:pt idx="7">
                  <c:v>0.36192219369877482</c:v>
                </c:pt>
                <c:pt idx="8">
                  <c:v>0.67352280045698687</c:v>
                </c:pt>
                <c:pt idx="9">
                  <c:v>0.62129839050130786</c:v>
                </c:pt>
                <c:pt idx="10">
                  <c:v>0.95298735584296135</c:v>
                </c:pt>
                <c:pt idx="11">
                  <c:v>0.81625239553182138</c:v>
                </c:pt>
                <c:pt idx="12">
                  <c:v>0.71481749987236287</c:v>
                </c:pt>
                <c:pt idx="13">
                  <c:v>0.98976134527680681</c:v>
                </c:pt>
                <c:pt idx="14">
                  <c:v>0.70161066034641706</c:v>
                </c:pt>
                <c:pt idx="15">
                  <c:v>0.92858089324668991</c:v>
                </c:pt>
                <c:pt idx="16">
                  <c:v>0.82095847891308038</c:v>
                </c:pt>
                <c:pt idx="17">
                  <c:v>0.86826939341682685</c:v>
                </c:pt>
                <c:pt idx="18">
                  <c:v>0.62660827231779015</c:v>
                </c:pt>
                <c:pt idx="19">
                  <c:v>0.51957654214576088</c:v>
                </c:pt>
                <c:pt idx="20">
                  <c:v>0.55925304140965215</c:v>
                </c:pt>
                <c:pt idx="21">
                  <c:v>0.26731539501026125</c:v>
                </c:pt>
                <c:pt idx="22">
                  <c:v>0.39016280942908987</c:v>
                </c:pt>
                <c:pt idx="23">
                  <c:v>0.11387653683826897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42-48AE-80D9-78263045EBFD}"/>
            </c:ext>
          </c:extLst>
        </c:ser>
        <c:ser>
          <c:idx val="11"/>
          <c:order val="10"/>
          <c:tx>
            <c:strRef>
              <c:f>'Consumo-Aleatorio'!$M$15</c:f>
              <c:strCache>
                <c:ptCount val="1"/>
                <c:pt idx="0">
                  <c:v>Noviembre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'Consumo-Aleatorio'!$M$16:$M$39</c:f>
              <c:numCache>
                <c:formatCode>0.0</c:formatCode>
                <c:ptCount val="24"/>
                <c:pt idx="0">
                  <c:v>0.17417241283865714</c:v>
                </c:pt>
                <c:pt idx="1">
                  <c:v>0.26578941071095796</c:v>
                </c:pt>
                <c:pt idx="2">
                  <c:v>0.2584434422416122</c:v>
                </c:pt>
                <c:pt idx="3">
                  <c:v>0.2446624379763421</c:v>
                </c:pt>
                <c:pt idx="4">
                  <c:v>0.27716153476940564</c:v>
                </c:pt>
                <c:pt idx="5">
                  <c:v>0.24013975672066429</c:v>
                </c:pt>
                <c:pt idx="6">
                  <c:v>0.42478349879081123</c:v>
                </c:pt>
                <c:pt idx="7">
                  <c:v>0.4762813083150868</c:v>
                </c:pt>
                <c:pt idx="8">
                  <c:v>0.53693342728907933</c:v>
                </c:pt>
                <c:pt idx="9">
                  <c:v>0.64000383974176778</c:v>
                </c:pt>
                <c:pt idx="10">
                  <c:v>0.95890921496824566</c:v>
                </c:pt>
                <c:pt idx="11">
                  <c:v>0.87750090996982499</c:v>
                </c:pt>
                <c:pt idx="12">
                  <c:v>0.87649641018853908</c:v>
                </c:pt>
                <c:pt idx="13">
                  <c:v>0.97952100543498</c:v>
                </c:pt>
                <c:pt idx="14">
                  <c:v>0.77438480240603558</c:v>
                </c:pt>
                <c:pt idx="15">
                  <c:v>0.78471717651299433</c:v>
                </c:pt>
                <c:pt idx="16">
                  <c:v>0.89732786220368776</c:v>
                </c:pt>
                <c:pt idx="17">
                  <c:v>0.93017788089852604</c:v>
                </c:pt>
                <c:pt idx="18">
                  <c:v>0.59171796369646346</c:v>
                </c:pt>
                <c:pt idx="19">
                  <c:v>0.59453732645298718</c:v>
                </c:pt>
                <c:pt idx="20">
                  <c:v>0.66918913519156975</c:v>
                </c:pt>
                <c:pt idx="21">
                  <c:v>0.42053069346764149</c:v>
                </c:pt>
                <c:pt idx="22">
                  <c:v>0.31361254323798399</c:v>
                </c:pt>
                <c:pt idx="23">
                  <c:v>0.15246676171428836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42-48AE-80D9-78263045EBFD}"/>
            </c:ext>
          </c:extLst>
        </c:ser>
        <c:ser>
          <c:idx val="12"/>
          <c:order val="11"/>
          <c:tx>
            <c:strRef>
              <c:f>'Consumo-Aleatorio'!$N$15</c:f>
              <c:strCache>
                <c:ptCount val="1"/>
                <c:pt idx="0">
                  <c:v>Diciembre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'Consumo-Aleatorio'!$N$16:$N$39</c:f>
              <c:numCache>
                <c:formatCode>0.0</c:formatCode>
                <c:ptCount val="24"/>
                <c:pt idx="0">
                  <c:v>0.18402798887646915</c:v>
                </c:pt>
                <c:pt idx="1">
                  <c:v>0.2796087431764232</c:v>
                </c:pt>
                <c:pt idx="2">
                  <c:v>0.24606595750690333</c:v>
                </c:pt>
                <c:pt idx="3">
                  <c:v>0.25146687589274658</c:v>
                </c:pt>
                <c:pt idx="4">
                  <c:v>0.25798517648743369</c:v>
                </c:pt>
                <c:pt idx="5">
                  <c:v>0.24785221554130099</c:v>
                </c:pt>
                <c:pt idx="6">
                  <c:v>0.44630507115486018</c:v>
                </c:pt>
                <c:pt idx="7">
                  <c:v>0.43418997063487919</c:v>
                </c:pt>
                <c:pt idx="8">
                  <c:v>0.5942414362173587</c:v>
                </c:pt>
                <c:pt idx="9">
                  <c:v>0.69248764621964343</c:v>
                </c:pt>
                <c:pt idx="10">
                  <c:v>0.83305299479894279</c:v>
                </c:pt>
                <c:pt idx="11">
                  <c:v>0.96967569332713066</c:v>
                </c:pt>
                <c:pt idx="12">
                  <c:v>0.94025451649869851</c:v>
                </c:pt>
                <c:pt idx="13">
                  <c:v>0.97003623916647563</c:v>
                </c:pt>
                <c:pt idx="14">
                  <c:v>0.84087880480591626</c:v>
                </c:pt>
                <c:pt idx="15">
                  <c:v>0.78752262011969398</c:v>
                </c:pt>
                <c:pt idx="16">
                  <c:v>0.93111998929913697</c:v>
                </c:pt>
                <c:pt idx="17">
                  <c:v>0.83239646406185464</c:v>
                </c:pt>
                <c:pt idx="18">
                  <c:v>0.51574049178662928</c:v>
                </c:pt>
                <c:pt idx="19">
                  <c:v>0.59870652157878879</c:v>
                </c:pt>
                <c:pt idx="20">
                  <c:v>0.7018916181442223</c:v>
                </c:pt>
                <c:pt idx="21">
                  <c:v>0.46173275653608503</c:v>
                </c:pt>
                <c:pt idx="22">
                  <c:v>0.20065268109351919</c:v>
                </c:pt>
                <c:pt idx="23">
                  <c:v>0.13067989133403368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42-48AE-80D9-78263045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53664"/>
        <c:axId val="1295844096"/>
        <c:axId val="318747952"/>
      </c:area3DChart>
      <c:catAx>
        <c:axId val="129585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44096"/>
        <c:crosses val="autoZero"/>
        <c:auto val="1"/>
        <c:lblAlgn val="ctr"/>
        <c:lblOffset val="100"/>
        <c:noMultiLvlLbl val="0"/>
      </c:catAx>
      <c:valAx>
        <c:axId val="1295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53664"/>
        <c:crosses val="autoZero"/>
        <c:crossBetween val="midCat"/>
      </c:valAx>
      <c:serAx>
        <c:axId val="31874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844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220979</xdr:colOff>
      <xdr:row>57</xdr:row>
      <xdr:rowOff>161752</xdr:rowOff>
    </xdr:from>
    <xdr:to>
      <xdr:col>14</xdr:col>
      <xdr:colOff>363682</xdr:colOff>
      <xdr:row>75</xdr:row>
      <xdr:rowOff>173182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445338-F271-446E-9F0C-ACD70BF9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163484</xdr:colOff>
      <xdr:row>57</xdr:row>
      <xdr:rowOff>68234</xdr:rowOff>
    </xdr:from>
    <xdr:to>
      <xdr:col>22</xdr:col>
      <xdr:colOff>742604</xdr:colOff>
      <xdr:row>73</xdr:row>
      <xdr:rowOff>52301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2B8ED6-AC76-4181-88E8-2A457ACAA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348682</xdr:colOff>
      <xdr:row>29</xdr:row>
      <xdr:rowOff>74158</xdr:rowOff>
    </xdr:from>
    <xdr:to>
      <xdr:col>15</xdr:col>
      <xdr:colOff>432026</xdr:colOff>
      <xdr:row>48</xdr:row>
      <xdr:rowOff>8504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F499E-E2CF-7887-4613-D1E250719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41672</xdr:colOff>
      <xdr:row>1</xdr:row>
      <xdr:rowOff>110727</xdr:rowOff>
    </xdr:from>
    <xdr:to>
      <xdr:col>24</xdr:col>
      <xdr:colOff>714376</xdr:colOff>
      <xdr:row>18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05B134-3A9F-78A1-D262-8C4EB42C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321468</xdr:colOff>
      <xdr:row>20</xdr:row>
      <xdr:rowOff>0</xdr:rowOff>
    </xdr:from>
    <xdr:to>
      <xdr:col>25</xdr:col>
      <xdr:colOff>232172</xdr:colOff>
      <xdr:row>38</xdr:row>
      <xdr:rowOff>175023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881B80-4D54-4648-95F8-5062E097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24</xdr:col>
      <xdr:colOff>672704</xdr:colOff>
      <xdr:row>61</xdr:row>
      <xdr:rowOff>8336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A79098-1E86-40A0-BD63-3B4F4F2E7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220979</xdr:colOff>
      <xdr:row>57</xdr:row>
      <xdr:rowOff>161752</xdr:rowOff>
    </xdr:from>
    <xdr:to>
      <xdr:col>14</xdr:col>
      <xdr:colOff>363682</xdr:colOff>
      <xdr:row>75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9CEC2-DE34-4514-81A5-E37394C3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163484</xdr:colOff>
      <xdr:row>57</xdr:row>
      <xdr:rowOff>68234</xdr:rowOff>
    </xdr:from>
    <xdr:to>
      <xdr:col>22</xdr:col>
      <xdr:colOff>742604</xdr:colOff>
      <xdr:row>73</xdr:row>
      <xdr:rowOff>52301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62276-7FAD-4168-AE8B-9DD867354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565315</xdr:colOff>
      <xdr:row>18</xdr:row>
      <xdr:rowOff>73290</xdr:rowOff>
    </xdr:from>
    <xdr:to>
      <xdr:col>21</xdr:col>
      <xdr:colOff>374812</xdr:colOff>
      <xdr:row>37</xdr:row>
      <xdr:rowOff>162047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A0926B-1645-0CA5-2ADC-01C2AF3D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189651</xdr:colOff>
      <xdr:row>35</xdr:row>
      <xdr:rowOff>176646</xdr:rowOff>
    </xdr:from>
    <xdr:to>
      <xdr:col>19</xdr:col>
      <xdr:colOff>644542</xdr:colOff>
      <xdr:row>58</xdr:row>
      <xdr:rowOff>43580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E9C927-9378-4780-879C-0975AA1B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265336</xdr:colOff>
      <xdr:row>36</xdr:row>
      <xdr:rowOff>138792</xdr:rowOff>
    </xdr:from>
    <xdr:to>
      <xdr:col>10</xdr:col>
      <xdr:colOff>299357</xdr:colOff>
      <xdr:row>62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36712D-770C-71DD-DF24-D3DE8804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lin%20PC/Downloads/energias%20renov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lin%20PC/Downloads/Datos%20Irradiancia%20FI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3">
          <cell r="I23" t="str">
            <v>Enero</v>
          </cell>
          <cell r="J23" t="str">
            <v>Febrero</v>
          </cell>
          <cell r="K23" t="str">
            <v>Marzo</v>
          </cell>
          <cell r="L23" t="str">
            <v>Abril</v>
          </cell>
          <cell r="M23" t="str">
            <v>Mayo</v>
          </cell>
          <cell r="N23" t="str">
            <v>Junio</v>
          </cell>
          <cell r="O23" t="str">
            <v>Julio</v>
          </cell>
          <cell r="P23" t="str">
            <v>Agosto</v>
          </cell>
          <cell r="Q23" t="str">
            <v>Septiembre</v>
          </cell>
          <cell r="R23" t="str">
            <v>Octubre</v>
          </cell>
          <cell r="S23" t="str">
            <v>Noviembre</v>
          </cell>
          <cell r="T23" t="str">
            <v>Diciembre</v>
          </cell>
        </row>
        <row r="24">
          <cell r="I24">
            <v>0.6</v>
          </cell>
          <cell r="J24">
            <v>0.6</v>
          </cell>
          <cell r="K24">
            <v>0.6</v>
          </cell>
          <cell r="L24">
            <v>0.6</v>
          </cell>
          <cell r="M24">
            <v>0.6</v>
          </cell>
          <cell r="N24">
            <v>0.6</v>
          </cell>
          <cell r="O24">
            <v>0.6</v>
          </cell>
          <cell r="P24">
            <v>0.4</v>
          </cell>
          <cell r="Q24">
            <v>0.42</v>
          </cell>
          <cell r="R24">
            <v>0.4</v>
          </cell>
          <cell r="S24">
            <v>0.42</v>
          </cell>
          <cell r="T24">
            <v>0.4</v>
          </cell>
        </row>
        <row r="25">
          <cell r="I25">
            <v>0.6</v>
          </cell>
          <cell r="J25">
            <v>0.6</v>
          </cell>
          <cell r="K25">
            <v>0.6</v>
          </cell>
          <cell r="L25">
            <v>0.6</v>
          </cell>
          <cell r="M25">
            <v>0.6</v>
          </cell>
          <cell r="N25">
            <v>0.6</v>
          </cell>
          <cell r="O25">
            <v>0.6</v>
          </cell>
          <cell r="P25">
            <v>0.35</v>
          </cell>
          <cell r="Q25">
            <v>0.45</v>
          </cell>
          <cell r="R25">
            <v>0.35</v>
          </cell>
          <cell r="S25">
            <v>0.45</v>
          </cell>
          <cell r="T25">
            <v>0.35</v>
          </cell>
        </row>
        <row r="26">
          <cell r="I26">
            <v>0.6</v>
          </cell>
          <cell r="J26">
            <v>0.6</v>
          </cell>
          <cell r="K26">
            <v>0.6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0.45</v>
          </cell>
          <cell r="Q26">
            <v>0.45</v>
          </cell>
          <cell r="R26">
            <v>0.45</v>
          </cell>
          <cell r="S26">
            <v>0.45</v>
          </cell>
          <cell r="T26">
            <v>0.45</v>
          </cell>
        </row>
        <row r="27">
          <cell r="I27">
            <v>0.6</v>
          </cell>
          <cell r="J27">
            <v>0.6</v>
          </cell>
          <cell r="K27">
            <v>0.6</v>
          </cell>
          <cell r="L27">
            <v>0.6</v>
          </cell>
          <cell r="M27">
            <v>0.6</v>
          </cell>
          <cell r="N27">
            <v>0.6</v>
          </cell>
          <cell r="O27">
            <v>0.6</v>
          </cell>
          <cell r="P27">
            <v>0.45</v>
          </cell>
          <cell r="Q27">
            <v>0.45</v>
          </cell>
          <cell r="R27">
            <v>0.45</v>
          </cell>
          <cell r="S27">
            <v>0.45</v>
          </cell>
          <cell r="T27">
            <v>0.45</v>
          </cell>
        </row>
        <row r="28">
          <cell r="I28">
            <v>0.6</v>
          </cell>
          <cell r="J28">
            <v>0.6</v>
          </cell>
          <cell r="K28">
            <v>0.6</v>
          </cell>
          <cell r="L28">
            <v>0.6</v>
          </cell>
          <cell r="M28">
            <v>0.6</v>
          </cell>
          <cell r="N28">
            <v>0.6</v>
          </cell>
          <cell r="O28">
            <v>0.6</v>
          </cell>
          <cell r="P28">
            <v>0.45</v>
          </cell>
          <cell r="Q28">
            <v>0.45</v>
          </cell>
          <cell r="R28">
            <v>0.45</v>
          </cell>
          <cell r="S28">
            <v>0.45</v>
          </cell>
          <cell r="T28">
            <v>0.45</v>
          </cell>
        </row>
        <row r="29">
          <cell r="I29">
            <v>0.6</v>
          </cell>
          <cell r="J29">
            <v>0.6</v>
          </cell>
          <cell r="K29">
            <v>0.6</v>
          </cell>
          <cell r="L29">
            <v>0.6</v>
          </cell>
          <cell r="M29">
            <v>0.6</v>
          </cell>
          <cell r="N29">
            <v>0.6</v>
          </cell>
          <cell r="O29">
            <v>0.6</v>
          </cell>
          <cell r="P29">
            <v>0.45</v>
          </cell>
          <cell r="Q29">
            <v>0.45</v>
          </cell>
          <cell r="R29">
            <v>0.45</v>
          </cell>
          <cell r="S29">
            <v>0.45</v>
          </cell>
          <cell r="T29">
            <v>0.45</v>
          </cell>
        </row>
        <row r="30">
          <cell r="I30">
            <v>0.6</v>
          </cell>
          <cell r="J30">
            <v>0.6</v>
          </cell>
          <cell r="K30">
            <v>0.6</v>
          </cell>
          <cell r="L30">
            <v>0.6</v>
          </cell>
          <cell r="M30">
            <v>0.6</v>
          </cell>
          <cell r="N30">
            <v>0.6</v>
          </cell>
          <cell r="O30">
            <v>0.6</v>
          </cell>
          <cell r="P30">
            <v>0.45</v>
          </cell>
          <cell r="Q30">
            <v>0.47</v>
          </cell>
          <cell r="R30">
            <v>0.45</v>
          </cell>
          <cell r="S30">
            <v>0.47</v>
          </cell>
          <cell r="T30">
            <v>0.45</v>
          </cell>
        </row>
        <row r="31">
          <cell r="I31">
            <v>0.6</v>
          </cell>
          <cell r="J31">
            <v>0.6</v>
          </cell>
          <cell r="K31">
            <v>0.6</v>
          </cell>
          <cell r="L31">
            <v>0.6</v>
          </cell>
          <cell r="M31">
            <v>0.6</v>
          </cell>
          <cell r="N31">
            <v>0.6</v>
          </cell>
          <cell r="O31">
            <v>0.6</v>
          </cell>
          <cell r="P31">
            <v>0.45</v>
          </cell>
          <cell r="Q31">
            <v>0.51</v>
          </cell>
          <cell r="R31">
            <v>0.45</v>
          </cell>
          <cell r="S31">
            <v>0.51</v>
          </cell>
          <cell r="T31">
            <v>0.45</v>
          </cell>
        </row>
        <row r="32">
          <cell r="I32">
            <v>0.5</v>
          </cell>
          <cell r="J32">
            <v>0.5</v>
          </cell>
          <cell r="K32">
            <v>1.75</v>
          </cell>
          <cell r="L32">
            <v>4.9000000000000004</v>
          </cell>
          <cell r="M32">
            <v>5.2</v>
          </cell>
          <cell r="N32">
            <v>5.0999999999999996</v>
          </cell>
          <cell r="O32">
            <v>5.2</v>
          </cell>
          <cell r="P32">
            <v>3.5</v>
          </cell>
          <cell r="Q32">
            <v>5.6</v>
          </cell>
          <cell r="R32">
            <v>3.5</v>
          </cell>
          <cell r="S32">
            <v>5.6</v>
          </cell>
          <cell r="T32">
            <v>3.5</v>
          </cell>
        </row>
        <row r="33">
          <cell r="I33">
            <v>0.5</v>
          </cell>
          <cell r="J33">
            <v>0.5</v>
          </cell>
          <cell r="K33">
            <v>1.75</v>
          </cell>
          <cell r="L33">
            <v>4.9000000000000004</v>
          </cell>
          <cell r="M33">
            <v>5.2</v>
          </cell>
          <cell r="N33">
            <v>5.0999999999999996</v>
          </cell>
          <cell r="O33">
            <v>5.2</v>
          </cell>
          <cell r="P33">
            <v>3.5</v>
          </cell>
          <cell r="Q33">
            <v>5.8</v>
          </cell>
          <cell r="R33">
            <v>3.5</v>
          </cell>
          <cell r="S33">
            <v>5.8</v>
          </cell>
          <cell r="T33">
            <v>3.5</v>
          </cell>
        </row>
        <row r="34">
          <cell r="I34">
            <v>0.5</v>
          </cell>
          <cell r="J34">
            <v>0.5</v>
          </cell>
          <cell r="K34">
            <v>1.75</v>
          </cell>
          <cell r="L34">
            <v>4.9000000000000004</v>
          </cell>
          <cell r="M34">
            <v>5.2</v>
          </cell>
          <cell r="N34">
            <v>5</v>
          </cell>
          <cell r="O34">
            <v>5.2</v>
          </cell>
          <cell r="P34">
            <v>3.75</v>
          </cell>
          <cell r="Q34">
            <v>5.4</v>
          </cell>
          <cell r="R34">
            <v>3.75</v>
          </cell>
          <cell r="S34">
            <v>5.4</v>
          </cell>
          <cell r="T34">
            <v>3.75</v>
          </cell>
        </row>
        <row r="35">
          <cell r="I35">
            <v>0.5</v>
          </cell>
          <cell r="J35">
            <v>0.5</v>
          </cell>
          <cell r="K35">
            <v>1.75</v>
          </cell>
          <cell r="L35">
            <v>4.9000000000000004</v>
          </cell>
          <cell r="M35">
            <v>5.2</v>
          </cell>
          <cell r="N35">
            <v>5.0999999999999996</v>
          </cell>
          <cell r="O35">
            <v>5.2</v>
          </cell>
          <cell r="P35">
            <v>3.84</v>
          </cell>
          <cell r="Q35">
            <v>5.5</v>
          </cell>
          <cell r="R35">
            <v>3.84</v>
          </cell>
          <cell r="S35">
            <v>5.5</v>
          </cell>
          <cell r="T35">
            <v>3.84</v>
          </cell>
        </row>
        <row r="36">
          <cell r="I36">
            <v>0.5</v>
          </cell>
          <cell r="J36">
            <v>0.5</v>
          </cell>
          <cell r="K36">
            <v>1.75</v>
          </cell>
          <cell r="L36">
            <v>5.15</v>
          </cell>
          <cell r="M36">
            <v>7.6</v>
          </cell>
          <cell r="N36">
            <v>6.5</v>
          </cell>
          <cell r="O36">
            <v>7.6</v>
          </cell>
          <cell r="P36">
            <v>8.27</v>
          </cell>
          <cell r="Q36">
            <v>8.26</v>
          </cell>
          <cell r="R36">
            <v>8.27</v>
          </cell>
          <cell r="S36">
            <v>8.26</v>
          </cell>
          <cell r="T36">
            <v>8.27</v>
          </cell>
        </row>
        <row r="37">
          <cell r="I37">
            <v>0.5</v>
          </cell>
          <cell r="J37">
            <v>0.5</v>
          </cell>
          <cell r="K37">
            <v>9.5499999999999989</v>
          </cell>
          <cell r="L37">
            <v>9.1</v>
          </cell>
          <cell r="M37">
            <v>12.6</v>
          </cell>
          <cell r="N37">
            <v>11.6</v>
          </cell>
          <cell r="O37">
            <v>12.6</v>
          </cell>
          <cell r="P37">
            <v>8.6300000000000008</v>
          </cell>
          <cell r="Q37">
            <v>8.3000000000000007</v>
          </cell>
          <cell r="R37">
            <v>8.6300000000000008</v>
          </cell>
          <cell r="S37">
            <v>8.3000000000000007</v>
          </cell>
          <cell r="T37">
            <v>8.6300000000000008</v>
          </cell>
        </row>
        <row r="38">
          <cell r="I38">
            <v>0.5</v>
          </cell>
          <cell r="J38">
            <v>0.5</v>
          </cell>
          <cell r="K38">
            <v>9.5499999999999989</v>
          </cell>
          <cell r="L38">
            <v>9.1</v>
          </cell>
          <cell r="M38">
            <v>12.6</v>
          </cell>
          <cell r="N38">
            <v>11.6</v>
          </cell>
          <cell r="O38">
            <v>12.6</v>
          </cell>
          <cell r="P38">
            <v>8.69</v>
          </cell>
          <cell r="Q38">
            <v>8.4</v>
          </cell>
          <cell r="R38">
            <v>8.69</v>
          </cell>
          <cell r="S38">
            <v>8.4</v>
          </cell>
          <cell r="T38">
            <v>8.69</v>
          </cell>
        </row>
        <row r="39">
          <cell r="I39">
            <v>0.5</v>
          </cell>
          <cell r="J39">
            <v>0.5</v>
          </cell>
          <cell r="K39">
            <v>9.5499999999999989</v>
          </cell>
          <cell r="L39">
            <v>9.1</v>
          </cell>
          <cell r="M39">
            <v>12.6</v>
          </cell>
          <cell r="N39">
            <v>11.6</v>
          </cell>
          <cell r="O39">
            <v>12.6</v>
          </cell>
          <cell r="P39">
            <v>9.1199999999999992</v>
          </cell>
          <cell r="Q39">
            <v>9.1</v>
          </cell>
          <cell r="R39">
            <v>9.1199999999999992</v>
          </cell>
          <cell r="S39">
            <v>9.1</v>
          </cell>
          <cell r="T39">
            <v>9.1199999999999992</v>
          </cell>
        </row>
        <row r="40">
          <cell r="I40">
            <v>0.5</v>
          </cell>
          <cell r="J40">
            <v>0.5</v>
          </cell>
          <cell r="K40">
            <v>9.5499999999999989</v>
          </cell>
          <cell r="L40">
            <v>9.1</v>
          </cell>
          <cell r="M40">
            <v>12.6</v>
          </cell>
          <cell r="N40">
            <v>11.6</v>
          </cell>
          <cell r="O40">
            <v>12.6</v>
          </cell>
          <cell r="P40">
            <v>9.1999999999999993</v>
          </cell>
          <cell r="Q40">
            <v>9.14</v>
          </cell>
          <cell r="R40">
            <v>9.1999999999999993</v>
          </cell>
          <cell r="S40">
            <v>9.14</v>
          </cell>
          <cell r="T40">
            <v>9.1999999999999993</v>
          </cell>
        </row>
        <row r="41">
          <cell r="I41">
            <v>0.5</v>
          </cell>
          <cell r="J41">
            <v>0.5</v>
          </cell>
          <cell r="K41">
            <v>9.5499999999999989</v>
          </cell>
          <cell r="L41">
            <v>9.1</v>
          </cell>
          <cell r="M41">
            <v>12.6</v>
          </cell>
          <cell r="N41">
            <v>11.6</v>
          </cell>
          <cell r="O41">
            <v>12.6</v>
          </cell>
          <cell r="P41">
            <v>9.23</v>
          </cell>
          <cell r="Q41">
            <v>9.25</v>
          </cell>
          <cell r="R41">
            <v>9.23</v>
          </cell>
          <cell r="S41">
            <v>9.25</v>
          </cell>
          <cell r="T41">
            <v>9.23</v>
          </cell>
        </row>
        <row r="42">
          <cell r="I42">
            <v>0.5</v>
          </cell>
          <cell r="J42">
            <v>0.5</v>
          </cell>
          <cell r="K42">
            <v>2</v>
          </cell>
          <cell r="L42">
            <v>3</v>
          </cell>
          <cell r="M42">
            <v>4.2</v>
          </cell>
          <cell r="N42">
            <v>3</v>
          </cell>
          <cell r="O42">
            <v>4.2</v>
          </cell>
          <cell r="P42">
            <v>7.56</v>
          </cell>
          <cell r="Q42">
            <v>7.51</v>
          </cell>
          <cell r="R42">
            <v>7.56</v>
          </cell>
          <cell r="S42">
            <v>7.51</v>
          </cell>
          <cell r="T42">
            <v>7.56</v>
          </cell>
        </row>
        <row r="43">
          <cell r="I43">
            <v>0.5</v>
          </cell>
          <cell r="J43">
            <v>0.5</v>
          </cell>
          <cell r="K43">
            <v>2</v>
          </cell>
          <cell r="L43">
            <v>3</v>
          </cell>
          <cell r="M43">
            <v>4.2</v>
          </cell>
          <cell r="N43">
            <v>3</v>
          </cell>
          <cell r="O43">
            <v>4.2</v>
          </cell>
          <cell r="P43">
            <v>7.78</v>
          </cell>
          <cell r="Q43">
            <v>7.2</v>
          </cell>
          <cell r="R43">
            <v>7.78</v>
          </cell>
          <cell r="S43">
            <v>7.2</v>
          </cell>
          <cell r="T43">
            <v>7.78</v>
          </cell>
        </row>
        <row r="44">
          <cell r="I44">
            <v>0.5</v>
          </cell>
          <cell r="J44">
            <v>0.5</v>
          </cell>
          <cell r="K44">
            <v>2</v>
          </cell>
          <cell r="L44">
            <v>3</v>
          </cell>
          <cell r="M44">
            <v>4.2</v>
          </cell>
          <cell r="N44">
            <v>3</v>
          </cell>
          <cell r="O44">
            <v>4.2</v>
          </cell>
          <cell r="P44">
            <v>7.89</v>
          </cell>
          <cell r="Q44">
            <v>6.59</v>
          </cell>
          <cell r="R44">
            <v>7.89</v>
          </cell>
          <cell r="S44">
            <v>6.59</v>
          </cell>
          <cell r="T44">
            <v>7.89</v>
          </cell>
        </row>
        <row r="45">
          <cell r="I45">
            <v>0.5</v>
          </cell>
          <cell r="J45">
            <v>0.5</v>
          </cell>
          <cell r="K45">
            <v>2.5</v>
          </cell>
          <cell r="L45">
            <v>3</v>
          </cell>
          <cell r="M45">
            <v>4.2</v>
          </cell>
          <cell r="N45">
            <v>3</v>
          </cell>
          <cell r="O45">
            <v>4.2</v>
          </cell>
          <cell r="P45">
            <v>7.98</v>
          </cell>
          <cell r="Q45">
            <v>6.42</v>
          </cell>
          <cell r="R45">
            <v>7.98</v>
          </cell>
          <cell r="S45">
            <v>6.42</v>
          </cell>
          <cell r="T45">
            <v>7.98</v>
          </cell>
        </row>
        <row r="46">
          <cell r="I46">
            <v>0.7</v>
          </cell>
          <cell r="J46">
            <v>0.7</v>
          </cell>
          <cell r="K46">
            <v>2.5</v>
          </cell>
          <cell r="L46">
            <v>2.5</v>
          </cell>
          <cell r="M46">
            <v>2.5</v>
          </cell>
          <cell r="N46">
            <v>2.5</v>
          </cell>
          <cell r="O46">
            <v>2.5</v>
          </cell>
          <cell r="P46">
            <v>5.7</v>
          </cell>
          <cell r="Q46">
            <v>5.0999999999999996</v>
          </cell>
          <cell r="R46">
            <v>5.7</v>
          </cell>
          <cell r="S46">
            <v>5.0999999999999996</v>
          </cell>
          <cell r="T46">
            <v>5.7</v>
          </cell>
        </row>
        <row r="47">
          <cell r="I47">
            <v>0.7</v>
          </cell>
          <cell r="J47">
            <v>0.7</v>
          </cell>
          <cell r="K47">
            <v>3</v>
          </cell>
          <cell r="L47">
            <v>2.5</v>
          </cell>
          <cell r="M47">
            <v>2.5</v>
          </cell>
          <cell r="N47">
            <v>2.5</v>
          </cell>
          <cell r="O47">
            <v>2.5</v>
          </cell>
          <cell r="P47">
            <v>2.35</v>
          </cell>
          <cell r="Q47">
            <v>3.5</v>
          </cell>
          <cell r="R47">
            <v>2.35</v>
          </cell>
          <cell r="S47">
            <v>3.5</v>
          </cell>
          <cell r="T47">
            <v>2.35</v>
          </cell>
        </row>
        <row r="52">
          <cell r="I52" t="str">
            <v>enero</v>
          </cell>
          <cell r="J52" t="str">
            <v>febrero</v>
          </cell>
          <cell r="K52" t="str">
            <v>marzo</v>
          </cell>
          <cell r="L52" t="str">
            <v>abril</v>
          </cell>
          <cell r="M52" t="str">
            <v>mayo</v>
          </cell>
          <cell r="N52" t="str">
            <v>junio</v>
          </cell>
          <cell r="O52" t="str">
            <v>julio</v>
          </cell>
          <cell r="P52" t="str">
            <v>agosto</v>
          </cell>
          <cell r="Q52" t="str">
            <v>setiembre</v>
          </cell>
          <cell r="R52" t="str">
            <v>octubre</v>
          </cell>
          <cell r="S52" t="str">
            <v>noviembre</v>
          </cell>
          <cell r="T52" t="str">
            <v>diciembre</v>
          </cell>
        </row>
        <row r="53">
          <cell r="I53">
            <v>416.99999999999994</v>
          </cell>
          <cell r="J53">
            <v>416.99999999999994</v>
          </cell>
          <cell r="K53">
            <v>2348.9999999999995</v>
          </cell>
          <cell r="L53">
            <v>2836.5</v>
          </cell>
          <cell r="M53">
            <v>3615</v>
          </cell>
          <cell r="N53">
            <v>3273</v>
          </cell>
          <cell r="O53">
            <v>3615</v>
          </cell>
          <cell r="P53">
            <v>3376.2</v>
          </cell>
          <cell r="Q53">
            <v>3537.6000000000004</v>
          </cell>
          <cell r="R53">
            <v>3376.2</v>
          </cell>
          <cell r="S53">
            <v>3537.6000000000004</v>
          </cell>
          <cell r="T53">
            <v>3376.2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4">
          <cell r="G24" t="str">
            <v>Jan</v>
          </cell>
          <cell r="H24" t="str">
            <v>Feb</v>
          </cell>
          <cell r="I24" t="str">
            <v>Mar</v>
          </cell>
          <cell r="J24" t="str">
            <v>Apr</v>
          </cell>
          <cell r="K24" t="str">
            <v>May</v>
          </cell>
          <cell r="L24" t="str">
            <v>Jun</v>
          </cell>
          <cell r="M24" t="str">
            <v>Jul</v>
          </cell>
          <cell r="N24" t="str">
            <v>Aug</v>
          </cell>
          <cell r="O24" t="str">
            <v>Sep</v>
          </cell>
          <cell r="P24" t="str">
            <v>Oct</v>
          </cell>
          <cell r="Q24" t="str">
            <v>Nov</v>
          </cell>
          <cell r="R24" t="str">
            <v>Dec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F27">
            <v>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F28">
            <v>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F29">
            <v>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F30">
            <v>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F31">
            <v>6</v>
          </cell>
          <cell r="G31">
            <v>29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18</v>
          </cell>
          <cell r="P31">
            <v>38</v>
          </cell>
          <cell r="Q31">
            <v>39</v>
          </cell>
          <cell r="R31">
            <v>46</v>
          </cell>
        </row>
        <row r="32">
          <cell r="F32">
            <v>7</v>
          </cell>
          <cell r="G32">
            <v>170</v>
          </cell>
          <cell r="H32">
            <v>192</v>
          </cell>
          <cell r="I32">
            <v>192</v>
          </cell>
          <cell r="J32">
            <v>214</v>
          </cell>
          <cell r="K32">
            <v>121</v>
          </cell>
          <cell r="L32">
            <v>104</v>
          </cell>
          <cell r="M32">
            <v>132</v>
          </cell>
          <cell r="N32">
            <v>116</v>
          </cell>
          <cell r="O32">
            <v>75</v>
          </cell>
          <cell r="P32">
            <v>70</v>
          </cell>
          <cell r="Q32">
            <v>60</v>
          </cell>
          <cell r="R32">
            <v>104</v>
          </cell>
        </row>
        <row r="33">
          <cell r="F33">
            <v>8</v>
          </cell>
          <cell r="G33">
            <v>268</v>
          </cell>
          <cell r="H33">
            <v>326</v>
          </cell>
          <cell r="I33">
            <v>342</v>
          </cell>
          <cell r="J33">
            <v>348</v>
          </cell>
          <cell r="K33">
            <v>203</v>
          </cell>
          <cell r="L33">
            <v>121</v>
          </cell>
          <cell r="M33">
            <v>146</v>
          </cell>
          <cell r="N33">
            <v>108</v>
          </cell>
          <cell r="O33">
            <v>58</v>
          </cell>
          <cell r="P33">
            <v>72</v>
          </cell>
          <cell r="Q33">
            <v>94</v>
          </cell>
          <cell r="R33">
            <v>172</v>
          </cell>
        </row>
        <row r="34">
          <cell r="F34">
            <v>9</v>
          </cell>
          <cell r="G34">
            <v>378</v>
          </cell>
          <cell r="H34">
            <v>453</v>
          </cell>
          <cell r="I34">
            <v>479</v>
          </cell>
          <cell r="J34">
            <v>480</v>
          </cell>
          <cell r="K34">
            <v>256</v>
          </cell>
          <cell r="L34">
            <v>100</v>
          </cell>
          <cell r="M34">
            <v>99</v>
          </cell>
          <cell r="N34">
            <v>63</v>
          </cell>
          <cell r="O34">
            <v>58</v>
          </cell>
          <cell r="P34">
            <v>110</v>
          </cell>
          <cell r="Q34">
            <v>157</v>
          </cell>
          <cell r="R34">
            <v>256</v>
          </cell>
        </row>
        <row r="35">
          <cell r="F35">
            <v>10</v>
          </cell>
          <cell r="G35">
            <v>470</v>
          </cell>
          <cell r="H35">
            <v>566</v>
          </cell>
          <cell r="I35">
            <v>596</v>
          </cell>
          <cell r="J35">
            <v>598</v>
          </cell>
          <cell r="K35">
            <v>321</v>
          </cell>
          <cell r="L35">
            <v>122</v>
          </cell>
          <cell r="M35">
            <v>87</v>
          </cell>
          <cell r="N35">
            <v>72</v>
          </cell>
          <cell r="O35">
            <v>101</v>
          </cell>
          <cell r="P35">
            <v>178</v>
          </cell>
          <cell r="Q35">
            <v>245</v>
          </cell>
          <cell r="R35">
            <v>338</v>
          </cell>
        </row>
        <row r="36">
          <cell r="F36">
            <v>11</v>
          </cell>
          <cell r="G36">
            <v>549</v>
          </cell>
          <cell r="H36">
            <v>626</v>
          </cell>
          <cell r="I36">
            <v>657</v>
          </cell>
          <cell r="J36">
            <v>662</v>
          </cell>
          <cell r="K36">
            <v>396</v>
          </cell>
          <cell r="L36">
            <v>162</v>
          </cell>
          <cell r="M36">
            <v>113</v>
          </cell>
          <cell r="N36">
            <v>110</v>
          </cell>
          <cell r="O36">
            <v>157</v>
          </cell>
          <cell r="P36">
            <v>280</v>
          </cell>
          <cell r="Q36">
            <v>381</v>
          </cell>
          <cell r="R36">
            <v>436</v>
          </cell>
        </row>
        <row r="37">
          <cell r="F37">
            <v>12</v>
          </cell>
          <cell r="G37">
            <v>603</v>
          </cell>
          <cell r="H37">
            <v>643</v>
          </cell>
          <cell r="I37">
            <v>664</v>
          </cell>
          <cell r="J37">
            <v>679</v>
          </cell>
          <cell r="K37">
            <v>449</v>
          </cell>
          <cell r="L37">
            <v>209</v>
          </cell>
          <cell r="M37">
            <v>152</v>
          </cell>
          <cell r="N37">
            <v>158</v>
          </cell>
          <cell r="O37">
            <v>225</v>
          </cell>
          <cell r="P37">
            <v>349</v>
          </cell>
          <cell r="Q37">
            <v>429</v>
          </cell>
          <cell r="R37">
            <v>480</v>
          </cell>
        </row>
        <row r="38">
          <cell r="F38">
            <v>13</v>
          </cell>
          <cell r="G38">
            <v>540</v>
          </cell>
          <cell r="H38">
            <v>588</v>
          </cell>
          <cell r="I38">
            <v>616</v>
          </cell>
          <cell r="J38">
            <v>642</v>
          </cell>
          <cell r="K38">
            <v>452</v>
          </cell>
          <cell r="L38">
            <v>224</v>
          </cell>
          <cell r="M38">
            <v>175</v>
          </cell>
          <cell r="N38">
            <v>193</v>
          </cell>
          <cell r="O38">
            <v>255</v>
          </cell>
          <cell r="P38">
            <v>373</v>
          </cell>
          <cell r="Q38">
            <v>436</v>
          </cell>
          <cell r="R38">
            <v>443</v>
          </cell>
        </row>
        <row r="39">
          <cell r="F39">
            <v>14</v>
          </cell>
          <cell r="G39">
            <v>450</v>
          </cell>
          <cell r="H39">
            <v>461</v>
          </cell>
          <cell r="I39">
            <v>496</v>
          </cell>
          <cell r="J39">
            <v>562</v>
          </cell>
          <cell r="K39">
            <v>423</v>
          </cell>
          <cell r="L39">
            <v>227</v>
          </cell>
          <cell r="M39">
            <v>189</v>
          </cell>
          <cell r="N39">
            <v>204</v>
          </cell>
          <cell r="O39">
            <v>245</v>
          </cell>
          <cell r="P39">
            <v>349</v>
          </cell>
          <cell r="Q39">
            <v>404</v>
          </cell>
          <cell r="R39">
            <v>379</v>
          </cell>
        </row>
        <row r="40">
          <cell r="F40">
            <v>15</v>
          </cell>
          <cell r="G40">
            <v>331</v>
          </cell>
          <cell r="H40">
            <v>314</v>
          </cell>
          <cell r="I40">
            <v>359</v>
          </cell>
          <cell r="J40">
            <v>455</v>
          </cell>
          <cell r="K40">
            <v>364</v>
          </cell>
          <cell r="L40">
            <v>212</v>
          </cell>
          <cell r="M40">
            <v>196</v>
          </cell>
          <cell r="N40">
            <v>198</v>
          </cell>
          <cell r="O40">
            <v>216</v>
          </cell>
          <cell r="P40">
            <v>277</v>
          </cell>
          <cell r="Q40">
            <v>319</v>
          </cell>
          <cell r="R40">
            <v>279</v>
          </cell>
        </row>
        <row r="41">
          <cell r="F41">
            <v>16</v>
          </cell>
          <cell r="G41">
            <v>217</v>
          </cell>
          <cell r="H41">
            <v>186</v>
          </cell>
          <cell r="I41">
            <v>225</v>
          </cell>
          <cell r="J41">
            <v>316</v>
          </cell>
          <cell r="K41">
            <v>277</v>
          </cell>
          <cell r="L41">
            <v>177</v>
          </cell>
          <cell r="M41">
            <v>181</v>
          </cell>
          <cell r="N41">
            <v>173</v>
          </cell>
          <cell r="O41">
            <v>165</v>
          </cell>
          <cell r="P41">
            <v>184</v>
          </cell>
          <cell r="Q41">
            <v>219</v>
          </cell>
          <cell r="R41">
            <v>190</v>
          </cell>
        </row>
        <row r="42">
          <cell r="F42">
            <v>17</v>
          </cell>
          <cell r="G42">
            <v>121</v>
          </cell>
          <cell r="H42">
            <v>104</v>
          </cell>
          <cell r="I42">
            <v>105</v>
          </cell>
          <cell r="J42">
            <v>113</v>
          </cell>
          <cell r="K42">
            <v>85</v>
          </cell>
          <cell r="L42">
            <v>58</v>
          </cell>
          <cell r="M42">
            <v>76</v>
          </cell>
          <cell r="N42">
            <v>84</v>
          </cell>
          <cell r="O42">
            <v>65</v>
          </cell>
          <cell r="P42">
            <v>65</v>
          </cell>
          <cell r="Q42">
            <v>98</v>
          </cell>
          <cell r="R42">
            <v>98</v>
          </cell>
        </row>
        <row r="43">
          <cell r="F43">
            <v>18</v>
          </cell>
          <cell r="G43">
            <v>19</v>
          </cell>
          <cell r="H43">
            <v>16</v>
          </cell>
          <cell r="I43">
            <v>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6</v>
          </cell>
        </row>
        <row r="44">
          <cell r="F44">
            <v>19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F45">
            <v>20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F46">
            <v>21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F47">
            <v>22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F48">
            <v>23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KINNER FRANKLIN TELLO PAUCAR" id="{CACA6EA5-1482-49A1-8A3D-67F161BCDBB7}" userId="S::stellop@uni.pe::f4041ed3-da5c-495c-af54-3c02118ca42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5-17T00:38:21.32" personId="{CACA6EA5-1482-49A1-8A3D-67F161BCDBB7}" id="{E89F6376-E755-4E5C-B7E6-79A14312F8F8}">
    <text>Depende del pliego tarifario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DCBC-25E3-48E1-B159-A84DBD5EF2C7}">
  <dimension ref="A1:AD52"/>
  <sheetViews>
    <sheetView topLeftCell="A10" zoomScale="70" zoomScaleNormal="70" workbookViewId="0">
      <selection activeCell="C16" sqref="C16"/>
    </sheetView>
  </sheetViews>
  <sheetFormatPr baseColWidth="10" defaultColWidth="11.42578125" defaultRowHeight="15" x14ac:dyDescent="0.25"/>
  <cols>
    <col min="1" max="1" width="11.42578125" style="42"/>
    <col min="2" max="2" width="15" style="42" customWidth="1"/>
    <col min="3" max="14" width="11.7109375" style="42" customWidth="1"/>
    <col min="15" max="16" width="11.42578125" style="42"/>
    <col min="17" max="17" width="39" style="42" customWidth="1"/>
    <col min="18" max="16384" width="11.42578125" style="42"/>
  </cols>
  <sheetData>
    <row r="1" spans="1:30" ht="28.9" customHeight="1" x14ac:dyDescent="0.25">
      <c r="B1" s="204" t="s">
        <v>158</v>
      </c>
      <c r="C1" s="204"/>
      <c r="D1" s="204"/>
      <c r="E1" s="204"/>
      <c r="F1" s="205" t="s">
        <v>29</v>
      </c>
      <c r="G1" s="205"/>
      <c r="H1" s="206" t="s">
        <v>30</v>
      </c>
      <c r="I1" s="206" t="s">
        <v>31</v>
      </c>
      <c r="J1" s="206" t="s">
        <v>32</v>
      </c>
      <c r="K1" s="206" t="s">
        <v>33</v>
      </c>
      <c r="L1" s="208" t="s">
        <v>110</v>
      </c>
    </row>
    <row r="2" spans="1:30" x14ac:dyDescent="0.25">
      <c r="B2" s="204"/>
      <c r="C2" s="204"/>
      <c r="D2" s="204"/>
      <c r="E2" s="204"/>
      <c r="F2" s="62" t="s">
        <v>34</v>
      </c>
      <c r="G2" s="62" t="s">
        <v>35</v>
      </c>
      <c r="H2" s="207"/>
      <c r="I2" s="207"/>
      <c r="J2" s="207"/>
      <c r="K2" s="207"/>
      <c r="L2" s="208"/>
    </row>
    <row r="3" spans="1:30" x14ac:dyDescent="0.25">
      <c r="B3" s="201" t="s">
        <v>36</v>
      </c>
      <c r="C3" s="202"/>
      <c r="D3" s="202"/>
      <c r="E3" s="203"/>
      <c r="F3" s="43">
        <v>50</v>
      </c>
      <c r="G3" s="43">
        <v>0.05</v>
      </c>
      <c r="H3" s="44">
        <v>28</v>
      </c>
      <c r="I3" s="44">
        <v>6</v>
      </c>
      <c r="J3" s="44">
        <v>30</v>
      </c>
      <c r="K3" s="44">
        <f>G3*H3*I3*J3</f>
        <v>252</v>
      </c>
      <c r="L3" s="44">
        <f>G3*I3*H3</f>
        <v>8.4000000000000021</v>
      </c>
    </row>
    <row r="4" spans="1:30" x14ac:dyDescent="0.25">
      <c r="B4" s="201" t="s">
        <v>37</v>
      </c>
      <c r="C4" s="202"/>
      <c r="D4" s="202"/>
      <c r="E4" s="203"/>
      <c r="F4" s="43">
        <v>25</v>
      </c>
      <c r="G4" s="43">
        <v>2.5000000000000001E-2</v>
      </c>
      <c r="H4" s="44">
        <v>4</v>
      </c>
      <c r="I4" s="44">
        <v>6</v>
      </c>
      <c r="J4" s="44">
        <v>30</v>
      </c>
      <c r="K4" s="44">
        <f t="shared" ref="K4:K10" si="0">G4*H4*I4*J4</f>
        <v>18.000000000000004</v>
      </c>
      <c r="L4" s="44">
        <f t="shared" ref="L4:L10" si="1">G4*I4*H4</f>
        <v>0.60000000000000009</v>
      </c>
    </row>
    <row r="5" spans="1:30" x14ac:dyDescent="0.25">
      <c r="B5" s="201" t="s">
        <v>38</v>
      </c>
      <c r="C5" s="202"/>
      <c r="D5" s="202"/>
      <c r="E5" s="203"/>
      <c r="F5" s="43">
        <v>75</v>
      </c>
      <c r="G5" s="43">
        <v>7.4999999999999997E-2</v>
      </c>
      <c r="H5" s="44">
        <v>8</v>
      </c>
      <c r="I5" s="44">
        <v>6</v>
      </c>
      <c r="J5" s="44">
        <v>30</v>
      </c>
      <c r="K5" s="44">
        <f t="shared" si="0"/>
        <v>107.99999999999999</v>
      </c>
      <c r="L5" s="44">
        <f t="shared" si="1"/>
        <v>3.5999999999999996</v>
      </c>
    </row>
    <row r="6" spans="1:30" x14ac:dyDescent="0.25">
      <c r="B6" s="201" t="s">
        <v>39</v>
      </c>
      <c r="C6" s="202"/>
      <c r="D6" s="202"/>
      <c r="E6" s="203"/>
      <c r="F6" s="43">
        <v>600</v>
      </c>
      <c r="G6" s="43">
        <v>0.6</v>
      </c>
      <c r="H6" s="44">
        <v>12</v>
      </c>
      <c r="I6" s="44">
        <v>0.5</v>
      </c>
      <c r="J6" s="44">
        <v>30</v>
      </c>
      <c r="K6" s="44">
        <f t="shared" si="0"/>
        <v>107.99999999999999</v>
      </c>
      <c r="L6" s="44">
        <f t="shared" si="1"/>
        <v>3.5999999999999996</v>
      </c>
    </row>
    <row r="7" spans="1:30" x14ac:dyDescent="0.25">
      <c r="B7" s="201" t="s">
        <v>40</v>
      </c>
      <c r="C7" s="202"/>
      <c r="D7" s="202"/>
      <c r="E7" s="203"/>
      <c r="F7" s="43">
        <v>500</v>
      </c>
      <c r="G7" s="43">
        <v>0.5</v>
      </c>
      <c r="H7" s="44">
        <v>1</v>
      </c>
      <c r="I7" s="44">
        <v>0.5</v>
      </c>
      <c r="J7" s="44">
        <v>4</v>
      </c>
      <c r="K7" s="44">
        <f t="shared" si="0"/>
        <v>1</v>
      </c>
      <c r="L7" s="44">
        <f t="shared" si="1"/>
        <v>0.25</v>
      </c>
    </row>
    <row r="8" spans="1:30" x14ac:dyDescent="0.25">
      <c r="B8" s="201" t="s">
        <v>41</v>
      </c>
      <c r="C8" s="202"/>
      <c r="D8" s="202"/>
      <c r="E8" s="203"/>
      <c r="F8" s="43">
        <v>700</v>
      </c>
      <c r="G8" s="43">
        <v>0.7</v>
      </c>
      <c r="H8" s="44">
        <v>12</v>
      </c>
      <c r="I8" s="44">
        <v>1</v>
      </c>
      <c r="J8" s="44">
        <v>30</v>
      </c>
      <c r="K8" s="44">
        <f t="shared" si="0"/>
        <v>251.99999999999994</v>
      </c>
      <c r="L8" s="44">
        <f t="shared" si="1"/>
        <v>8.3999999999999986</v>
      </c>
    </row>
    <row r="9" spans="1:30" x14ac:dyDescent="0.25">
      <c r="B9" s="201" t="s">
        <v>42</v>
      </c>
      <c r="C9" s="202"/>
      <c r="D9" s="202"/>
      <c r="E9" s="203"/>
      <c r="F9" s="43">
        <v>100</v>
      </c>
      <c r="G9" s="43">
        <v>0.1</v>
      </c>
      <c r="H9" s="44">
        <v>20</v>
      </c>
      <c r="I9" s="44">
        <v>6</v>
      </c>
      <c r="J9" s="44">
        <v>30</v>
      </c>
      <c r="K9" s="44">
        <f t="shared" si="0"/>
        <v>360</v>
      </c>
      <c r="L9" s="44">
        <f t="shared" si="1"/>
        <v>12.000000000000002</v>
      </c>
    </row>
    <row r="10" spans="1:30" x14ac:dyDescent="0.25">
      <c r="B10" s="201" t="s">
        <v>43</v>
      </c>
      <c r="C10" s="202"/>
      <c r="D10" s="202"/>
      <c r="E10" s="203"/>
      <c r="F10" s="43">
        <v>100</v>
      </c>
      <c r="G10" s="43">
        <v>0.1</v>
      </c>
      <c r="H10" s="44">
        <v>5</v>
      </c>
      <c r="I10" s="44">
        <v>3</v>
      </c>
      <c r="J10" s="44">
        <v>30</v>
      </c>
      <c r="K10" s="44">
        <f t="shared" si="0"/>
        <v>45</v>
      </c>
      <c r="L10" s="44">
        <f t="shared" si="1"/>
        <v>1.5000000000000002</v>
      </c>
    </row>
    <row r="11" spans="1:30" x14ac:dyDescent="0.25">
      <c r="G11" s="42" t="s">
        <v>111</v>
      </c>
      <c r="J11" s="42" t="s">
        <v>44</v>
      </c>
      <c r="K11" s="45">
        <f>SUM(K3:K10)</f>
        <v>1144</v>
      </c>
      <c r="L11" s="45">
        <f>SUM(L3:L10)</f>
        <v>38.35</v>
      </c>
    </row>
    <row r="14" spans="1:30" ht="15.75" thickBot="1" x14ac:dyDescent="0.3">
      <c r="B14" s="213" t="s">
        <v>127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Q14" s="209" t="s">
        <v>157</v>
      </c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</row>
    <row r="15" spans="1:30" ht="15.75" thickBot="1" x14ac:dyDescent="0.3">
      <c r="B15" s="150" t="s">
        <v>45</v>
      </c>
      <c r="C15" s="158" t="s">
        <v>112</v>
      </c>
      <c r="D15" s="134" t="s">
        <v>113</v>
      </c>
      <c r="E15" s="134" t="s">
        <v>114</v>
      </c>
      <c r="F15" s="134" t="s">
        <v>115</v>
      </c>
      <c r="G15" s="134" t="s">
        <v>116</v>
      </c>
      <c r="H15" s="134" t="s">
        <v>117</v>
      </c>
      <c r="I15" s="134" t="s">
        <v>118</v>
      </c>
      <c r="J15" s="134" t="s">
        <v>119</v>
      </c>
      <c r="K15" s="134" t="s">
        <v>120</v>
      </c>
      <c r="L15" s="134" t="s">
        <v>121</v>
      </c>
      <c r="M15" s="134" t="s">
        <v>122</v>
      </c>
      <c r="N15" s="159" t="s">
        <v>123</v>
      </c>
      <c r="O15" s="157" t="s">
        <v>108</v>
      </c>
      <c r="Q15" s="55" t="s">
        <v>128</v>
      </c>
      <c r="R15" s="55" t="s">
        <v>129</v>
      </c>
      <c r="S15" s="55" t="s">
        <v>130</v>
      </c>
      <c r="T15" s="55" t="s">
        <v>131</v>
      </c>
      <c r="U15" s="55" t="s">
        <v>132</v>
      </c>
      <c r="V15" s="55" t="s">
        <v>133</v>
      </c>
      <c r="W15" s="55" t="s">
        <v>134</v>
      </c>
      <c r="X15" s="55" t="s">
        <v>135</v>
      </c>
      <c r="Y15" s="55" t="s">
        <v>136</v>
      </c>
      <c r="Z15" s="55" t="s">
        <v>137</v>
      </c>
      <c r="AA15" s="55" t="s">
        <v>138</v>
      </c>
      <c r="AB15" s="55" t="s">
        <v>139</v>
      </c>
      <c r="AC15" s="55" t="s">
        <v>140</v>
      </c>
      <c r="AD15" s="44" t="s">
        <v>141</v>
      </c>
    </row>
    <row r="16" spans="1:30" ht="15.75" thickBot="1" x14ac:dyDescent="0.3">
      <c r="A16" s="133" t="s">
        <v>210</v>
      </c>
      <c r="B16" s="150">
        <v>0</v>
      </c>
      <c r="C16" s="144">
        <v>0.19126173046840822</v>
      </c>
      <c r="D16" s="135">
        <v>0.14579221721419053</v>
      </c>
      <c r="E16" s="135">
        <v>0.12445195173907293</v>
      </c>
      <c r="F16" s="135">
        <v>0.12880160083853107</v>
      </c>
      <c r="G16" s="135">
        <v>0.16931065480212368</v>
      </c>
      <c r="H16" s="135">
        <v>0.18594900163182801</v>
      </c>
      <c r="I16" s="135">
        <v>0.10444117997813362</v>
      </c>
      <c r="J16" s="135">
        <v>0.15753916305147558</v>
      </c>
      <c r="K16" s="135">
        <v>0.17234996217121151</v>
      </c>
      <c r="L16" s="135">
        <v>0.1293572988861226</v>
      </c>
      <c r="M16" s="135">
        <v>0.1496527983986731</v>
      </c>
      <c r="N16" s="136">
        <v>0.11399098022857596</v>
      </c>
      <c r="O16" s="116">
        <f t="shared" ref="O16:O39" si="2">AVERAGE(C16:I16)</f>
        <v>0.15000119095318401</v>
      </c>
      <c r="Q16" s="56" t="s">
        <v>142</v>
      </c>
      <c r="R16" s="57">
        <f>C44</f>
        <v>79.514074143274669</v>
      </c>
      <c r="S16" s="57">
        <f t="shared" ref="S16:AC16" si="3">D44</f>
        <v>67.415879222869393</v>
      </c>
      <c r="T16" s="57">
        <f t="shared" si="3"/>
        <v>84.332604582330944</v>
      </c>
      <c r="U16" s="57">
        <f t="shared" si="3"/>
        <v>72.850005604146332</v>
      </c>
      <c r="V16" s="57">
        <f t="shared" si="3"/>
        <v>85.062642632944105</v>
      </c>
      <c r="W16" s="57">
        <f t="shared" si="3"/>
        <v>79.055945244156121</v>
      </c>
      <c r="X16" s="57">
        <f t="shared" si="3"/>
        <v>70.246117944891381</v>
      </c>
      <c r="Y16" s="57">
        <f t="shared" si="3"/>
        <v>75.512252507683499</v>
      </c>
      <c r="Z16" s="57">
        <f t="shared" si="3"/>
        <v>80.470539193364473</v>
      </c>
      <c r="AA16" s="57">
        <f t="shared" si="3"/>
        <v>85.655408110279566</v>
      </c>
      <c r="AB16" s="57">
        <f t="shared" si="3"/>
        <v>86.613867835574808</v>
      </c>
      <c r="AC16" s="57">
        <f t="shared" si="3"/>
        <v>82.241341015699476</v>
      </c>
      <c r="AD16" s="44">
        <f t="shared" ref="AD16:AD27" si="4">AVERAGE(R16:AC16)</f>
        <v>79.080889836434565</v>
      </c>
    </row>
    <row r="17" spans="1:30" x14ac:dyDescent="0.25">
      <c r="A17" s="210" t="s">
        <v>212</v>
      </c>
      <c r="B17" s="151">
        <v>1</v>
      </c>
      <c r="C17" s="145">
        <v>0.28836559161010444</v>
      </c>
      <c r="D17" s="126">
        <v>0.28604297532337397</v>
      </c>
      <c r="E17" s="126">
        <v>0.25754924506376164</v>
      </c>
      <c r="F17" s="126">
        <v>0.2927254730701202</v>
      </c>
      <c r="G17" s="126">
        <v>0.21807141170316693</v>
      </c>
      <c r="H17" s="126">
        <v>0.2400328384291085</v>
      </c>
      <c r="I17" s="126">
        <v>0.21594565556822098</v>
      </c>
      <c r="J17" s="126">
        <v>0.21590740508609507</v>
      </c>
      <c r="K17" s="126">
        <v>0.29846419524011525</v>
      </c>
      <c r="L17" s="126">
        <v>0.224087093299914</v>
      </c>
      <c r="M17" s="126">
        <v>0.20584418079979097</v>
      </c>
      <c r="N17" s="130">
        <v>0.27259491017504961</v>
      </c>
      <c r="O17" s="116">
        <f t="shared" si="2"/>
        <v>0.25696188439540812</v>
      </c>
      <c r="Q17" s="60" t="s">
        <v>143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 t="e">
        <f t="shared" si="4"/>
        <v>#DIV/0!</v>
      </c>
    </row>
    <row r="18" spans="1:30" x14ac:dyDescent="0.25">
      <c r="A18" s="211"/>
      <c r="B18" s="152">
        <v>2</v>
      </c>
      <c r="C18" s="116">
        <v>0.22870085296495091</v>
      </c>
      <c r="D18" s="128">
        <v>0.2841527167806942</v>
      </c>
      <c r="E18" s="128">
        <v>0.22598163958206263</v>
      </c>
      <c r="F18" s="128">
        <v>0.21709323951869108</v>
      </c>
      <c r="G18" s="128">
        <v>0.22563987895714763</v>
      </c>
      <c r="H18" s="128">
        <v>0.21560800664346777</v>
      </c>
      <c r="I18" s="128">
        <v>0.29860973084108783</v>
      </c>
      <c r="J18" s="128">
        <v>0.20176996816782478</v>
      </c>
      <c r="K18" s="128">
        <v>0.23738666272656089</v>
      </c>
      <c r="L18" s="128">
        <v>0.26497614073023201</v>
      </c>
      <c r="M18" s="128">
        <v>0.27765396691711897</v>
      </c>
      <c r="N18" s="131">
        <v>0.26924551847125078</v>
      </c>
      <c r="O18" s="116">
        <f t="shared" si="2"/>
        <v>0.24225515218401458</v>
      </c>
      <c r="Q18" s="60" t="s">
        <v>144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 t="e">
        <f t="shared" si="4"/>
        <v>#DIV/0!</v>
      </c>
    </row>
    <row r="19" spans="1:30" x14ac:dyDescent="0.25">
      <c r="A19" s="211"/>
      <c r="B19" s="152">
        <v>3</v>
      </c>
      <c r="C19" s="116">
        <v>0.24063490965521181</v>
      </c>
      <c r="D19" s="128">
        <v>0.29620315751745052</v>
      </c>
      <c r="E19" s="128">
        <v>0.22775618149078314</v>
      </c>
      <c r="F19" s="128">
        <v>0.2279667616381994</v>
      </c>
      <c r="G19" s="128">
        <v>0.22380780957291138</v>
      </c>
      <c r="H19" s="128">
        <v>0.27196918317107477</v>
      </c>
      <c r="I19" s="128">
        <v>0.26013571577963673</v>
      </c>
      <c r="J19" s="128">
        <v>0.27915110180337455</v>
      </c>
      <c r="K19" s="128">
        <v>0.27846013174009232</v>
      </c>
      <c r="L19" s="128">
        <v>0.2946089165802106</v>
      </c>
      <c r="M19" s="128">
        <v>0.21278347645895673</v>
      </c>
      <c r="N19" s="131">
        <v>0.20471760177270126</v>
      </c>
      <c r="O19" s="119">
        <f t="shared" ref="O19" ca="1" si="5">(0.1+RAND()*0.2)</f>
        <v>0.11521261554579354</v>
      </c>
      <c r="Q19" s="56" t="s">
        <v>145</v>
      </c>
      <c r="R19" s="44">
        <f>C45</f>
        <v>322.3517734547425</v>
      </c>
      <c r="S19" s="44">
        <f t="shared" ref="S19:AC19" si="6">D45</f>
        <v>289.37598553595438</v>
      </c>
      <c r="T19" s="44">
        <f t="shared" si="6"/>
        <v>330.68052283162626</v>
      </c>
      <c r="U19" s="44">
        <f t="shared" si="6"/>
        <v>317.48630675240855</v>
      </c>
      <c r="V19" s="44">
        <f t="shared" si="6"/>
        <v>319.78563315591936</v>
      </c>
      <c r="W19" s="44">
        <f t="shared" si="6"/>
        <v>309.62572260284804</v>
      </c>
      <c r="X19" s="44">
        <f t="shared" si="6"/>
        <v>316.69738931672129</v>
      </c>
      <c r="Y19" s="44">
        <f t="shared" si="6"/>
        <v>335.61440743537491</v>
      </c>
      <c r="Z19" s="44">
        <f t="shared" si="6"/>
        <v>311.41786292817801</v>
      </c>
      <c r="AA19" s="44">
        <f t="shared" si="6"/>
        <v>313.43957146583892</v>
      </c>
      <c r="AB19" s="44">
        <f t="shared" si="6"/>
        <v>325.8533211892713</v>
      </c>
      <c r="AC19" s="44">
        <f t="shared" si="6"/>
        <v>337.24001714524877</v>
      </c>
      <c r="AD19" s="44">
        <f t="shared" si="4"/>
        <v>319.13070948451099</v>
      </c>
    </row>
    <row r="20" spans="1:30" x14ac:dyDescent="0.25">
      <c r="A20" s="211"/>
      <c r="B20" s="152">
        <v>4</v>
      </c>
      <c r="C20" s="116">
        <v>0.23599453233028195</v>
      </c>
      <c r="D20" s="128">
        <v>0.21768813388791297</v>
      </c>
      <c r="E20" s="128">
        <v>0.26272581406988127</v>
      </c>
      <c r="F20" s="128">
        <v>0.20111862874412134</v>
      </c>
      <c r="G20" s="128">
        <v>0.28804903917396679</v>
      </c>
      <c r="H20" s="128">
        <v>0.20927469864492798</v>
      </c>
      <c r="I20" s="128">
        <v>0.29110188647947888</v>
      </c>
      <c r="J20" s="128">
        <v>0.23613878640579983</v>
      </c>
      <c r="K20" s="128">
        <v>0.26053804707587047</v>
      </c>
      <c r="L20" s="128">
        <v>0.22451748606313801</v>
      </c>
      <c r="M20" s="128">
        <v>0.24754237279608171</v>
      </c>
      <c r="N20" s="131">
        <v>0.26680627076310237</v>
      </c>
      <c r="O20" s="119">
        <f t="shared" ref="O20:O22" ca="1" si="7">(RAND()*0.3)</f>
        <v>4.6366340876820435E-2</v>
      </c>
      <c r="Q20" s="60" t="s">
        <v>146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 t="e">
        <f t="shared" si="4"/>
        <v>#DIV/0!</v>
      </c>
    </row>
    <row r="21" spans="1:30" ht="15.75" thickBot="1" x14ac:dyDescent="0.3">
      <c r="A21" s="212"/>
      <c r="B21" s="153">
        <v>5</v>
      </c>
      <c r="C21" s="146">
        <v>0.2034371718685111</v>
      </c>
      <c r="D21" s="127">
        <v>0.2132929514046564</v>
      </c>
      <c r="E21" s="127">
        <v>0.2201864423006164</v>
      </c>
      <c r="F21" s="127">
        <v>0.23121889381990832</v>
      </c>
      <c r="G21" s="127">
        <v>0.22537849212599359</v>
      </c>
      <c r="H21" s="127">
        <v>0.25201732446265929</v>
      </c>
      <c r="I21" s="127">
        <v>0.21508002996876491</v>
      </c>
      <c r="J21" s="127">
        <v>0.24711063087256341</v>
      </c>
      <c r="K21" s="127">
        <v>0.24377833636631846</v>
      </c>
      <c r="L21" s="127">
        <v>0.21683256308817356</v>
      </c>
      <c r="M21" s="127">
        <v>0.21375977722337067</v>
      </c>
      <c r="N21" s="132">
        <v>0.27762733936540251</v>
      </c>
      <c r="O21" s="119">
        <f t="shared" ca="1" si="7"/>
        <v>0.28809733503396567</v>
      </c>
      <c r="Q21" s="61" t="s">
        <v>147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 t="e">
        <f t="shared" si="4"/>
        <v>#DIV/0!</v>
      </c>
    </row>
    <row r="22" spans="1:30" x14ac:dyDescent="0.25">
      <c r="A22" s="210" t="s">
        <v>211</v>
      </c>
      <c r="B22" s="151">
        <v>6</v>
      </c>
      <c r="C22" s="145">
        <v>0.39507800591241804</v>
      </c>
      <c r="D22" s="126">
        <v>0.43922696283668383</v>
      </c>
      <c r="E22" s="126">
        <v>0.39482473156914077</v>
      </c>
      <c r="F22" s="126">
        <v>0.47945800407006145</v>
      </c>
      <c r="G22" s="126">
        <v>0.47004614810259226</v>
      </c>
      <c r="H22" s="126">
        <v>0.48117729788677766</v>
      </c>
      <c r="I22" s="126">
        <v>0.43024435410246814</v>
      </c>
      <c r="J22" s="126">
        <v>0.49912461183459084</v>
      </c>
      <c r="K22" s="126">
        <v>0.31525838828788771</v>
      </c>
      <c r="L22" s="126">
        <v>0.36818351825252904</v>
      </c>
      <c r="M22" s="126">
        <v>0.35945986320225398</v>
      </c>
      <c r="N22" s="130">
        <v>0.46606059808357042</v>
      </c>
      <c r="O22" s="119">
        <f t="shared" ca="1" si="7"/>
        <v>0.16068026532520002</v>
      </c>
      <c r="Q22" s="113" t="s">
        <v>148</v>
      </c>
      <c r="R22" s="44">
        <v>92.5</v>
      </c>
      <c r="S22" s="44">
        <v>102.7</v>
      </c>
      <c r="T22" s="44">
        <v>95.1</v>
      </c>
      <c r="U22" s="44">
        <v>95.7</v>
      </c>
      <c r="V22" s="44">
        <v>79.5</v>
      </c>
      <c r="W22" s="44">
        <v>69.099999999999994</v>
      </c>
      <c r="X22" s="44">
        <v>62.8</v>
      </c>
      <c r="Y22" s="44">
        <v>61.1</v>
      </c>
      <c r="Z22" s="44">
        <v>60.9</v>
      </c>
      <c r="AA22" s="44">
        <v>65.900000000000006</v>
      </c>
      <c r="AB22" s="44">
        <v>68.900000000000006</v>
      </c>
      <c r="AC22" s="44">
        <v>74.5</v>
      </c>
      <c r="AD22" s="44">
        <f t="shared" si="4"/>
        <v>77.391666666666652</v>
      </c>
    </row>
    <row r="23" spans="1:30" ht="15.75" thickBot="1" x14ac:dyDescent="0.3">
      <c r="A23" s="212"/>
      <c r="B23" s="153">
        <v>7</v>
      </c>
      <c r="C23" s="146">
        <v>0.37860337589543575</v>
      </c>
      <c r="D23" s="127">
        <v>0.35549310899226161</v>
      </c>
      <c r="E23" s="127">
        <v>0.43493172618737896</v>
      </c>
      <c r="F23" s="127">
        <v>0.38686071639742564</v>
      </c>
      <c r="G23" s="127">
        <v>0.32382040140512497</v>
      </c>
      <c r="H23" s="127">
        <v>0.38119324061554571</v>
      </c>
      <c r="I23" s="127">
        <v>0.3750871602869798</v>
      </c>
      <c r="J23" s="127">
        <v>0.30694902880136854</v>
      </c>
      <c r="K23" s="127">
        <v>0.4768205834764177</v>
      </c>
      <c r="L23" s="127">
        <v>0.42684199252130228</v>
      </c>
      <c r="M23" s="127">
        <v>0.45171765609647224</v>
      </c>
      <c r="N23" s="132">
        <v>0.46006674333852893</v>
      </c>
      <c r="O23" s="116">
        <f t="shared" si="2"/>
        <v>0.37656996139716464</v>
      </c>
      <c r="Q23" s="61" t="s">
        <v>149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 t="e">
        <f t="shared" si="4"/>
        <v>#DIV/0!</v>
      </c>
    </row>
    <row r="24" spans="1:30" x14ac:dyDescent="0.25">
      <c r="A24" s="210" t="s">
        <v>213</v>
      </c>
      <c r="B24" s="151">
        <v>8</v>
      </c>
      <c r="C24" s="145">
        <v>0.53973978869836081</v>
      </c>
      <c r="D24" s="126">
        <v>0.50022523474532932</v>
      </c>
      <c r="E24" s="126">
        <v>0.66760610845075852</v>
      </c>
      <c r="F24" s="126">
        <v>0.60461331607577495</v>
      </c>
      <c r="G24" s="126">
        <v>0.67952580116850492</v>
      </c>
      <c r="H24" s="126">
        <v>0.60458109159316598</v>
      </c>
      <c r="I24" s="126">
        <v>0.52511404079596702</v>
      </c>
      <c r="J24" s="126">
        <v>0.68841137679090125</v>
      </c>
      <c r="K24" s="126">
        <v>0.66880020104164428</v>
      </c>
      <c r="L24" s="126">
        <v>0.63953498552781385</v>
      </c>
      <c r="M24" s="126">
        <v>0.6266387044001257</v>
      </c>
      <c r="N24" s="130">
        <v>0.68598156166668967</v>
      </c>
      <c r="O24" s="116">
        <f t="shared" si="2"/>
        <v>0.58877219736112318</v>
      </c>
      <c r="Q24" s="61" t="s">
        <v>150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 t="e">
        <f t="shared" si="4"/>
        <v>#DIV/0!</v>
      </c>
    </row>
    <row r="25" spans="1:30" ht="15.75" thickBot="1" x14ac:dyDescent="0.3">
      <c r="A25" s="212"/>
      <c r="B25" s="153">
        <v>9</v>
      </c>
      <c r="C25" s="146">
        <v>0.57978187222924693</v>
      </c>
      <c r="D25" s="127">
        <v>0.57062710377928072</v>
      </c>
      <c r="E25" s="127">
        <v>0.61795850661377383</v>
      </c>
      <c r="F25" s="127">
        <v>0.62439588086432274</v>
      </c>
      <c r="G25" s="127">
        <v>0.66910203676399704</v>
      </c>
      <c r="H25" s="127">
        <v>0.62184617174817847</v>
      </c>
      <c r="I25" s="127">
        <v>0.57318253162802668</v>
      </c>
      <c r="J25" s="127">
        <v>0.60887876601762758</v>
      </c>
      <c r="K25" s="127">
        <v>0.52367339970111992</v>
      </c>
      <c r="L25" s="127">
        <v>0.6966279007896653</v>
      </c>
      <c r="M25" s="127">
        <v>0.57958397365165804</v>
      </c>
      <c r="N25" s="132">
        <v>0.68857128548489821</v>
      </c>
      <c r="O25" s="116">
        <f t="shared" si="2"/>
        <v>0.6081277290895466</v>
      </c>
      <c r="Q25" s="114" t="s">
        <v>208</v>
      </c>
      <c r="R25" s="44">
        <v>83.5</v>
      </c>
      <c r="S25" s="44">
        <v>97.6</v>
      </c>
      <c r="T25" s="44">
        <v>98.9</v>
      </c>
      <c r="U25" s="44">
        <v>99.2</v>
      </c>
      <c r="V25" s="44">
        <v>99.2</v>
      </c>
      <c r="W25" s="44">
        <v>99.2</v>
      </c>
      <c r="X25" s="44">
        <v>99.2</v>
      </c>
      <c r="Y25" s="44">
        <v>95.4</v>
      </c>
      <c r="Z25" s="44">
        <v>87.6</v>
      </c>
      <c r="AA25" s="44">
        <v>74.3</v>
      </c>
      <c r="AB25" s="44">
        <v>69</v>
      </c>
      <c r="AC25" s="44">
        <v>71.400000000000006</v>
      </c>
      <c r="AD25" s="44">
        <f t="shared" si="4"/>
        <v>89.541666666666671</v>
      </c>
    </row>
    <row r="26" spans="1:30" x14ac:dyDescent="0.25">
      <c r="A26" s="210" t="s">
        <v>215</v>
      </c>
      <c r="B26" s="151">
        <v>10</v>
      </c>
      <c r="C26" s="145">
        <v>0.96353684605631362</v>
      </c>
      <c r="D26" s="126">
        <v>0.84349714287645705</v>
      </c>
      <c r="E26" s="126">
        <v>0.76512324809705912</v>
      </c>
      <c r="F26" s="126">
        <v>0.7020682322408961</v>
      </c>
      <c r="G26" s="126">
        <v>0.90609294577116084</v>
      </c>
      <c r="H26" s="126">
        <v>0.91855809083529383</v>
      </c>
      <c r="I26" s="126">
        <v>0.93601240011601472</v>
      </c>
      <c r="J26" s="126">
        <v>0.96388665660783301</v>
      </c>
      <c r="K26" s="126">
        <v>0.86261347392754362</v>
      </c>
      <c r="L26" s="126">
        <v>0.8429277884327947</v>
      </c>
      <c r="M26" s="126">
        <v>0.70935269902707621</v>
      </c>
      <c r="N26" s="130">
        <v>0.95290880393754818</v>
      </c>
      <c r="O26" s="116">
        <f t="shared" si="2"/>
        <v>0.8621269865704565</v>
      </c>
      <c r="Q26" s="61" t="s">
        <v>151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 t="e">
        <f t="shared" si="4"/>
        <v>#DIV/0!</v>
      </c>
    </row>
    <row r="27" spans="1:30" x14ac:dyDescent="0.25">
      <c r="A27" s="211"/>
      <c r="B27" s="152">
        <v>11</v>
      </c>
      <c r="C27" s="116">
        <v>0.86469753568006469</v>
      </c>
      <c r="D27" s="128">
        <v>0.89885131241359906</v>
      </c>
      <c r="E27" s="128">
        <v>0.70674230712161945</v>
      </c>
      <c r="F27" s="128">
        <v>0.89381308914842417</v>
      </c>
      <c r="G27" s="128">
        <v>0.80563847194106331</v>
      </c>
      <c r="H27" s="128">
        <v>0.70738591378547855</v>
      </c>
      <c r="I27" s="128">
        <v>0.79871217985957177</v>
      </c>
      <c r="J27" s="128">
        <v>0.90002469448157918</v>
      </c>
      <c r="K27" s="128">
        <v>0.78704269768397639</v>
      </c>
      <c r="L27" s="128">
        <v>0.74700206412394998</v>
      </c>
      <c r="M27" s="128">
        <v>0.96075819764928705</v>
      </c>
      <c r="N27" s="131">
        <v>0.90976838775149182</v>
      </c>
      <c r="O27" s="116">
        <f t="shared" si="2"/>
        <v>0.81083440142140295</v>
      </c>
      <c r="Q27" s="61" t="s">
        <v>152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 t="e">
        <f t="shared" si="4"/>
        <v>#DIV/0!</v>
      </c>
    </row>
    <row r="28" spans="1:30" x14ac:dyDescent="0.25">
      <c r="A28" s="211"/>
      <c r="B28" s="152">
        <v>12</v>
      </c>
      <c r="C28" s="116">
        <v>0.88223571727639161</v>
      </c>
      <c r="D28" s="128">
        <v>0.76122103957735687</v>
      </c>
      <c r="E28" s="128">
        <v>0.96715825953139678</v>
      </c>
      <c r="F28" s="128">
        <v>0.96237139785278936</v>
      </c>
      <c r="G28" s="128">
        <v>0.88380608508939518</v>
      </c>
      <c r="H28" s="128">
        <v>0.71949855032535326</v>
      </c>
      <c r="I28" s="128">
        <v>0.76749256153778811</v>
      </c>
      <c r="J28" s="128">
        <v>0.90941651794741474</v>
      </c>
      <c r="K28" s="128">
        <v>0.71320218925481083</v>
      </c>
      <c r="L28" s="128">
        <v>0.7347506830511662</v>
      </c>
      <c r="M28" s="128">
        <v>0.92816271140943596</v>
      </c>
      <c r="N28" s="131">
        <v>0.96270567428983467</v>
      </c>
      <c r="O28" s="116">
        <f t="shared" si="2"/>
        <v>0.84911194445578153</v>
      </c>
    </row>
    <row r="29" spans="1:30" x14ac:dyDescent="0.25">
      <c r="A29" s="211"/>
      <c r="B29" s="152">
        <v>13</v>
      </c>
      <c r="C29" s="116">
        <v>0.85573843359322843</v>
      </c>
      <c r="D29" s="128">
        <v>0.88963466520355017</v>
      </c>
      <c r="E29" s="128">
        <v>0.9803939627982815</v>
      </c>
      <c r="F29" s="128">
        <v>0.89535040919186437</v>
      </c>
      <c r="G29" s="128">
        <v>0.75411507870705063</v>
      </c>
      <c r="H29" s="128">
        <v>0.97277912085481744</v>
      </c>
      <c r="I29" s="128">
        <v>0.73306082493802949</v>
      </c>
      <c r="J29" s="128">
        <v>0.97045438506355819</v>
      </c>
      <c r="K29" s="128">
        <v>0.9836981709217929</v>
      </c>
      <c r="L29" s="128">
        <v>0.73514081649514318</v>
      </c>
      <c r="M29" s="128">
        <v>0.88515171227711964</v>
      </c>
      <c r="N29" s="131">
        <v>0.78199748757586662</v>
      </c>
      <c r="O29" s="116">
        <f t="shared" si="2"/>
        <v>0.86872464218383172</v>
      </c>
    </row>
    <row r="30" spans="1:30" ht="15.75" thickBot="1" x14ac:dyDescent="0.3">
      <c r="A30" s="212"/>
      <c r="B30" s="153">
        <v>14</v>
      </c>
      <c r="C30" s="146">
        <v>0.70386845153318078</v>
      </c>
      <c r="D30" s="127">
        <v>0.78719871011467646</v>
      </c>
      <c r="E30" s="127">
        <v>0.96953936989832346</v>
      </c>
      <c r="F30" s="127">
        <v>0.93566254169024687</v>
      </c>
      <c r="G30" s="127">
        <v>0.72074464970020324</v>
      </c>
      <c r="H30" s="127">
        <v>0.83987998910823691</v>
      </c>
      <c r="I30" s="127">
        <v>0.78395206853236676</v>
      </c>
      <c r="J30" s="127">
        <v>0.90529830163929992</v>
      </c>
      <c r="K30" s="127">
        <v>0.74611032434529401</v>
      </c>
      <c r="L30" s="127">
        <v>0.92622815634826572</v>
      </c>
      <c r="M30" s="127">
        <v>0.99309842980163543</v>
      </c>
      <c r="N30" s="132">
        <v>0.72080070118293926</v>
      </c>
      <c r="O30" s="116">
        <f t="shared" si="2"/>
        <v>0.82012082579674783</v>
      </c>
    </row>
    <row r="31" spans="1:30" x14ac:dyDescent="0.25">
      <c r="A31" s="210" t="s">
        <v>216</v>
      </c>
      <c r="B31" s="151">
        <v>15</v>
      </c>
      <c r="C31" s="145">
        <v>0.98338920104969652</v>
      </c>
      <c r="D31" s="126">
        <v>0.94793152135221703</v>
      </c>
      <c r="E31" s="126">
        <v>0.82618759063334579</v>
      </c>
      <c r="F31" s="126">
        <v>0.84829433986139424</v>
      </c>
      <c r="G31" s="126">
        <v>0.91904082553338573</v>
      </c>
      <c r="H31" s="126">
        <v>0.70387939995555804</v>
      </c>
      <c r="I31" s="126">
        <v>0.99363173566524166</v>
      </c>
      <c r="J31" s="126">
        <v>0.80859221046315921</v>
      </c>
      <c r="K31" s="126">
        <v>0.77843060261060881</v>
      </c>
      <c r="L31" s="126">
        <v>0.76583147487999192</v>
      </c>
      <c r="M31" s="126">
        <v>0.98607801860704936</v>
      </c>
      <c r="N31" s="130">
        <v>0.80424147783883815</v>
      </c>
      <c r="O31" s="116">
        <f t="shared" si="2"/>
        <v>0.88890780200726272</v>
      </c>
    </row>
    <row r="32" spans="1:30" x14ac:dyDescent="0.25">
      <c r="A32" s="211"/>
      <c r="B32" s="152">
        <v>16</v>
      </c>
      <c r="C32" s="116">
        <v>0.86832396987178362</v>
      </c>
      <c r="D32" s="128">
        <v>0.86608444242245775</v>
      </c>
      <c r="E32" s="128">
        <v>0.93229260937612213</v>
      </c>
      <c r="F32" s="128">
        <v>0.87348842994837517</v>
      </c>
      <c r="G32" s="128">
        <v>0.92475879004141892</v>
      </c>
      <c r="H32" s="128">
        <v>0.9918086796636314</v>
      </c>
      <c r="I32" s="128">
        <v>0.90670616091808287</v>
      </c>
      <c r="J32" s="128">
        <v>0.85372181774086575</v>
      </c>
      <c r="K32" s="128">
        <v>0.89650384935545457</v>
      </c>
      <c r="L32" s="128">
        <v>0.88301060988440172</v>
      </c>
      <c r="M32" s="128">
        <v>0.98234544112698663</v>
      </c>
      <c r="N32" s="131">
        <v>0.92882323628149421</v>
      </c>
      <c r="O32" s="116">
        <f t="shared" si="2"/>
        <v>0.90906615460598172</v>
      </c>
    </row>
    <row r="33" spans="1:21" ht="15.75" thickBot="1" x14ac:dyDescent="0.3">
      <c r="A33" s="212"/>
      <c r="B33" s="153">
        <v>17</v>
      </c>
      <c r="C33" s="146">
        <v>0.87492006044896753</v>
      </c>
      <c r="D33" s="127">
        <v>0.91380640361563192</v>
      </c>
      <c r="E33" s="127">
        <v>0.96011900452799159</v>
      </c>
      <c r="F33" s="127">
        <v>0.96976737854740613</v>
      </c>
      <c r="G33" s="127">
        <v>0.80001541063311221</v>
      </c>
      <c r="H33" s="127">
        <v>0.83024184974102888</v>
      </c>
      <c r="I33" s="127">
        <v>0.82129006379343084</v>
      </c>
      <c r="J33" s="127">
        <v>0.8913201058511816</v>
      </c>
      <c r="K33" s="127">
        <v>0.97293464298107557</v>
      </c>
      <c r="L33" s="127">
        <v>0.82910875774735227</v>
      </c>
      <c r="M33" s="127">
        <v>0.98225231747354336</v>
      </c>
      <c r="N33" s="132">
        <v>0.92244572015346316</v>
      </c>
      <c r="O33" s="116">
        <f t="shared" si="2"/>
        <v>0.88145145304393857</v>
      </c>
    </row>
    <row r="34" spans="1:21" x14ac:dyDescent="0.25">
      <c r="A34" s="210" t="s">
        <v>217</v>
      </c>
      <c r="B34" s="154">
        <v>18</v>
      </c>
      <c r="C34" s="147">
        <v>0.68469667984673355</v>
      </c>
      <c r="D34" s="137">
        <v>0.52938205845296116</v>
      </c>
      <c r="E34" s="137">
        <v>0.79112468414359949</v>
      </c>
      <c r="F34" s="137">
        <v>0.63281685541240185</v>
      </c>
      <c r="G34" s="137">
        <v>0.64650203852512411</v>
      </c>
      <c r="H34" s="137">
        <v>0.55437398396629101</v>
      </c>
      <c r="I34" s="137">
        <v>0.62683203614323024</v>
      </c>
      <c r="J34" s="137">
        <v>0.70883370189098938</v>
      </c>
      <c r="K34" s="137">
        <v>0.62748669250315525</v>
      </c>
      <c r="L34" s="137">
        <v>0.71796863213107431</v>
      </c>
      <c r="M34" s="137">
        <v>0.59433849361104851</v>
      </c>
      <c r="N34" s="138">
        <v>0.72386259719671475</v>
      </c>
      <c r="O34" s="120">
        <f t="shared" si="2"/>
        <v>0.63796119092719172</v>
      </c>
    </row>
    <row r="35" spans="1:21" x14ac:dyDescent="0.25">
      <c r="A35" s="211"/>
      <c r="B35" s="155">
        <v>19</v>
      </c>
      <c r="C35" s="120">
        <v>0.54079960867609367</v>
      </c>
      <c r="D35" s="129">
        <v>0.65554713140891885</v>
      </c>
      <c r="E35" s="129">
        <v>0.51203381363712364</v>
      </c>
      <c r="F35" s="129">
        <v>0.52679936196867594</v>
      </c>
      <c r="G35" s="129">
        <v>0.72173847924412426</v>
      </c>
      <c r="H35" s="129">
        <v>0.67331182720957283</v>
      </c>
      <c r="I35" s="129">
        <v>0.57923032823502796</v>
      </c>
      <c r="J35" s="129">
        <v>0.52557034153851612</v>
      </c>
      <c r="K35" s="129">
        <v>0.78456021857226821</v>
      </c>
      <c r="L35" s="129">
        <v>0.60458684702464049</v>
      </c>
      <c r="M35" s="129">
        <v>0.73395248528632062</v>
      </c>
      <c r="N35" s="139">
        <v>0.69534542626391282</v>
      </c>
      <c r="O35" s="120">
        <f t="shared" si="2"/>
        <v>0.60135150719707675</v>
      </c>
      <c r="Q35" s="106"/>
      <c r="R35" s="106"/>
      <c r="S35" s="106"/>
      <c r="T35" s="106"/>
      <c r="U35" s="106"/>
    </row>
    <row r="36" spans="1:21" ht="15.75" thickBot="1" x14ac:dyDescent="0.3">
      <c r="A36" s="212"/>
      <c r="B36" s="156">
        <v>20</v>
      </c>
      <c r="C36" s="148">
        <v>0.73686219951993692</v>
      </c>
      <c r="D36" s="140">
        <v>0.58877154508114571</v>
      </c>
      <c r="E36" s="140">
        <v>0.54681910422287472</v>
      </c>
      <c r="F36" s="140">
        <v>0.73505696790697583</v>
      </c>
      <c r="G36" s="140">
        <v>0.71748595178655306</v>
      </c>
      <c r="H36" s="140">
        <v>0.78261948886336818</v>
      </c>
      <c r="I36" s="140">
        <v>0.5029816563947529</v>
      </c>
      <c r="J36" s="140">
        <v>0.78161720912428967</v>
      </c>
      <c r="K36" s="140">
        <v>0.58407233121616764</v>
      </c>
      <c r="L36" s="140">
        <v>0.67770312237427421</v>
      </c>
      <c r="M36" s="140">
        <v>0.70966064985590682</v>
      </c>
      <c r="N36" s="141">
        <v>0.56797622574945117</v>
      </c>
      <c r="O36" s="120">
        <f t="shared" si="2"/>
        <v>0.6586567019679439</v>
      </c>
      <c r="Q36" s="106" t="s">
        <v>209</v>
      </c>
      <c r="R36" s="106"/>
      <c r="S36" s="106"/>
      <c r="T36" s="106"/>
      <c r="U36" s="106"/>
    </row>
    <row r="37" spans="1:21" x14ac:dyDescent="0.25">
      <c r="A37" s="210" t="s">
        <v>214</v>
      </c>
      <c r="B37" s="154">
        <v>21</v>
      </c>
      <c r="C37" s="147">
        <v>0.26362120958831198</v>
      </c>
      <c r="D37" s="137">
        <v>0.3658076855568782</v>
      </c>
      <c r="E37" s="137">
        <v>0.38690677712789784</v>
      </c>
      <c r="F37" s="137">
        <v>0.27907749303464685</v>
      </c>
      <c r="G37" s="137">
        <v>0.42544155563768182</v>
      </c>
      <c r="H37" s="137">
        <v>0.37337620613948519</v>
      </c>
      <c r="I37" s="137">
        <v>0.227171411230603</v>
      </c>
      <c r="J37" s="137">
        <v>0.20168260819955966</v>
      </c>
      <c r="K37" s="137">
        <v>0.31589144962659937</v>
      </c>
      <c r="L37" s="137">
        <v>0.34662504240824688</v>
      </c>
      <c r="M37" s="137">
        <v>0.49692114920945418</v>
      </c>
      <c r="N37" s="138">
        <v>0.38959614285665911</v>
      </c>
      <c r="O37" s="120">
        <f t="shared" si="2"/>
        <v>0.33162890547364354</v>
      </c>
      <c r="Q37" s="106"/>
      <c r="R37" s="106"/>
      <c r="S37" s="106"/>
      <c r="T37" s="106"/>
      <c r="U37" s="106"/>
    </row>
    <row r="38" spans="1:21" ht="15.75" thickBot="1" x14ac:dyDescent="0.3">
      <c r="A38" s="212"/>
      <c r="B38" s="156">
        <v>22</v>
      </c>
      <c r="C38" s="148">
        <v>0.33899043602294532</v>
      </c>
      <c r="D38" s="140">
        <v>0.2682015517454317</v>
      </c>
      <c r="E38" s="140">
        <v>0.48352222029853498</v>
      </c>
      <c r="F38" s="140">
        <v>0.25458284181551055</v>
      </c>
      <c r="G38" s="140">
        <v>0.23278818877245588</v>
      </c>
      <c r="H38" s="140">
        <v>0.25151666862648614</v>
      </c>
      <c r="I38" s="140">
        <v>0.3297883726703017</v>
      </c>
      <c r="J38" s="140">
        <v>0.21817525239772584</v>
      </c>
      <c r="K38" s="140">
        <v>0.37034061452729222</v>
      </c>
      <c r="L38" s="140">
        <v>0.41619403703852431</v>
      </c>
      <c r="M38" s="140">
        <v>0.35225614988976384</v>
      </c>
      <c r="N38" s="141">
        <v>0.27616609231066414</v>
      </c>
      <c r="O38" s="120">
        <f t="shared" si="2"/>
        <v>0.30848432570738094</v>
      </c>
      <c r="Q38" s="106">
        <f ca="1">RAND()</f>
        <v>2.7432345457093721E-2</v>
      </c>
      <c r="R38" s="106"/>
      <c r="S38" s="106"/>
      <c r="T38" s="106"/>
      <c r="U38" s="106"/>
    </row>
    <row r="39" spans="1:21" ht="15.75" thickBot="1" x14ac:dyDescent="0.3">
      <c r="A39" s="133" t="s">
        <v>210</v>
      </c>
      <c r="B39" s="150">
        <v>23</v>
      </c>
      <c r="C39" s="149">
        <v>0.12013625784913869</v>
      </c>
      <c r="D39" s="142">
        <v>0.1178868262263013</v>
      </c>
      <c r="E39" s="142">
        <v>0.12558494067851117</v>
      </c>
      <c r="F39" s="142">
        <v>0.10780855822840098</v>
      </c>
      <c r="G39" s="142">
        <v>0.10870165448249761</v>
      </c>
      <c r="H39" s="142">
        <v>0.1731769709988033</v>
      </c>
      <c r="I39" s="142">
        <v>0.18624453587914067</v>
      </c>
      <c r="J39" s="142">
        <v>0.18257567896622795</v>
      </c>
      <c r="K39" s="142">
        <v>0.16452957203147212</v>
      </c>
      <c r="L39" s="142">
        <v>0.16138567155069977</v>
      </c>
      <c r="M39" s="142">
        <v>0.10994107565907672</v>
      </c>
      <c r="N39" s="143">
        <v>0.18935593213065086</v>
      </c>
      <c r="O39" s="116">
        <f t="shared" si="2"/>
        <v>0.13421996347754198</v>
      </c>
      <c r="Q39" s="106"/>
      <c r="R39" s="106"/>
      <c r="S39" s="106"/>
      <c r="T39" s="106"/>
      <c r="U39" s="106"/>
    </row>
    <row r="40" spans="1:21" x14ac:dyDescent="0.25">
      <c r="B40" s="118" t="s">
        <v>156</v>
      </c>
      <c r="C40" s="121">
        <f>SUM(C16:C39)</f>
        <v>12.963414438645716</v>
      </c>
      <c r="D40" s="121">
        <f t="shared" ref="D40:O40" si="8">SUM(D16:D39)</f>
        <v>12.742566598529422</v>
      </c>
      <c r="E40" s="121">
        <f t="shared" si="8"/>
        <v>13.387520239159914</v>
      </c>
      <c r="F40" s="121">
        <f t="shared" si="8"/>
        <v>13.011210411885164</v>
      </c>
      <c r="G40" s="121">
        <f t="shared" si="8"/>
        <v>13.059621799640759</v>
      </c>
      <c r="H40" s="121">
        <f t="shared" si="8"/>
        <v>12.956055594900137</v>
      </c>
      <c r="I40" s="121">
        <f t="shared" si="8"/>
        <v>12.482048621342345</v>
      </c>
      <c r="J40" s="121">
        <f t="shared" si="8"/>
        <v>13.262150320743823</v>
      </c>
      <c r="K40" s="121">
        <f t="shared" si="8"/>
        <v>13.062946737384751</v>
      </c>
      <c r="L40" s="121">
        <f t="shared" si="8"/>
        <v>12.874031599229626</v>
      </c>
      <c r="M40" s="121">
        <f t="shared" si="8"/>
        <v>13.748906300828205</v>
      </c>
      <c r="N40" s="121">
        <f t="shared" si="8"/>
        <v>13.531656714869296</v>
      </c>
      <c r="O40" s="49">
        <f t="shared" ca="1" si="8"/>
        <v>12.395691476998401</v>
      </c>
      <c r="Q40" s="107"/>
      <c r="R40" s="106"/>
      <c r="S40" s="106"/>
      <c r="T40" s="106"/>
      <c r="U40" s="106"/>
    </row>
    <row r="41" spans="1:21" x14ac:dyDescent="0.25">
      <c r="Q41" s="106"/>
      <c r="R41" s="106"/>
      <c r="S41" s="106"/>
      <c r="T41" s="106"/>
      <c r="U41" s="106"/>
    </row>
    <row r="42" spans="1:21" x14ac:dyDescent="0.25">
      <c r="B42" s="42" t="s">
        <v>155</v>
      </c>
      <c r="C42" s="42">
        <v>31</v>
      </c>
      <c r="D42" s="42">
        <v>28</v>
      </c>
      <c r="E42" s="42">
        <v>31</v>
      </c>
      <c r="F42" s="42">
        <v>30</v>
      </c>
      <c r="G42" s="42">
        <v>31</v>
      </c>
      <c r="H42" s="42">
        <v>30</v>
      </c>
      <c r="I42" s="42">
        <v>31</v>
      </c>
      <c r="J42" s="42">
        <v>31</v>
      </c>
      <c r="K42" s="42">
        <v>30</v>
      </c>
      <c r="L42" s="42">
        <v>31</v>
      </c>
      <c r="M42" s="42">
        <v>30</v>
      </c>
      <c r="N42" s="42">
        <v>31</v>
      </c>
    </row>
    <row r="43" spans="1:21" x14ac:dyDescent="0.25">
      <c r="O43" s="42" t="s">
        <v>193</v>
      </c>
    </row>
    <row r="44" spans="1:21" ht="30" x14ac:dyDescent="0.25">
      <c r="B44" s="59" t="s">
        <v>153</v>
      </c>
      <c r="C44" s="44">
        <f t="shared" ref="C44:N44" si="9">SUM(C34:C38)*C42</f>
        <v>79.514074143274669</v>
      </c>
      <c r="D44" s="44">
        <f t="shared" si="9"/>
        <v>67.415879222869393</v>
      </c>
      <c r="E44" s="44">
        <f t="shared" si="9"/>
        <v>84.332604582330944</v>
      </c>
      <c r="F44" s="44">
        <f t="shared" si="9"/>
        <v>72.850005604146332</v>
      </c>
      <c r="G44" s="44">
        <f t="shared" si="9"/>
        <v>85.062642632944105</v>
      </c>
      <c r="H44" s="44">
        <f t="shared" si="9"/>
        <v>79.055945244156121</v>
      </c>
      <c r="I44" s="44">
        <f t="shared" si="9"/>
        <v>70.246117944891381</v>
      </c>
      <c r="J44" s="44">
        <f t="shared" si="9"/>
        <v>75.512252507683499</v>
      </c>
      <c r="K44" s="44">
        <f t="shared" si="9"/>
        <v>80.470539193364473</v>
      </c>
      <c r="L44" s="44">
        <f t="shared" si="9"/>
        <v>85.655408110279566</v>
      </c>
      <c r="M44" s="44">
        <f t="shared" si="9"/>
        <v>86.613867835574808</v>
      </c>
      <c r="N44" s="44">
        <f t="shared" si="9"/>
        <v>82.241341015699476</v>
      </c>
      <c r="O44" s="56">
        <f>AVERAGE(C44:N44)</f>
        <v>79.080889836434565</v>
      </c>
    </row>
    <row r="45" spans="1:21" ht="30" x14ac:dyDescent="0.25">
      <c r="B45" s="59" t="s">
        <v>154</v>
      </c>
      <c r="C45" s="44">
        <f t="shared" ref="C45:N45" si="10">SUM(C16:C33,C39)*C42</f>
        <v>322.3517734547425</v>
      </c>
      <c r="D45" s="44">
        <f>SUM(D16:D33,D39)*D42</f>
        <v>289.37598553595438</v>
      </c>
      <c r="E45" s="44">
        <f t="shared" si="10"/>
        <v>330.68052283162626</v>
      </c>
      <c r="F45" s="44">
        <f t="shared" si="10"/>
        <v>317.48630675240855</v>
      </c>
      <c r="G45" s="44">
        <f t="shared" si="10"/>
        <v>319.78563315591936</v>
      </c>
      <c r="H45" s="44">
        <f t="shared" si="10"/>
        <v>309.62572260284804</v>
      </c>
      <c r="I45" s="44">
        <f t="shared" si="10"/>
        <v>316.69738931672129</v>
      </c>
      <c r="J45" s="44">
        <f t="shared" si="10"/>
        <v>335.61440743537491</v>
      </c>
      <c r="K45" s="44">
        <f t="shared" si="10"/>
        <v>311.41786292817801</v>
      </c>
      <c r="L45" s="44">
        <f t="shared" si="10"/>
        <v>313.43957146583892</v>
      </c>
      <c r="M45" s="44">
        <f t="shared" si="10"/>
        <v>325.8533211892713</v>
      </c>
      <c r="N45" s="44">
        <f t="shared" si="10"/>
        <v>337.24001714524877</v>
      </c>
      <c r="O45" s="56">
        <f t="shared" ref="O45:O46" si="11">AVERAGE(C45:N45)</f>
        <v>319.13070948451099</v>
      </c>
    </row>
    <row r="46" spans="1:21" ht="30" x14ac:dyDescent="0.25">
      <c r="B46" s="59" t="s">
        <v>177</v>
      </c>
      <c r="C46" s="44">
        <f>SUM(C44:C45)</f>
        <v>401.86584759801718</v>
      </c>
      <c r="D46" s="44">
        <f t="shared" ref="D46:N46" si="12">SUM(D44:D45)</f>
        <v>356.79186475882375</v>
      </c>
      <c r="E46" s="44">
        <f t="shared" si="12"/>
        <v>415.01312741395719</v>
      </c>
      <c r="F46" s="44">
        <f t="shared" si="12"/>
        <v>390.33631235655491</v>
      </c>
      <c r="G46" s="44">
        <f t="shared" si="12"/>
        <v>404.84827578886348</v>
      </c>
      <c r="H46" s="44">
        <f t="shared" si="12"/>
        <v>388.68166784700418</v>
      </c>
      <c r="I46" s="44">
        <f t="shared" si="12"/>
        <v>386.94350726161269</v>
      </c>
      <c r="J46" s="44">
        <f t="shared" si="12"/>
        <v>411.12665994305843</v>
      </c>
      <c r="K46" s="44">
        <f t="shared" si="12"/>
        <v>391.88840212154247</v>
      </c>
      <c r="L46" s="44">
        <f t="shared" si="12"/>
        <v>399.09497957611848</v>
      </c>
      <c r="M46" s="44">
        <f t="shared" si="12"/>
        <v>412.46718902484611</v>
      </c>
      <c r="N46" s="44">
        <f t="shared" si="12"/>
        <v>419.48135816094828</v>
      </c>
      <c r="O46" s="56">
        <f t="shared" si="11"/>
        <v>398.2115993209456</v>
      </c>
    </row>
    <row r="47" spans="1:21" x14ac:dyDescent="0.25">
      <c r="B47" s="58"/>
    </row>
    <row r="48" spans="1:21" x14ac:dyDescent="0.25">
      <c r="B48" s="58"/>
    </row>
    <row r="51" spans="2:2" x14ac:dyDescent="0.25">
      <c r="B51" s="47"/>
    </row>
    <row r="52" spans="2:2" ht="24.6" customHeight="1" x14ac:dyDescent="0.25"/>
  </sheetData>
  <mergeCells count="24">
    <mergeCell ref="A37:A38"/>
    <mergeCell ref="A22:A23"/>
    <mergeCell ref="A24:A25"/>
    <mergeCell ref="A26:A30"/>
    <mergeCell ref="A31:A33"/>
    <mergeCell ref="A34:A36"/>
    <mergeCell ref="Q14:AC14"/>
    <mergeCell ref="B8:E8"/>
    <mergeCell ref="B9:E9"/>
    <mergeCell ref="B10:E10"/>
    <mergeCell ref="A17:A21"/>
    <mergeCell ref="B14:N14"/>
    <mergeCell ref="I1:I2"/>
    <mergeCell ref="L1:L2"/>
    <mergeCell ref="B3:E3"/>
    <mergeCell ref="B4:E4"/>
    <mergeCell ref="B5:E5"/>
    <mergeCell ref="J1:J2"/>
    <mergeCell ref="K1:K2"/>
    <mergeCell ref="B7:E7"/>
    <mergeCell ref="B1:E2"/>
    <mergeCell ref="F1:G1"/>
    <mergeCell ref="H1:H2"/>
    <mergeCell ref="B6:E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3D59-983A-45B1-9559-9B45C99EA441}">
  <dimension ref="A1:O27"/>
  <sheetViews>
    <sheetView tabSelected="1" topLeftCell="A7" zoomScale="80" zoomScaleNormal="80" workbookViewId="0">
      <selection activeCell="B27" sqref="B27"/>
    </sheetView>
  </sheetViews>
  <sheetFormatPr baseColWidth="10" defaultRowHeight="15" x14ac:dyDescent="0.25"/>
  <cols>
    <col min="2" max="2" width="9" customWidth="1"/>
    <col min="3" max="3" width="6.85546875" bestFit="1" customWidth="1"/>
    <col min="4" max="4" width="8.7109375" bestFit="1" customWidth="1"/>
    <col min="5" max="5" width="7.140625" bestFit="1" customWidth="1"/>
    <col min="6" max="6" width="6" bestFit="1" customWidth="1"/>
    <col min="7" max="9" width="6.42578125" bestFit="1" customWidth="1"/>
    <col min="10" max="10" width="8.140625" bestFit="1" customWidth="1"/>
    <col min="11" max="15" width="6.42578125" bestFit="1" customWidth="1"/>
  </cols>
  <sheetData>
    <row r="1" spans="1:15" ht="15.75" thickBot="1" x14ac:dyDescent="0.3">
      <c r="A1" s="42"/>
      <c r="B1" s="214" t="s">
        <v>127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42"/>
    </row>
    <row r="2" spans="1:15" ht="60.75" thickBot="1" x14ac:dyDescent="0.3">
      <c r="A2" s="42"/>
      <c r="B2" s="165" t="s">
        <v>218</v>
      </c>
      <c r="C2" s="166" t="s">
        <v>112</v>
      </c>
      <c r="D2" s="167" t="s">
        <v>113</v>
      </c>
      <c r="E2" s="167" t="s">
        <v>114</v>
      </c>
      <c r="F2" s="167" t="s">
        <v>115</v>
      </c>
      <c r="G2" s="167" t="s">
        <v>116</v>
      </c>
      <c r="H2" s="167" t="s">
        <v>117</v>
      </c>
      <c r="I2" s="167" t="s">
        <v>118</v>
      </c>
      <c r="J2" s="167" t="s">
        <v>119</v>
      </c>
      <c r="K2" s="167" t="s">
        <v>120</v>
      </c>
      <c r="L2" s="167" t="s">
        <v>121</v>
      </c>
      <c r="M2" s="167" t="s">
        <v>122</v>
      </c>
      <c r="N2" s="168" t="s">
        <v>123</v>
      </c>
      <c r="O2" s="163" t="s">
        <v>108</v>
      </c>
    </row>
    <row r="3" spans="1:15" ht="15.75" thickBot="1" x14ac:dyDescent="0.3">
      <c r="A3" s="133" t="s">
        <v>210</v>
      </c>
      <c r="B3" s="185">
        <v>0</v>
      </c>
      <c r="C3" s="186">
        <f>(Consumo!C16)</f>
        <v>0.19126173046840822</v>
      </c>
      <c r="D3" s="187">
        <f>(Consumo!D16)</f>
        <v>0.14579221721419053</v>
      </c>
      <c r="E3" s="187">
        <f>(Consumo!E16)</f>
        <v>0.12445195173907293</v>
      </c>
      <c r="F3" s="187">
        <f>(Consumo!F16)</f>
        <v>0.12880160083853107</v>
      </c>
      <c r="G3" s="187">
        <f>(Consumo!G16)</f>
        <v>0.16931065480212368</v>
      </c>
      <c r="H3" s="187">
        <f>(Consumo!H16)</f>
        <v>0.18594900163182801</v>
      </c>
      <c r="I3" s="187">
        <f>(Consumo!I16)</f>
        <v>0.10444117997813362</v>
      </c>
      <c r="J3" s="187">
        <f>(Consumo!J16)</f>
        <v>0.15753916305147558</v>
      </c>
      <c r="K3" s="187">
        <f>(Consumo!K16)</f>
        <v>0.17234996217121151</v>
      </c>
      <c r="L3" s="187">
        <f>(Consumo!L16)</f>
        <v>0.1293572988861226</v>
      </c>
      <c r="M3" s="187">
        <f>(Consumo!M16)</f>
        <v>0.1496527983986731</v>
      </c>
      <c r="N3" s="188">
        <f>(Consumo!N16)</f>
        <v>0.11399098022857596</v>
      </c>
      <c r="O3" s="116">
        <f>AVERAGE(C3:N3)</f>
        <v>0.14774154495069555</v>
      </c>
    </row>
    <row r="4" spans="1:15" x14ac:dyDescent="0.25">
      <c r="A4" s="210" t="s">
        <v>212</v>
      </c>
      <c r="B4" s="181">
        <v>1</v>
      </c>
      <c r="C4" s="182">
        <f>(Consumo!C17)</f>
        <v>0.28836559161010444</v>
      </c>
      <c r="D4" s="183">
        <f>(Consumo!D17)</f>
        <v>0.28604297532337397</v>
      </c>
      <c r="E4" s="183">
        <f>(Consumo!E17)</f>
        <v>0.25754924506376164</v>
      </c>
      <c r="F4" s="183">
        <f>(Consumo!F17)</f>
        <v>0.2927254730701202</v>
      </c>
      <c r="G4" s="183">
        <f>(Consumo!G17)</f>
        <v>0.21807141170316693</v>
      </c>
      <c r="H4" s="183">
        <f>(Consumo!H17)</f>
        <v>0.2400328384291085</v>
      </c>
      <c r="I4" s="183">
        <f>(Consumo!I17)</f>
        <v>0.21594565556822098</v>
      </c>
      <c r="J4" s="183">
        <f>(Consumo!J17)</f>
        <v>0.21590740508609507</v>
      </c>
      <c r="K4" s="183">
        <f>(Consumo!K17)</f>
        <v>0.29846419524011525</v>
      </c>
      <c r="L4" s="183">
        <f>(Consumo!L17)</f>
        <v>0.224087093299914</v>
      </c>
      <c r="M4" s="183">
        <f>(Consumo!M17)</f>
        <v>0.20584418079979097</v>
      </c>
      <c r="N4" s="184">
        <f>(Consumo!N17)</f>
        <v>0.27259491017504961</v>
      </c>
      <c r="O4" s="116">
        <f t="shared" ref="O4:O26" si="0">AVERAGE(C4:N4)</f>
        <v>0.25130258128073518</v>
      </c>
    </row>
    <row r="5" spans="1:15" x14ac:dyDescent="0.25">
      <c r="A5" s="211"/>
      <c r="B5" s="169">
        <v>2</v>
      </c>
      <c r="C5" s="172">
        <f>(Consumo!C18)</f>
        <v>0.22870085296495091</v>
      </c>
      <c r="D5" s="175">
        <f>(Consumo!D18)</f>
        <v>0.2841527167806942</v>
      </c>
      <c r="E5" s="175">
        <f>(Consumo!E18)</f>
        <v>0.22598163958206263</v>
      </c>
      <c r="F5" s="175">
        <f>(Consumo!F18)</f>
        <v>0.21709323951869108</v>
      </c>
      <c r="G5" s="175">
        <f>(Consumo!G18)</f>
        <v>0.22563987895714763</v>
      </c>
      <c r="H5" s="175">
        <f>(Consumo!H18)</f>
        <v>0.21560800664346777</v>
      </c>
      <c r="I5" s="175">
        <f>(Consumo!I18)</f>
        <v>0.29860973084108783</v>
      </c>
      <c r="J5" s="175">
        <f>(Consumo!J18)</f>
        <v>0.20176996816782478</v>
      </c>
      <c r="K5" s="175">
        <f>(Consumo!K18)</f>
        <v>0.23738666272656089</v>
      </c>
      <c r="L5" s="175">
        <f>(Consumo!L18)</f>
        <v>0.26497614073023201</v>
      </c>
      <c r="M5" s="175">
        <f>(Consumo!M18)</f>
        <v>0.27765396691711897</v>
      </c>
      <c r="N5" s="178">
        <f>(Consumo!N18)</f>
        <v>0.26924551847125078</v>
      </c>
      <c r="O5" s="116">
        <f t="shared" si="0"/>
        <v>0.24556819352509077</v>
      </c>
    </row>
    <row r="6" spans="1:15" x14ac:dyDescent="0.25">
      <c r="A6" s="211"/>
      <c r="B6" s="169">
        <v>3</v>
      </c>
      <c r="C6" s="172">
        <f>(Consumo!C19)</f>
        <v>0.24063490965521181</v>
      </c>
      <c r="D6" s="175">
        <f>(Consumo!D19)</f>
        <v>0.29620315751745052</v>
      </c>
      <c r="E6" s="175">
        <f>(Consumo!E19)</f>
        <v>0.22775618149078314</v>
      </c>
      <c r="F6" s="175">
        <f>(Consumo!F19)</f>
        <v>0.2279667616381994</v>
      </c>
      <c r="G6" s="175">
        <f>(Consumo!G19)</f>
        <v>0.22380780957291138</v>
      </c>
      <c r="H6" s="175">
        <f>(Consumo!H19)</f>
        <v>0.27196918317107477</v>
      </c>
      <c r="I6" s="175">
        <f>(Consumo!I19)</f>
        <v>0.26013571577963673</v>
      </c>
      <c r="J6" s="175">
        <f>(Consumo!J19)</f>
        <v>0.27915110180337455</v>
      </c>
      <c r="K6" s="175">
        <f>(Consumo!K19)</f>
        <v>0.27846013174009232</v>
      </c>
      <c r="L6" s="175">
        <f>(Consumo!L19)</f>
        <v>0.2946089165802106</v>
      </c>
      <c r="M6" s="175">
        <f>(Consumo!M19)</f>
        <v>0.21278347645895673</v>
      </c>
      <c r="N6" s="178">
        <f>(Consumo!N19)</f>
        <v>0.20471760177270126</v>
      </c>
      <c r="O6" s="116">
        <f t="shared" si="0"/>
        <v>0.25151624559838354</v>
      </c>
    </row>
    <row r="7" spans="1:15" x14ac:dyDescent="0.25">
      <c r="A7" s="211"/>
      <c r="B7" s="169">
        <v>4</v>
      </c>
      <c r="C7" s="172">
        <f>(Consumo!C20)</f>
        <v>0.23599453233028195</v>
      </c>
      <c r="D7" s="175">
        <f>(Consumo!D20)</f>
        <v>0.21768813388791297</v>
      </c>
      <c r="E7" s="175">
        <f>(Consumo!E20)</f>
        <v>0.26272581406988127</v>
      </c>
      <c r="F7" s="175">
        <f>(Consumo!F20)</f>
        <v>0.20111862874412134</v>
      </c>
      <c r="G7" s="175">
        <f>(Consumo!G20)</f>
        <v>0.28804903917396679</v>
      </c>
      <c r="H7" s="175">
        <f>(Consumo!H20)</f>
        <v>0.20927469864492798</v>
      </c>
      <c r="I7" s="175">
        <f>(Consumo!I20)</f>
        <v>0.29110188647947888</v>
      </c>
      <c r="J7" s="175">
        <f>(Consumo!J20)</f>
        <v>0.23613878640579983</v>
      </c>
      <c r="K7" s="175">
        <f>(Consumo!K20)</f>
        <v>0.26053804707587047</v>
      </c>
      <c r="L7" s="175">
        <f>(Consumo!L20)</f>
        <v>0.22451748606313801</v>
      </c>
      <c r="M7" s="175">
        <f>(Consumo!M20)</f>
        <v>0.24754237279608171</v>
      </c>
      <c r="N7" s="178">
        <f>(Consumo!N20)</f>
        <v>0.26680627076310237</v>
      </c>
      <c r="O7" s="116">
        <f t="shared" si="0"/>
        <v>0.24512464136954695</v>
      </c>
    </row>
    <row r="8" spans="1:15" ht="15.75" thickBot="1" x14ac:dyDescent="0.3">
      <c r="A8" s="212"/>
      <c r="B8" s="171">
        <v>5</v>
      </c>
      <c r="C8" s="174">
        <f>(Consumo!C21)</f>
        <v>0.2034371718685111</v>
      </c>
      <c r="D8" s="177">
        <f>(Consumo!D21)</f>
        <v>0.2132929514046564</v>
      </c>
      <c r="E8" s="177">
        <f>(Consumo!E21)</f>
        <v>0.2201864423006164</v>
      </c>
      <c r="F8" s="177">
        <f>(Consumo!F21)</f>
        <v>0.23121889381990832</v>
      </c>
      <c r="G8" s="177">
        <f>(Consumo!G21)</f>
        <v>0.22537849212599359</v>
      </c>
      <c r="H8" s="177">
        <f>(Consumo!H21)</f>
        <v>0.25201732446265929</v>
      </c>
      <c r="I8" s="177">
        <f>(Consumo!I21)</f>
        <v>0.21508002996876491</v>
      </c>
      <c r="J8" s="177">
        <f>(Consumo!J21)</f>
        <v>0.24711063087256341</v>
      </c>
      <c r="K8" s="177">
        <f>(Consumo!K21)</f>
        <v>0.24377833636631846</v>
      </c>
      <c r="L8" s="177">
        <f>(Consumo!L21)</f>
        <v>0.21683256308817356</v>
      </c>
      <c r="M8" s="177">
        <f>(Consumo!M21)</f>
        <v>0.21375977722337067</v>
      </c>
      <c r="N8" s="180">
        <f>(Consumo!N21)</f>
        <v>0.27762733936540251</v>
      </c>
      <c r="O8" s="116">
        <f t="shared" si="0"/>
        <v>0.22997666273891157</v>
      </c>
    </row>
    <row r="9" spans="1:15" x14ac:dyDescent="0.25">
      <c r="A9" s="210" t="s">
        <v>211</v>
      </c>
      <c r="B9" s="181">
        <v>6</v>
      </c>
      <c r="C9" s="182">
        <f>(Consumo!C22)</f>
        <v>0.39507800591241804</v>
      </c>
      <c r="D9" s="183">
        <f>(Consumo!D22)</f>
        <v>0.43922696283668383</v>
      </c>
      <c r="E9" s="183">
        <f>(Consumo!E22)</f>
        <v>0.39482473156914077</v>
      </c>
      <c r="F9" s="183">
        <f>(Consumo!F22)</f>
        <v>0.47945800407006145</v>
      </c>
      <c r="G9" s="183">
        <f>(Consumo!G22)</f>
        <v>0.47004614810259226</v>
      </c>
      <c r="H9" s="183">
        <f>(Consumo!H22)</f>
        <v>0.48117729788677766</v>
      </c>
      <c r="I9" s="183">
        <f>(Consumo!I22)</f>
        <v>0.43024435410246814</v>
      </c>
      <c r="J9" s="183">
        <f>(Consumo!J22)</f>
        <v>0.49912461183459084</v>
      </c>
      <c r="K9" s="183">
        <f>(Consumo!K22)</f>
        <v>0.31525838828788771</v>
      </c>
      <c r="L9" s="183">
        <f>(Consumo!L22)</f>
        <v>0.36818351825252904</v>
      </c>
      <c r="M9" s="183">
        <f>(Consumo!M22)</f>
        <v>0.35945986320225398</v>
      </c>
      <c r="N9" s="184">
        <f>(Consumo!N22)</f>
        <v>0.46606059808357042</v>
      </c>
      <c r="O9" s="116">
        <f t="shared" si="0"/>
        <v>0.42484520701174788</v>
      </c>
    </row>
    <row r="10" spans="1:15" ht="15.75" thickBot="1" x14ac:dyDescent="0.3">
      <c r="A10" s="212"/>
      <c r="B10" s="171">
        <v>7</v>
      </c>
      <c r="C10" s="174">
        <f>(Consumo!C23)</f>
        <v>0.37860337589543575</v>
      </c>
      <c r="D10" s="177">
        <f>(Consumo!D23)</f>
        <v>0.35549310899226161</v>
      </c>
      <c r="E10" s="177">
        <f>(Consumo!E23)</f>
        <v>0.43493172618737896</v>
      </c>
      <c r="F10" s="177">
        <f>(Consumo!F23)</f>
        <v>0.38686071639742564</v>
      </c>
      <c r="G10" s="177">
        <f>(Consumo!G23)</f>
        <v>0.32382040140512497</v>
      </c>
      <c r="H10" s="177">
        <f>(Consumo!H23)</f>
        <v>0.38119324061554571</v>
      </c>
      <c r="I10" s="177">
        <f>(Consumo!I23)</f>
        <v>0.3750871602869798</v>
      </c>
      <c r="J10" s="177">
        <f>(Consumo!J23)</f>
        <v>0.30694902880136854</v>
      </c>
      <c r="K10" s="177">
        <f>(Consumo!K23)</f>
        <v>0.4768205834764177</v>
      </c>
      <c r="L10" s="177">
        <f>(Consumo!L23)</f>
        <v>0.42684199252130228</v>
      </c>
      <c r="M10" s="177">
        <f>(Consumo!M23)</f>
        <v>0.45171765609647224</v>
      </c>
      <c r="N10" s="180">
        <f>(Consumo!N23)</f>
        <v>0.46006674333852893</v>
      </c>
      <c r="O10" s="116">
        <f t="shared" si="0"/>
        <v>0.3965321445011869</v>
      </c>
    </row>
    <row r="11" spans="1:15" x14ac:dyDescent="0.25">
      <c r="A11" s="210" t="s">
        <v>213</v>
      </c>
      <c r="B11" s="181">
        <v>8</v>
      </c>
      <c r="C11" s="182">
        <f>(Consumo!C24)</f>
        <v>0.53973978869836081</v>
      </c>
      <c r="D11" s="183">
        <f>(Consumo!D24)</f>
        <v>0.50022523474532932</v>
      </c>
      <c r="E11" s="183">
        <f>(Consumo!E24)</f>
        <v>0.66760610845075852</v>
      </c>
      <c r="F11" s="183">
        <f>(Consumo!F24)</f>
        <v>0.60461331607577495</v>
      </c>
      <c r="G11" s="183">
        <f>(Consumo!G24)</f>
        <v>0.67952580116850492</v>
      </c>
      <c r="H11" s="183">
        <f>(Consumo!H24)</f>
        <v>0.60458109159316598</v>
      </c>
      <c r="I11" s="183">
        <f>(Consumo!I24)</f>
        <v>0.52511404079596702</v>
      </c>
      <c r="J11" s="183">
        <f>(Consumo!J24)</f>
        <v>0.68841137679090125</v>
      </c>
      <c r="K11" s="183">
        <f>(Consumo!K24)</f>
        <v>0.66880020104164428</v>
      </c>
      <c r="L11" s="183">
        <f>(Consumo!L24)</f>
        <v>0.63953498552781385</v>
      </c>
      <c r="M11" s="183">
        <f>(Consumo!M24)</f>
        <v>0.6266387044001257</v>
      </c>
      <c r="N11" s="184">
        <f>(Consumo!N24)</f>
        <v>0.68598156166668967</v>
      </c>
      <c r="O11" s="116">
        <f t="shared" si="0"/>
        <v>0.61923101757958632</v>
      </c>
    </row>
    <row r="12" spans="1:15" ht="15.75" thickBot="1" x14ac:dyDescent="0.3">
      <c r="A12" s="212"/>
      <c r="B12" s="171">
        <v>9</v>
      </c>
      <c r="C12" s="174">
        <f>(Consumo!C25)</f>
        <v>0.57978187222924693</v>
      </c>
      <c r="D12" s="177">
        <f>(Consumo!D25)</f>
        <v>0.57062710377928072</v>
      </c>
      <c r="E12" s="177">
        <f>(Consumo!E25)</f>
        <v>0.61795850661377383</v>
      </c>
      <c r="F12" s="177">
        <f>(Consumo!F25)</f>
        <v>0.62439588086432274</v>
      </c>
      <c r="G12" s="177">
        <f>(Consumo!G25)</f>
        <v>0.66910203676399704</v>
      </c>
      <c r="H12" s="177">
        <f>(Consumo!H25)</f>
        <v>0.62184617174817847</v>
      </c>
      <c r="I12" s="177">
        <f>(Consumo!I25)</f>
        <v>0.57318253162802668</v>
      </c>
      <c r="J12" s="177">
        <f>(Consumo!J25)</f>
        <v>0.60887876601762758</v>
      </c>
      <c r="K12" s="177">
        <f>(Consumo!K25)</f>
        <v>0.52367339970111992</v>
      </c>
      <c r="L12" s="177">
        <f>(Consumo!L25)</f>
        <v>0.6966279007896653</v>
      </c>
      <c r="M12" s="177">
        <f>(Consumo!M25)</f>
        <v>0.57958397365165804</v>
      </c>
      <c r="N12" s="180">
        <f>(Consumo!N25)</f>
        <v>0.68857128548489821</v>
      </c>
      <c r="O12" s="116">
        <f t="shared" si="0"/>
        <v>0.6128524524393163</v>
      </c>
    </row>
    <row r="13" spans="1:15" x14ac:dyDescent="0.25">
      <c r="A13" s="210" t="s">
        <v>215</v>
      </c>
      <c r="B13" s="181">
        <v>10</v>
      </c>
      <c r="C13" s="182">
        <f>(Consumo!C26)</f>
        <v>0.96353684605631362</v>
      </c>
      <c r="D13" s="183">
        <f>(Consumo!D26)</f>
        <v>0.84349714287645705</v>
      </c>
      <c r="E13" s="183">
        <f>(Consumo!E26)</f>
        <v>0.76512324809705912</v>
      </c>
      <c r="F13" s="183">
        <f>(Consumo!F26)</f>
        <v>0.7020682322408961</v>
      </c>
      <c r="G13" s="183">
        <f>(Consumo!G26)</f>
        <v>0.90609294577116084</v>
      </c>
      <c r="H13" s="183">
        <f>(Consumo!H26)</f>
        <v>0.91855809083529383</v>
      </c>
      <c r="I13" s="183">
        <f>(Consumo!I26)</f>
        <v>0.93601240011601472</v>
      </c>
      <c r="J13" s="183">
        <f>(Consumo!J26)</f>
        <v>0.96388665660783301</v>
      </c>
      <c r="K13" s="183">
        <f>(Consumo!K26)</f>
        <v>0.86261347392754362</v>
      </c>
      <c r="L13" s="183">
        <f>(Consumo!L26)</f>
        <v>0.8429277884327947</v>
      </c>
      <c r="M13" s="183">
        <f>(Consumo!M26)</f>
        <v>0.70935269902707621</v>
      </c>
      <c r="N13" s="184">
        <f>(Consumo!N26)</f>
        <v>0.95290880393754818</v>
      </c>
      <c r="O13" s="116">
        <f t="shared" si="0"/>
        <v>0.86388152732716594</v>
      </c>
    </row>
    <row r="14" spans="1:15" x14ac:dyDescent="0.25">
      <c r="A14" s="211"/>
      <c r="B14" s="169">
        <v>11</v>
      </c>
      <c r="C14" s="172">
        <f>(Consumo!C27)</f>
        <v>0.86469753568006469</v>
      </c>
      <c r="D14" s="175">
        <f>(Consumo!D27)</f>
        <v>0.89885131241359906</v>
      </c>
      <c r="E14" s="175">
        <f>(Consumo!E27)</f>
        <v>0.70674230712161945</v>
      </c>
      <c r="F14" s="175">
        <f>(Consumo!F27)</f>
        <v>0.89381308914842417</v>
      </c>
      <c r="G14" s="175">
        <f>(Consumo!G27)</f>
        <v>0.80563847194106331</v>
      </c>
      <c r="H14" s="175">
        <f>(Consumo!H27)</f>
        <v>0.70738591378547855</v>
      </c>
      <c r="I14" s="175">
        <f>(Consumo!I27)</f>
        <v>0.79871217985957177</v>
      </c>
      <c r="J14" s="175">
        <f>(Consumo!J27)</f>
        <v>0.90002469448157918</v>
      </c>
      <c r="K14" s="175">
        <f>(Consumo!K27)</f>
        <v>0.78704269768397639</v>
      </c>
      <c r="L14" s="175">
        <f>(Consumo!L27)</f>
        <v>0.74700206412394998</v>
      </c>
      <c r="M14" s="175">
        <f>(Consumo!M27)</f>
        <v>0.96075819764928705</v>
      </c>
      <c r="N14" s="178">
        <f>(Consumo!N27)</f>
        <v>0.90976838775149182</v>
      </c>
      <c r="O14" s="116">
        <f t="shared" si="0"/>
        <v>0.83170307097000873</v>
      </c>
    </row>
    <row r="15" spans="1:15" x14ac:dyDescent="0.25">
      <c r="A15" s="211"/>
      <c r="B15" s="169">
        <v>12</v>
      </c>
      <c r="C15" s="172">
        <f>(Consumo!C28)</f>
        <v>0.88223571727639161</v>
      </c>
      <c r="D15" s="175">
        <f>(Consumo!D28)</f>
        <v>0.76122103957735687</v>
      </c>
      <c r="E15" s="175">
        <f>(Consumo!E28)</f>
        <v>0.96715825953139678</v>
      </c>
      <c r="F15" s="175">
        <f>(Consumo!F28)</f>
        <v>0.96237139785278936</v>
      </c>
      <c r="G15" s="175">
        <f>(Consumo!G28)</f>
        <v>0.88380608508939518</v>
      </c>
      <c r="H15" s="175">
        <f>(Consumo!H28)</f>
        <v>0.71949855032535326</v>
      </c>
      <c r="I15" s="175">
        <f>(Consumo!I28)</f>
        <v>0.76749256153778811</v>
      </c>
      <c r="J15" s="175">
        <f>(Consumo!J28)</f>
        <v>0.90941651794741474</v>
      </c>
      <c r="K15" s="175">
        <f>(Consumo!K28)</f>
        <v>0.71320218925481083</v>
      </c>
      <c r="L15" s="175">
        <f>(Consumo!L28)</f>
        <v>0.7347506830511662</v>
      </c>
      <c r="M15" s="175">
        <f>(Consumo!M28)</f>
        <v>0.92816271140943596</v>
      </c>
      <c r="N15" s="178">
        <f>(Consumo!N28)</f>
        <v>0.96270567428983467</v>
      </c>
      <c r="O15" s="116">
        <f t="shared" si="0"/>
        <v>0.8493351155952612</v>
      </c>
    </row>
    <row r="16" spans="1:15" x14ac:dyDescent="0.25">
      <c r="A16" s="211"/>
      <c r="B16" s="169">
        <v>13</v>
      </c>
      <c r="C16" s="172">
        <f>(Consumo!C29)</f>
        <v>0.85573843359322843</v>
      </c>
      <c r="D16" s="175">
        <f>(Consumo!D29)</f>
        <v>0.88963466520355017</v>
      </c>
      <c r="E16" s="175">
        <f>(Consumo!E29)</f>
        <v>0.9803939627982815</v>
      </c>
      <c r="F16" s="175">
        <f>(Consumo!F29)</f>
        <v>0.89535040919186437</v>
      </c>
      <c r="G16" s="175">
        <f>(Consumo!G29)</f>
        <v>0.75411507870705063</v>
      </c>
      <c r="H16" s="175">
        <f>(Consumo!H29)</f>
        <v>0.97277912085481744</v>
      </c>
      <c r="I16" s="175">
        <f>(Consumo!I29)</f>
        <v>0.73306082493802949</v>
      </c>
      <c r="J16" s="175">
        <f>(Consumo!J29)</f>
        <v>0.97045438506355819</v>
      </c>
      <c r="K16" s="175">
        <f>(Consumo!K29)</f>
        <v>0.9836981709217929</v>
      </c>
      <c r="L16" s="175">
        <f>(Consumo!L29)</f>
        <v>0.73514081649514318</v>
      </c>
      <c r="M16" s="175">
        <f>(Consumo!M29)</f>
        <v>0.88515171227711964</v>
      </c>
      <c r="N16" s="178">
        <f>(Consumo!N29)</f>
        <v>0.78199748757586662</v>
      </c>
      <c r="O16" s="116">
        <f t="shared" si="0"/>
        <v>0.86979292230169181</v>
      </c>
    </row>
    <row r="17" spans="1:15" ht="15.75" thickBot="1" x14ac:dyDescent="0.3">
      <c r="A17" s="212"/>
      <c r="B17" s="171">
        <v>14</v>
      </c>
      <c r="C17" s="174">
        <f>(Consumo!C30)</f>
        <v>0.70386845153318078</v>
      </c>
      <c r="D17" s="177">
        <f>(Consumo!D30)</f>
        <v>0.78719871011467646</v>
      </c>
      <c r="E17" s="177">
        <f>(Consumo!E30)</f>
        <v>0.96953936989832346</v>
      </c>
      <c r="F17" s="177">
        <f>(Consumo!F30)</f>
        <v>0.93566254169024687</v>
      </c>
      <c r="G17" s="177">
        <f>(Consumo!G30)</f>
        <v>0.72074464970020324</v>
      </c>
      <c r="H17" s="177">
        <f>(Consumo!H30)</f>
        <v>0.83987998910823691</v>
      </c>
      <c r="I17" s="177">
        <f>(Consumo!I30)</f>
        <v>0.78395206853236676</v>
      </c>
      <c r="J17" s="177">
        <f>(Consumo!J30)</f>
        <v>0.90529830163929992</v>
      </c>
      <c r="K17" s="177">
        <f>(Consumo!K30)</f>
        <v>0.74611032434529401</v>
      </c>
      <c r="L17" s="177">
        <f>(Consumo!L30)</f>
        <v>0.92622815634826572</v>
      </c>
      <c r="M17" s="177">
        <f>(Consumo!M30)</f>
        <v>0.99309842980163543</v>
      </c>
      <c r="N17" s="180">
        <f>(Consumo!N30)</f>
        <v>0.72080070118293926</v>
      </c>
      <c r="O17" s="116">
        <f t="shared" si="0"/>
        <v>0.83603180782455588</v>
      </c>
    </row>
    <row r="18" spans="1:15" x14ac:dyDescent="0.25">
      <c r="A18" s="210" t="s">
        <v>216</v>
      </c>
      <c r="B18" s="181">
        <v>15</v>
      </c>
      <c r="C18" s="182">
        <f>(Consumo!C31)</f>
        <v>0.98338920104969652</v>
      </c>
      <c r="D18" s="183">
        <f>(Consumo!D31)</f>
        <v>0.94793152135221703</v>
      </c>
      <c r="E18" s="183">
        <f>(Consumo!E31)</f>
        <v>0.82618759063334579</v>
      </c>
      <c r="F18" s="183">
        <f>(Consumo!F31)</f>
        <v>0.84829433986139424</v>
      </c>
      <c r="G18" s="183">
        <f>(Consumo!G31)</f>
        <v>0.91904082553338573</v>
      </c>
      <c r="H18" s="183">
        <f>(Consumo!H31)</f>
        <v>0.70387939995555804</v>
      </c>
      <c r="I18" s="183">
        <f>(Consumo!I31)</f>
        <v>0.99363173566524166</v>
      </c>
      <c r="J18" s="183">
        <f>(Consumo!J31)</f>
        <v>0.80859221046315921</v>
      </c>
      <c r="K18" s="183">
        <f>(Consumo!K31)</f>
        <v>0.77843060261060881</v>
      </c>
      <c r="L18" s="183">
        <f>(Consumo!L31)</f>
        <v>0.76583147487999192</v>
      </c>
      <c r="M18" s="183">
        <f>(Consumo!M31)</f>
        <v>0.98607801860704936</v>
      </c>
      <c r="N18" s="184">
        <f>(Consumo!N31)</f>
        <v>0.80424147783883815</v>
      </c>
      <c r="O18" s="116">
        <f t="shared" si="0"/>
        <v>0.86379403320420722</v>
      </c>
    </row>
    <row r="19" spans="1:15" x14ac:dyDescent="0.25">
      <c r="A19" s="211"/>
      <c r="B19" s="169">
        <v>16</v>
      </c>
      <c r="C19" s="172">
        <f>(Consumo!C32)</f>
        <v>0.86832396987178362</v>
      </c>
      <c r="D19" s="175">
        <f>(Consumo!D32)</f>
        <v>0.86608444242245775</v>
      </c>
      <c r="E19" s="175">
        <f>(Consumo!E32)</f>
        <v>0.93229260937612213</v>
      </c>
      <c r="F19" s="175">
        <f>(Consumo!F32)</f>
        <v>0.87348842994837517</v>
      </c>
      <c r="G19" s="175">
        <f>(Consumo!G32)</f>
        <v>0.92475879004141892</v>
      </c>
      <c r="H19" s="175">
        <f>(Consumo!H32)</f>
        <v>0.9918086796636314</v>
      </c>
      <c r="I19" s="175">
        <f>(Consumo!I32)</f>
        <v>0.90670616091808287</v>
      </c>
      <c r="J19" s="175">
        <f>(Consumo!J32)</f>
        <v>0.85372181774086575</v>
      </c>
      <c r="K19" s="175">
        <f>(Consumo!K32)</f>
        <v>0.89650384935545457</v>
      </c>
      <c r="L19" s="175">
        <f>(Consumo!L32)</f>
        <v>0.88301060988440172</v>
      </c>
      <c r="M19" s="175">
        <f>(Consumo!M32)</f>
        <v>0.98234544112698663</v>
      </c>
      <c r="N19" s="178">
        <f>(Consumo!N32)</f>
        <v>0.92882323628149421</v>
      </c>
      <c r="O19" s="116">
        <f t="shared" si="0"/>
        <v>0.90898900305258945</v>
      </c>
    </row>
    <row r="20" spans="1:15" ht="15.75" thickBot="1" x14ac:dyDescent="0.3">
      <c r="A20" s="212"/>
      <c r="B20" s="171">
        <v>17</v>
      </c>
      <c r="C20" s="174">
        <f>(Consumo!C33)</f>
        <v>0.87492006044896753</v>
      </c>
      <c r="D20" s="177">
        <f>(Consumo!D33)</f>
        <v>0.91380640361563192</v>
      </c>
      <c r="E20" s="177">
        <f>(Consumo!E33)</f>
        <v>0.96011900452799159</v>
      </c>
      <c r="F20" s="177">
        <f>(Consumo!F33)</f>
        <v>0.96976737854740613</v>
      </c>
      <c r="G20" s="177">
        <f>(Consumo!G33)</f>
        <v>0.80001541063311221</v>
      </c>
      <c r="H20" s="177">
        <f>(Consumo!H33)</f>
        <v>0.83024184974102888</v>
      </c>
      <c r="I20" s="177">
        <f>(Consumo!I33)</f>
        <v>0.82129006379343084</v>
      </c>
      <c r="J20" s="177">
        <f>(Consumo!J33)</f>
        <v>0.8913201058511816</v>
      </c>
      <c r="K20" s="177">
        <f>(Consumo!K33)</f>
        <v>0.97293464298107557</v>
      </c>
      <c r="L20" s="177">
        <f>(Consumo!L33)</f>
        <v>0.82910875774735227</v>
      </c>
      <c r="M20" s="177">
        <f>(Consumo!M33)</f>
        <v>0.98225231747354336</v>
      </c>
      <c r="N20" s="180">
        <f>(Consumo!N33)</f>
        <v>0.92244572015346316</v>
      </c>
      <c r="O20" s="116">
        <f t="shared" si="0"/>
        <v>0.89735180962618222</v>
      </c>
    </row>
    <row r="21" spans="1:15" x14ac:dyDescent="0.25">
      <c r="A21" s="210" t="s">
        <v>217</v>
      </c>
      <c r="B21" s="189">
        <v>18</v>
      </c>
      <c r="C21" s="190">
        <f>(Consumo!C34)</f>
        <v>0.68469667984673355</v>
      </c>
      <c r="D21" s="191">
        <f>(Consumo!D34)</f>
        <v>0.52938205845296116</v>
      </c>
      <c r="E21" s="191">
        <f>(Consumo!E34)</f>
        <v>0.79112468414359949</v>
      </c>
      <c r="F21" s="191">
        <f>(Consumo!F34)</f>
        <v>0.63281685541240185</v>
      </c>
      <c r="G21" s="191">
        <f>(Consumo!G34)</f>
        <v>0.64650203852512411</v>
      </c>
      <c r="H21" s="191">
        <f>(Consumo!H34)</f>
        <v>0.55437398396629101</v>
      </c>
      <c r="I21" s="191">
        <f>(Consumo!I34)</f>
        <v>0.62683203614323024</v>
      </c>
      <c r="J21" s="191">
        <f>(Consumo!J34)</f>
        <v>0.70883370189098938</v>
      </c>
      <c r="K21" s="191">
        <f>(Consumo!K34)</f>
        <v>0.62748669250315525</v>
      </c>
      <c r="L21" s="191">
        <f>(Consumo!L34)</f>
        <v>0.71796863213107431</v>
      </c>
      <c r="M21" s="191">
        <f>(Consumo!M34)</f>
        <v>0.59433849361104851</v>
      </c>
      <c r="N21" s="192">
        <f>(Consumo!N34)</f>
        <v>0.72386259719671475</v>
      </c>
      <c r="O21" s="164">
        <f t="shared" si="0"/>
        <v>0.65318487115194368</v>
      </c>
    </row>
    <row r="22" spans="1:15" x14ac:dyDescent="0.25">
      <c r="A22" s="211"/>
      <c r="B22" s="170">
        <v>19</v>
      </c>
      <c r="C22" s="173">
        <f>(Consumo!C35)</f>
        <v>0.54079960867609367</v>
      </c>
      <c r="D22" s="176">
        <f>(Consumo!D35)</f>
        <v>0.65554713140891885</v>
      </c>
      <c r="E22" s="176">
        <f>(Consumo!E35)</f>
        <v>0.51203381363712364</v>
      </c>
      <c r="F22" s="176">
        <f>(Consumo!F35)</f>
        <v>0.52679936196867594</v>
      </c>
      <c r="G22" s="176">
        <f>(Consumo!G35)</f>
        <v>0.72173847924412426</v>
      </c>
      <c r="H22" s="176">
        <f>(Consumo!H35)</f>
        <v>0.67331182720957283</v>
      </c>
      <c r="I22" s="176">
        <f>(Consumo!I35)</f>
        <v>0.57923032823502796</v>
      </c>
      <c r="J22" s="176">
        <f>(Consumo!J35)</f>
        <v>0.52557034153851612</v>
      </c>
      <c r="K22" s="176">
        <f>(Consumo!K35)</f>
        <v>0.78456021857226821</v>
      </c>
      <c r="L22" s="176">
        <f>(Consumo!L35)</f>
        <v>0.60458684702464049</v>
      </c>
      <c r="M22" s="176">
        <f>(Consumo!M35)</f>
        <v>0.73395248528632062</v>
      </c>
      <c r="N22" s="179">
        <f>(Consumo!N35)</f>
        <v>0.69534542626391282</v>
      </c>
      <c r="O22" s="164">
        <f t="shared" si="0"/>
        <v>0.62945632242209959</v>
      </c>
    </row>
    <row r="23" spans="1:15" ht="15.75" thickBot="1" x14ac:dyDescent="0.3">
      <c r="A23" s="212"/>
      <c r="B23" s="170">
        <v>20</v>
      </c>
      <c r="C23" s="173">
        <f>(Consumo!C36)</f>
        <v>0.73686219951993692</v>
      </c>
      <c r="D23" s="176">
        <f>(Consumo!D36)</f>
        <v>0.58877154508114571</v>
      </c>
      <c r="E23" s="176">
        <f>(Consumo!E36)</f>
        <v>0.54681910422287472</v>
      </c>
      <c r="F23" s="176">
        <f>(Consumo!F36)</f>
        <v>0.73505696790697583</v>
      </c>
      <c r="G23" s="176">
        <f>(Consumo!G36)</f>
        <v>0.71748595178655306</v>
      </c>
      <c r="H23" s="176">
        <f>(Consumo!H36)</f>
        <v>0.78261948886336818</v>
      </c>
      <c r="I23" s="176">
        <f>(Consumo!I36)</f>
        <v>0.5029816563947529</v>
      </c>
      <c r="J23" s="176">
        <f>(Consumo!J36)</f>
        <v>0.78161720912428967</v>
      </c>
      <c r="K23" s="176">
        <f>(Consumo!K36)</f>
        <v>0.58407233121616764</v>
      </c>
      <c r="L23" s="176">
        <f>(Consumo!L36)</f>
        <v>0.67770312237427421</v>
      </c>
      <c r="M23" s="176">
        <f>(Consumo!M36)</f>
        <v>0.70966064985590682</v>
      </c>
      <c r="N23" s="179">
        <f>(Consumo!N36)</f>
        <v>0.56797622574945117</v>
      </c>
      <c r="O23" s="164">
        <f t="shared" si="0"/>
        <v>0.66096887100797475</v>
      </c>
    </row>
    <row r="24" spans="1:15" x14ac:dyDescent="0.25">
      <c r="A24" s="210" t="s">
        <v>214</v>
      </c>
      <c r="B24" s="170">
        <v>21</v>
      </c>
      <c r="C24" s="173">
        <f>(Consumo!C37)</f>
        <v>0.26362120958831198</v>
      </c>
      <c r="D24" s="176">
        <f>(Consumo!D37)</f>
        <v>0.3658076855568782</v>
      </c>
      <c r="E24" s="176">
        <f>(Consumo!E37)</f>
        <v>0.38690677712789784</v>
      </c>
      <c r="F24" s="176">
        <f>(Consumo!F37)</f>
        <v>0.27907749303464685</v>
      </c>
      <c r="G24" s="176">
        <f>(Consumo!G37)</f>
        <v>0.42544155563768182</v>
      </c>
      <c r="H24" s="176">
        <f>(Consumo!H37)</f>
        <v>0.37337620613948519</v>
      </c>
      <c r="I24" s="176">
        <f>(Consumo!I37)</f>
        <v>0.227171411230603</v>
      </c>
      <c r="J24" s="176">
        <f>(Consumo!J37)</f>
        <v>0.20168260819955966</v>
      </c>
      <c r="K24" s="176">
        <f>(Consumo!K37)</f>
        <v>0.31589144962659937</v>
      </c>
      <c r="L24" s="176">
        <f>(Consumo!L37)</f>
        <v>0.34662504240824688</v>
      </c>
      <c r="M24" s="176">
        <f>(Consumo!M37)</f>
        <v>0.49692114920945418</v>
      </c>
      <c r="N24" s="179">
        <f>(Consumo!N37)</f>
        <v>0.38959614285665911</v>
      </c>
      <c r="O24" s="164">
        <f t="shared" si="0"/>
        <v>0.33934322755133528</v>
      </c>
    </row>
    <row r="25" spans="1:15" ht="15.75" thickBot="1" x14ac:dyDescent="0.3">
      <c r="A25" s="212"/>
      <c r="B25" s="197">
        <v>22</v>
      </c>
      <c r="C25" s="198">
        <f>(Consumo!C38)</f>
        <v>0.33899043602294532</v>
      </c>
      <c r="D25" s="199">
        <f>(Consumo!D38)</f>
        <v>0.2682015517454317</v>
      </c>
      <c r="E25" s="199">
        <f>(Consumo!E38)</f>
        <v>0.48352222029853498</v>
      </c>
      <c r="F25" s="199">
        <f>(Consumo!F38)</f>
        <v>0.25458284181551055</v>
      </c>
      <c r="G25" s="199">
        <f>(Consumo!G38)</f>
        <v>0.23278818877245588</v>
      </c>
      <c r="H25" s="199">
        <f>(Consumo!H38)</f>
        <v>0.25151666862648614</v>
      </c>
      <c r="I25" s="199">
        <f>(Consumo!I38)</f>
        <v>0.3297883726703017</v>
      </c>
      <c r="J25" s="199">
        <f>(Consumo!J38)</f>
        <v>0.21817525239772584</v>
      </c>
      <c r="K25" s="199">
        <f>(Consumo!K38)</f>
        <v>0.37034061452729222</v>
      </c>
      <c r="L25" s="199">
        <f>(Consumo!L38)</f>
        <v>0.41619403703852431</v>
      </c>
      <c r="M25" s="199">
        <f>(Consumo!M38)</f>
        <v>0.35225614988976384</v>
      </c>
      <c r="N25" s="200">
        <f>(Consumo!N38)</f>
        <v>0.27616609231066414</v>
      </c>
      <c r="O25" s="164">
        <f t="shared" si="0"/>
        <v>0.31604353550963643</v>
      </c>
    </row>
    <row r="26" spans="1:15" ht="15.75" thickBot="1" x14ac:dyDescent="0.3">
      <c r="A26" s="133" t="s">
        <v>210</v>
      </c>
      <c r="B26" s="193">
        <v>23</v>
      </c>
      <c r="C26" s="194">
        <f>(Consumo!C39)</f>
        <v>0.12013625784913869</v>
      </c>
      <c r="D26" s="195">
        <f>(Consumo!D39)</f>
        <v>0.1178868262263013</v>
      </c>
      <c r="E26" s="195">
        <f>(Consumo!E39)</f>
        <v>0.12558494067851117</v>
      </c>
      <c r="F26" s="195">
        <f>(Consumo!F39)</f>
        <v>0.10780855822840098</v>
      </c>
      <c r="G26" s="195">
        <f>(Consumo!G39)</f>
        <v>0.10870165448249761</v>
      </c>
      <c r="H26" s="195">
        <f>(Consumo!H39)</f>
        <v>0.1731769709988033</v>
      </c>
      <c r="I26" s="195">
        <f>(Consumo!I39)</f>
        <v>0.18624453587914067</v>
      </c>
      <c r="J26" s="195">
        <f>(Consumo!J39)</f>
        <v>0.18257567896622795</v>
      </c>
      <c r="K26" s="195">
        <f>(Consumo!K39)</f>
        <v>0.16452957203147212</v>
      </c>
      <c r="L26" s="195">
        <f>(Consumo!L39)</f>
        <v>0.16138567155069977</v>
      </c>
      <c r="M26" s="195">
        <f>(Consumo!M39)</f>
        <v>0.10994107565907672</v>
      </c>
      <c r="N26" s="196">
        <f>(Consumo!N39)</f>
        <v>0.18935593213065086</v>
      </c>
      <c r="O26" s="116">
        <f t="shared" si="0"/>
        <v>0.14561063955674342</v>
      </c>
    </row>
    <row r="27" spans="1:15" ht="29.25" customHeight="1" x14ac:dyDescent="0.25">
      <c r="A27" s="42"/>
      <c r="B27" s="162" t="s">
        <v>156</v>
      </c>
      <c r="C27" s="160">
        <f>SUM(C3:C26)</f>
        <v>12.963414438645716</v>
      </c>
      <c r="D27" s="160">
        <f t="shared" ref="D27:O27" si="1">SUM(D3:D26)</f>
        <v>12.742566598529422</v>
      </c>
      <c r="E27" s="160">
        <f t="shared" si="1"/>
        <v>13.387520239159914</v>
      </c>
      <c r="F27" s="160">
        <f t="shared" si="1"/>
        <v>13.011210411885164</v>
      </c>
      <c r="G27" s="160">
        <f t="shared" si="1"/>
        <v>13.059621799640759</v>
      </c>
      <c r="H27" s="160">
        <f t="shared" si="1"/>
        <v>12.956055594900137</v>
      </c>
      <c r="I27" s="160">
        <f t="shared" si="1"/>
        <v>12.482048621342345</v>
      </c>
      <c r="J27" s="160">
        <f t="shared" si="1"/>
        <v>13.262150320743823</v>
      </c>
      <c r="K27" s="160">
        <f t="shared" si="1"/>
        <v>13.062946737384751</v>
      </c>
      <c r="L27" s="160">
        <f t="shared" si="1"/>
        <v>12.874031599229626</v>
      </c>
      <c r="M27" s="160">
        <f t="shared" si="1"/>
        <v>13.748906300828205</v>
      </c>
      <c r="N27" s="160">
        <f t="shared" si="1"/>
        <v>13.531656714869296</v>
      </c>
      <c r="O27" s="161">
        <f t="shared" si="1"/>
        <v>13.090177448096597</v>
      </c>
    </row>
  </sheetData>
  <mergeCells count="8">
    <mergeCell ref="A21:A23"/>
    <mergeCell ref="A24:A25"/>
    <mergeCell ref="B1:N1"/>
    <mergeCell ref="A4:A8"/>
    <mergeCell ref="A9:A10"/>
    <mergeCell ref="A11:A12"/>
    <mergeCell ref="A13:A17"/>
    <mergeCell ref="A18:A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EF49-4D74-45CF-B5BC-0804F0251CB5}">
  <dimension ref="A1:AD52"/>
  <sheetViews>
    <sheetView topLeftCell="A10" zoomScale="70" zoomScaleNormal="70" workbookViewId="0">
      <selection activeCell="A16" sqref="A16:A39"/>
    </sheetView>
  </sheetViews>
  <sheetFormatPr baseColWidth="10" defaultColWidth="11.42578125" defaultRowHeight="15" x14ac:dyDescent="0.25"/>
  <cols>
    <col min="1" max="1" width="11.42578125" style="42"/>
    <col min="2" max="2" width="14.5703125" style="42" customWidth="1"/>
    <col min="3" max="14" width="11.7109375" style="42" customWidth="1"/>
    <col min="15" max="16" width="11.42578125" style="42"/>
    <col min="17" max="17" width="39" style="42" customWidth="1"/>
    <col min="18" max="16384" width="11.42578125" style="42"/>
  </cols>
  <sheetData>
    <row r="1" spans="1:30" ht="28.9" customHeight="1" x14ac:dyDescent="0.25">
      <c r="B1" s="204" t="s">
        <v>158</v>
      </c>
      <c r="C1" s="204"/>
      <c r="D1" s="204"/>
      <c r="E1" s="204"/>
      <c r="F1" s="205" t="s">
        <v>29</v>
      </c>
      <c r="G1" s="205"/>
      <c r="H1" s="206" t="s">
        <v>30</v>
      </c>
      <c r="I1" s="206" t="s">
        <v>31</v>
      </c>
      <c r="J1" s="206" t="s">
        <v>32</v>
      </c>
      <c r="K1" s="206" t="s">
        <v>33</v>
      </c>
      <c r="L1" s="208" t="s">
        <v>110</v>
      </c>
    </row>
    <row r="2" spans="1:30" x14ac:dyDescent="0.25">
      <c r="B2" s="204"/>
      <c r="C2" s="204"/>
      <c r="D2" s="204"/>
      <c r="E2" s="204"/>
      <c r="F2" s="62" t="s">
        <v>34</v>
      </c>
      <c r="G2" s="62" t="s">
        <v>35</v>
      </c>
      <c r="H2" s="207"/>
      <c r="I2" s="207"/>
      <c r="J2" s="207"/>
      <c r="K2" s="207"/>
      <c r="L2" s="208"/>
    </row>
    <row r="3" spans="1:30" x14ac:dyDescent="0.25">
      <c r="B3" s="201" t="s">
        <v>36</v>
      </c>
      <c r="C3" s="202"/>
      <c r="D3" s="202"/>
      <c r="E3" s="203"/>
      <c r="F3" s="43">
        <v>50</v>
      </c>
      <c r="G3" s="43">
        <v>0.05</v>
      </c>
      <c r="H3" s="44">
        <v>28</v>
      </c>
      <c r="I3" s="44">
        <v>6</v>
      </c>
      <c r="J3" s="44">
        <v>30</v>
      </c>
      <c r="K3" s="44">
        <f>G3*H3*I3*J3</f>
        <v>252</v>
      </c>
      <c r="L3" s="44">
        <f>G3*I3*H3</f>
        <v>8.4000000000000021</v>
      </c>
    </row>
    <row r="4" spans="1:30" x14ac:dyDescent="0.25">
      <c r="B4" s="201" t="s">
        <v>37</v>
      </c>
      <c r="C4" s="202"/>
      <c r="D4" s="202"/>
      <c r="E4" s="203"/>
      <c r="F4" s="43">
        <v>25</v>
      </c>
      <c r="G4" s="43">
        <v>2.5000000000000001E-2</v>
      </c>
      <c r="H4" s="44">
        <v>4</v>
      </c>
      <c r="I4" s="44">
        <v>6</v>
      </c>
      <c r="J4" s="44">
        <v>30</v>
      </c>
      <c r="K4" s="44">
        <f t="shared" ref="K4:K10" si="0">G4*H4*I4*J4</f>
        <v>18.000000000000004</v>
      </c>
      <c r="L4" s="44">
        <f t="shared" ref="L4:L10" si="1">G4*I4*H4</f>
        <v>0.60000000000000009</v>
      </c>
    </row>
    <row r="5" spans="1:30" x14ac:dyDescent="0.25">
      <c r="B5" s="201" t="s">
        <v>38</v>
      </c>
      <c r="C5" s="202"/>
      <c r="D5" s="202"/>
      <c r="E5" s="203"/>
      <c r="F5" s="43">
        <v>75</v>
      </c>
      <c r="G5" s="43">
        <v>7.4999999999999997E-2</v>
      </c>
      <c r="H5" s="44">
        <v>8</v>
      </c>
      <c r="I5" s="44">
        <v>6</v>
      </c>
      <c r="J5" s="44">
        <v>30</v>
      </c>
      <c r="K5" s="44">
        <f t="shared" si="0"/>
        <v>107.99999999999999</v>
      </c>
      <c r="L5" s="44">
        <f t="shared" si="1"/>
        <v>3.5999999999999996</v>
      </c>
    </row>
    <row r="6" spans="1:30" x14ac:dyDescent="0.25">
      <c r="B6" s="201" t="s">
        <v>39</v>
      </c>
      <c r="C6" s="202"/>
      <c r="D6" s="202"/>
      <c r="E6" s="203"/>
      <c r="F6" s="43">
        <v>600</v>
      </c>
      <c r="G6" s="43">
        <v>0.6</v>
      </c>
      <c r="H6" s="44">
        <v>12</v>
      </c>
      <c r="I6" s="44">
        <v>0.5</v>
      </c>
      <c r="J6" s="44">
        <v>30</v>
      </c>
      <c r="K6" s="44">
        <f t="shared" si="0"/>
        <v>107.99999999999999</v>
      </c>
      <c r="L6" s="44">
        <f t="shared" si="1"/>
        <v>3.5999999999999996</v>
      </c>
    </row>
    <row r="7" spans="1:30" x14ac:dyDescent="0.25">
      <c r="B7" s="201" t="s">
        <v>40</v>
      </c>
      <c r="C7" s="202"/>
      <c r="D7" s="202"/>
      <c r="E7" s="203"/>
      <c r="F7" s="43">
        <v>500</v>
      </c>
      <c r="G7" s="43">
        <v>0.5</v>
      </c>
      <c r="H7" s="44">
        <v>1</v>
      </c>
      <c r="I7" s="44">
        <v>0.5</v>
      </c>
      <c r="J7" s="44">
        <v>4</v>
      </c>
      <c r="K7" s="44">
        <f t="shared" si="0"/>
        <v>1</v>
      </c>
      <c r="L7" s="44">
        <f t="shared" si="1"/>
        <v>0.25</v>
      </c>
    </row>
    <row r="8" spans="1:30" x14ac:dyDescent="0.25">
      <c r="B8" s="201" t="s">
        <v>41</v>
      </c>
      <c r="C8" s="202"/>
      <c r="D8" s="202"/>
      <c r="E8" s="203"/>
      <c r="F8" s="43">
        <v>700</v>
      </c>
      <c r="G8" s="43">
        <v>0.7</v>
      </c>
      <c r="H8" s="44">
        <v>12</v>
      </c>
      <c r="I8" s="44">
        <v>1</v>
      </c>
      <c r="J8" s="44">
        <v>30</v>
      </c>
      <c r="K8" s="44">
        <f t="shared" si="0"/>
        <v>251.99999999999994</v>
      </c>
      <c r="L8" s="44">
        <f t="shared" si="1"/>
        <v>8.3999999999999986</v>
      </c>
    </row>
    <row r="9" spans="1:30" x14ac:dyDescent="0.25">
      <c r="B9" s="201" t="s">
        <v>42</v>
      </c>
      <c r="C9" s="202"/>
      <c r="D9" s="202"/>
      <c r="E9" s="203"/>
      <c r="F9" s="43">
        <v>100</v>
      </c>
      <c r="G9" s="43">
        <v>0.1</v>
      </c>
      <c r="H9" s="44">
        <v>20</v>
      </c>
      <c r="I9" s="44">
        <v>6</v>
      </c>
      <c r="J9" s="44">
        <v>30</v>
      </c>
      <c r="K9" s="44">
        <f t="shared" si="0"/>
        <v>360</v>
      </c>
      <c r="L9" s="44">
        <f t="shared" si="1"/>
        <v>12.000000000000002</v>
      </c>
    </row>
    <row r="10" spans="1:30" x14ac:dyDescent="0.25">
      <c r="B10" s="201" t="s">
        <v>43</v>
      </c>
      <c r="C10" s="202"/>
      <c r="D10" s="202"/>
      <c r="E10" s="203"/>
      <c r="F10" s="43">
        <v>100</v>
      </c>
      <c r="G10" s="43">
        <v>0.1</v>
      </c>
      <c r="H10" s="44">
        <v>5</v>
      </c>
      <c r="I10" s="44">
        <v>3</v>
      </c>
      <c r="J10" s="44">
        <v>30</v>
      </c>
      <c r="K10" s="44">
        <f t="shared" si="0"/>
        <v>45</v>
      </c>
      <c r="L10" s="44">
        <f t="shared" si="1"/>
        <v>1.5000000000000002</v>
      </c>
    </row>
    <row r="11" spans="1:30" x14ac:dyDescent="0.25">
      <c r="G11" s="42" t="s">
        <v>111</v>
      </c>
      <c r="J11" s="42" t="s">
        <v>44</v>
      </c>
      <c r="K11" s="45">
        <f>SUM(K3:K10)</f>
        <v>1144</v>
      </c>
      <c r="L11" s="45">
        <f>SUM(L3:L10)</f>
        <v>38.35</v>
      </c>
    </row>
    <row r="14" spans="1:30" x14ac:dyDescent="0.25">
      <c r="B14" s="215" t="s">
        <v>127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Q14" s="209" t="s">
        <v>157</v>
      </c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</row>
    <row r="15" spans="1:30" x14ac:dyDescent="0.25">
      <c r="B15" s="117" t="s">
        <v>45</v>
      </c>
      <c r="C15" s="117" t="s">
        <v>112</v>
      </c>
      <c r="D15" s="117" t="s">
        <v>113</v>
      </c>
      <c r="E15" s="117" t="s">
        <v>114</v>
      </c>
      <c r="F15" s="117" t="s">
        <v>115</v>
      </c>
      <c r="G15" s="117" t="s">
        <v>116</v>
      </c>
      <c r="H15" s="117" t="s">
        <v>117</v>
      </c>
      <c r="I15" s="117" t="s">
        <v>118</v>
      </c>
      <c r="J15" s="117" t="s">
        <v>119</v>
      </c>
      <c r="K15" s="117" t="s">
        <v>120</v>
      </c>
      <c r="L15" s="117" t="s">
        <v>121</v>
      </c>
      <c r="M15" s="117" t="s">
        <v>122</v>
      </c>
      <c r="N15" s="117" t="s">
        <v>123</v>
      </c>
      <c r="O15" s="46" t="s">
        <v>108</v>
      </c>
      <c r="Q15" s="55" t="s">
        <v>128</v>
      </c>
      <c r="R15" s="55" t="s">
        <v>129</v>
      </c>
      <c r="S15" s="55" t="s">
        <v>130</v>
      </c>
      <c r="T15" s="55" t="s">
        <v>131</v>
      </c>
      <c r="U15" s="55" t="s">
        <v>132</v>
      </c>
      <c r="V15" s="55" t="s">
        <v>133</v>
      </c>
      <c r="W15" s="55" t="s">
        <v>134</v>
      </c>
      <c r="X15" s="55" t="s">
        <v>135</v>
      </c>
      <c r="Y15" s="55" t="s">
        <v>136</v>
      </c>
      <c r="Z15" s="55" t="s">
        <v>137</v>
      </c>
      <c r="AA15" s="55" t="s">
        <v>138</v>
      </c>
      <c r="AB15" s="55" t="s">
        <v>139</v>
      </c>
      <c r="AC15" s="55" t="s">
        <v>140</v>
      </c>
      <c r="AD15" s="44" t="s">
        <v>141</v>
      </c>
    </row>
    <row r="16" spans="1:30" x14ac:dyDescent="0.25">
      <c r="A16" s="124" t="s">
        <v>210</v>
      </c>
      <c r="B16" s="55">
        <v>0</v>
      </c>
      <c r="C16" s="115">
        <f ca="1">(0.1+RAND()*0.1)</f>
        <v>0.12735858937284394</v>
      </c>
      <c r="D16" s="115">
        <f t="shared" ref="D16:N16" ca="1" si="2">(0.1+RAND()*0.1)</f>
        <v>0.14839293620924149</v>
      </c>
      <c r="E16" s="115">
        <f t="shared" ca="1" si="2"/>
        <v>0.15618572375731735</v>
      </c>
      <c r="F16" s="115">
        <f t="shared" ca="1" si="2"/>
        <v>0.12026831950354533</v>
      </c>
      <c r="G16" s="115">
        <f t="shared" ca="1" si="2"/>
        <v>0.16668673600713291</v>
      </c>
      <c r="H16" s="115">
        <f t="shared" ca="1" si="2"/>
        <v>0.13095368851938033</v>
      </c>
      <c r="I16" s="115">
        <f t="shared" ca="1" si="2"/>
        <v>0.16861160618329979</v>
      </c>
      <c r="J16" s="115">
        <f t="shared" ca="1" si="2"/>
        <v>0.17273049034401455</v>
      </c>
      <c r="K16" s="115">
        <f t="shared" ca="1" si="2"/>
        <v>0.16821160791745698</v>
      </c>
      <c r="L16" s="115">
        <f t="shared" ca="1" si="2"/>
        <v>0.15181193051298589</v>
      </c>
      <c r="M16" s="115">
        <f t="shared" ca="1" si="2"/>
        <v>0.17417241283865714</v>
      </c>
      <c r="N16" s="115">
        <f t="shared" ca="1" si="2"/>
        <v>0.18402798887646915</v>
      </c>
      <c r="O16" s="115">
        <f t="shared" ref="O16" ca="1" si="3">(0.1+RAND()*0.1)</f>
        <v>0.18037403272142954</v>
      </c>
      <c r="Q16" s="56" t="s">
        <v>142</v>
      </c>
      <c r="R16" s="57">
        <f ca="1">C44</f>
        <v>90.288351209985777</v>
      </c>
      <c r="S16" s="57">
        <f t="shared" ref="S16:AC16" ca="1" si="4">D44</f>
        <v>70.143643139383926</v>
      </c>
      <c r="T16" s="57">
        <f t="shared" ca="1" si="4"/>
        <v>88.337297424393356</v>
      </c>
      <c r="U16" s="57">
        <f t="shared" ca="1" si="4"/>
        <v>75.403044395451971</v>
      </c>
      <c r="V16" s="57">
        <f t="shared" ca="1" si="4"/>
        <v>80.933822439616179</v>
      </c>
      <c r="W16" s="57">
        <f t="shared" ca="1" si="4"/>
        <v>71.054530610965429</v>
      </c>
      <c r="X16" s="57">
        <f t="shared" ca="1" si="4"/>
        <v>84.155496999296645</v>
      </c>
      <c r="Y16" s="57">
        <f t="shared" ca="1" si="4"/>
        <v>91.276308782873699</v>
      </c>
      <c r="Z16" s="57">
        <f t="shared" ca="1" si="4"/>
        <v>81.308790825045023</v>
      </c>
      <c r="AA16" s="57">
        <f t="shared" ca="1" si="4"/>
        <v>73.250397869689181</v>
      </c>
      <c r="AB16" s="57">
        <f t="shared" ca="1" si="4"/>
        <v>77.687629861399373</v>
      </c>
      <c r="AC16" s="57">
        <f t="shared" ca="1" si="4"/>
        <v>76.840446143316584</v>
      </c>
      <c r="AD16" s="44">
        <f t="shared" ref="AD16:AD27" ca="1" si="5">AVERAGE(R16:AC16)</f>
        <v>80.056646641784752</v>
      </c>
    </row>
    <row r="17" spans="1:30" x14ac:dyDescent="0.25">
      <c r="A17" s="216" t="s">
        <v>212</v>
      </c>
      <c r="B17" s="55">
        <v>1</v>
      </c>
      <c r="C17" s="115">
        <f ca="1">(0.2+RAND()*0.1)</f>
        <v>0.20240308559246753</v>
      </c>
      <c r="D17" s="115">
        <f t="shared" ref="D17:N21" ca="1" si="6">(0.2+RAND()*0.1)</f>
        <v>0.2260526829567408</v>
      </c>
      <c r="E17" s="115">
        <f t="shared" ca="1" si="6"/>
        <v>0.27069320279704412</v>
      </c>
      <c r="F17" s="115">
        <f t="shared" ca="1" si="6"/>
        <v>0.28812397657012362</v>
      </c>
      <c r="G17" s="115">
        <f t="shared" ca="1" si="6"/>
        <v>0.2179631491618077</v>
      </c>
      <c r="H17" s="115">
        <f t="shared" ca="1" si="6"/>
        <v>0.22250567072460553</v>
      </c>
      <c r="I17" s="115">
        <f t="shared" ca="1" si="6"/>
        <v>0.29682642205371385</v>
      </c>
      <c r="J17" s="115">
        <f t="shared" ca="1" si="6"/>
        <v>0.27084920152183295</v>
      </c>
      <c r="K17" s="115">
        <f t="shared" ca="1" si="6"/>
        <v>0.27056996048271986</v>
      </c>
      <c r="L17" s="115">
        <f t="shared" ca="1" si="6"/>
        <v>0.2647783837526595</v>
      </c>
      <c r="M17" s="115">
        <f t="shared" ca="1" si="6"/>
        <v>0.26578941071095796</v>
      </c>
      <c r="N17" s="115">
        <f t="shared" ca="1" si="6"/>
        <v>0.2796087431764232</v>
      </c>
      <c r="O17" s="115">
        <f t="shared" ref="O17:O21" ca="1" si="7">(0.2+RAND()*0.1)</f>
        <v>0.25764199595223558</v>
      </c>
      <c r="Q17" s="60" t="s">
        <v>143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 t="e">
        <f t="shared" si="5"/>
        <v>#DIV/0!</v>
      </c>
    </row>
    <row r="18" spans="1:30" x14ac:dyDescent="0.25">
      <c r="A18" s="216"/>
      <c r="B18" s="55">
        <v>2</v>
      </c>
      <c r="C18" s="115">
        <f ca="1">(0.2+RAND()*0.1)</f>
        <v>0.27233789489248017</v>
      </c>
      <c r="D18" s="115">
        <f t="shared" ca="1" si="6"/>
        <v>0.29703914787203795</v>
      </c>
      <c r="E18" s="115">
        <f t="shared" ca="1" si="6"/>
        <v>0.23745215613884102</v>
      </c>
      <c r="F18" s="115">
        <f t="shared" ca="1" si="6"/>
        <v>0.28400313199825045</v>
      </c>
      <c r="G18" s="115">
        <f t="shared" ca="1" si="6"/>
        <v>0.22097335990302244</v>
      </c>
      <c r="H18" s="115">
        <f t="shared" ca="1" si="6"/>
        <v>0.24296334839782788</v>
      </c>
      <c r="I18" s="115">
        <f t="shared" ca="1" si="6"/>
        <v>0.24182555500457986</v>
      </c>
      <c r="J18" s="115">
        <f t="shared" ca="1" si="6"/>
        <v>0.24679581791168667</v>
      </c>
      <c r="K18" s="115">
        <f t="shared" ca="1" si="6"/>
        <v>0.20205851573379974</v>
      </c>
      <c r="L18" s="115">
        <f t="shared" ca="1" si="6"/>
        <v>0.28140898855851604</v>
      </c>
      <c r="M18" s="115">
        <f t="shared" ca="1" si="6"/>
        <v>0.2584434422416122</v>
      </c>
      <c r="N18" s="115">
        <f t="shared" ca="1" si="6"/>
        <v>0.24606595750690333</v>
      </c>
      <c r="O18" s="115">
        <f t="shared" ca="1" si="7"/>
        <v>0.20195236725609467</v>
      </c>
      <c r="Q18" s="60" t="s">
        <v>144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 t="e">
        <f t="shared" si="5"/>
        <v>#DIV/0!</v>
      </c>
    </row>
    <row r="19" spans="1:30" x14ac:dyDescent="0.25">
      <c r="A19" s="216"/>
      <c r="B19" s="55">
        <v>3</v>
      </c>
      <c r="C19" s="115">
        <f ca="1">(0.2+RAND()*0.1)</f>
        <v>0.25288357829259311</v>
      </c>
      <c r="D19" s="115">
        <f t="shared" ca="1" si="6"/>
        <v>0.23357699092728265</v>
      </c>
      <c r="E19" s="115">
        <f t="shared" ca="1" si="6"/>
        <v>0.28246952746459331</v>
      </c>
      <c r="F19" s="115">
        <f t="shared" ca="1" si="6"/>
        <v>0.27494933108087122</v>
      </c>
      <c r="G19" s="115">
        <f t="shared" ca="1" si="6"/>
        <v>0.28495354510851389</v>
      </c>
      <c r="H19" s="115">
        <f t="shared" ca="1" si="6"/>
        <v>0.27969725378717791</v>
      </c>
      <c r="I19" s="115">
        <f t="shared" ca="1" si="6"/>
        <v>0.26979077384375855</v>
      </c>
      <c r="J19" s="115">
        <f t="shared" ca="1" si="6"/>
        <v>0.24001967596255952</v>
      </c>
      <c r="K19" s="115">
        <f t="shared" ca="1" si="6"/>
        <v>0.28318108919001461</v>
      </c>
      <c r="L19" s="115">
        <f t="shared" ca="1" si="6"/>
        <v>0.2395721135781175</v>
      </c>
      <c r="M19" s="115">
        <f t="shared" ca="1" si="6"/>
        <v>0.2446624379763421</v>
      </c>
      <c r="N19" s="115">
        <f t="shared" ca="1" si="6"/>
        <v>0.25146687589274658</v>
      </c>
      <c r="O19" s="115">
        <f t="shared" ca="1" si="7"/>
        <v>0.23044878477402045</v>
      </c>
      <c r="Q19" s="56" t="s">
        <v>145</v>
      </c>
      <c r="R19" s="44">
        <f ca="1">C45</f>
        <v>321.02767630933351</v>
      </c>
      <c r="S19" s="44">
        <f t="shared" ref="S19:AC19" ca="1" si="8">D45</f>
        <v>293.67437863543324</v>
      </c>
      <c r="T19" s="44">
        <f t="shared" ca="1" si="8"/>
        <v>328.66496274596324</v>
      </c>
      <c r="U19" s="44">
        <f t="shared" ca="1" si="8"/>
        <v>327.64597419889333</v>
      </c>
      <c r="V19" s="44">
        <f t="shared" ca="1" si="8"/>
        <v>320.49481208425698</v>
      </c>
      <c r="W19" s="44">
        <f t="shared" ca="1" si="8"/>
        <v>315.61385435824695</v>
      </c>
      <c r="X19" s="44">
        <f t="shared" ca="1" si="8"/>
        <v>322.71111800402628</v>
      </c>
      <c r="Y19" s="44">
        <f t="shared" ca="1" si="8"/>
        <v>320.96744494419119</v>
      </c>
      <c r="Z19" s="44">
        <f t="shared" ca="1" si="8"/>
        <v>318.10126588563901</v>
      </c>
      <c r="AA19" s="44">
        <f t="shared" ca="1" si="8"/>
        <v>318.72036815111738</v>
      </c>
      <c r="AB19" s="44">
        <f t="shared" ca="1" si="8"/>
        <v>323.09619281074521</v>
      </c>
      <c r="AC19" s="44">
        <f t="shared" ca="1" si="8"/>
        <v>336.96529714871696</v>
      </c>
      <c r="AD19" s="44">
        <f t="shared" ca="1" si="5"/>
        <v>320.64027877304699</v>
      </c>
    </row>
    <row r="20" spans="1:30" x14ac:dyDescent="0.25">
      <c r="A20" s="216"/>
      <c r="B20" s="55">
        <v>4</v>
      </c>
      <c r="C20" s="115">
        <f ca="1">(0.2+RAND()*0.1)</f>
        <v>0.29175992972370651</v>
      </c>
      <c r="D20" s="115">
        <f t="shared" ca="1" si="6"/>
        <v>0.24938006905864649</v>
      </c>
      <c r="E20" s="115">
        <f t="shared" ca="1" si="6"/>
        <v>0.22996494677108753</v>
      </c>
      <c r="F20" s="115">
        <f t="shared" ca="1" si="6"/>
        <v>0.23094705431376497</v>
      </c>
      <c r="G20" s="115">
        <f t="shared" ca="1" si="6"/>
        <v>0.29031575969639545</v>
      </c>
      <c r="H20" s="115">
        <f t="shared" ca="1" si="6"/>
        <v>0.2491261890148975</v>
      </c>
      <c r="I20" s="115">
        <f t="shared" ca="1" si="6"/>
        <v>0.28200337692921473</v>
      </c>
      <c r="J20" s="115">
        <f t="shared" ca="1" si="6"/>
        <v>0.20317217534978393</v>
      </c>
      <c r="K20" s="115">
        <f t="shared" ca="1" si="6"/>
        <v>0.22528499099335139</v>
      </c>
      <c r="L20" s="115">
        <f t="shared" ca="1" si="6"/>
        <v>0.2012680473604129</v>
      </c>
      <c r="M20" s="115">
        <f t="shared" ca="1" si="6"/>
        <v>0.27716153476940564</v>
      </c>
      <c r="N20" s="115">
        <f t="shared" ca="1" si="6"/>
        <v>0.25798517648743369</v>
      </c>
      <c r="O20" s="115">
        <f t="shared" ca="1" si="7"/>
        <v>0.2495143205286276</v>
      </c>
      <c r="Q20" s="60" t="s">
        <v>146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 t="e">
        <f t="shared" si="5"/>
        <v>#DIV/0!</v>
      </c>
    </row>
    <row r="21" spans="1:30" x14ac:dyDescent="0.25">
      <c r="A21" s="216"/>
      <c r="B21" s="55">
        <v>5</v>
      </c>
      <c r="C21" s="115">
        <f ca="1">(0.2+RAND()*0.1)</f>
        <v>0.2218556140319331</v>
      </c>
      <c r="D21" s="115">
        <f t="shared" ca="1" si="6"/>
        <v>0.2277579298006715</v>
      </c>
      <c r="E21" s="115">
        <f t="shared" ca="1" si="6"/>
        <v>0.20375102669615405</v>
      </c>
      <c r="F21" s="115">
        <f t="shared" ca="1" si="6"/>
        <v>0.26945917129995706</v>
      </c>
      <c r="G21" s="115">
        <f t="shared" ca="1" si="6"/>
        <v>0.27402529059963587</v>
      </c>
      <c r="H21" s="115">
        <f t="shared" ca="1" si="6"/>
        <v>0.2284407674215711</v>
      </c>
      <c r="I21" s="115">
        <f t="shared" ca="1" si="6"/>
        <v>0.27938609885011562</v>
      </c>
      <c r="J21" s="115">
        <f t="shared" ca="1" si="6"/>
        <v>0.21749544174139684</v>
      </c>
      <c r="K21" s="115">
        <f t="shared" ca="1" si="6"/>
        <v>0.21014304049825483</v>
      </c>
      <c r="L21" s="115">
        <f t="shared" ca="1" si="6"/>
        <v>0.21183997637692359</v>
      </c>
      <c r="M21" s="115">
        <f t="shared" ca="1" si="6"/>
        <v>0.24013975672066429</v>
      </c>
      <c r="N21" s="115">
        <f t="shared" ca="1" si="6"/>
        <v>0.24785221554130099</v>
      </c>
      <c r="O21" s="115">
        <f t="shared" ca="1" si="7"/>
        <v>0.26127761207665229</v>
      </c>
      <c r="Q21" s="61" t="s">
        <v>147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 t="e">
        <f t="shared" si="5"/>
        <v>#DIV/0!</v>
      </c>
    </row>
    <row r="22" spans="1:30" x14ac:dyDescent="0.25">
      <c r="A22" s="216" t="s">
        <v>211</v>
      </c>
      <c r="B22" s="55">
        <v>6</v>
      </c>
      <c r="C22" s="115">
        <f ca="1">(0.3+RAND()*0.2)</f>
        <v>0.37393848976822808</v>
      </c>
      <c r="D22" s="115">
        <f t="shared" ref="D22:N23" ca="1" si="9">(0.3+RAND()*0.2)</f>
        <v>0.35218337500255703</v>
      </c>
      <c r="E22" s="115">
        <f t="shared" ca="1" si="9"/>
        <v>0.47608208536586327</v>
      </c>
      <c r="F22" s="115">
        <f t="shared" ca="1" si="9"/>
        <v>0.41794723828027075</v>
      </c>
      <c r="G22" s="115">
        <f t="shared" ca="1" si="9"/>
        <v>0.43540596094054657</v>
      </c>
      <c r="H22" s="115">
        <f t="shared" ca="1" si="9"/>
        <v>0.41221760196212553</v>
      </c>
      <c r="I22" s="115">
        <f t="shared" ca="1" si="9"/>
        <v>0.41686771964686609</v>
      </c>
      <c r="J22" s="115">
        <f t="shared" ca="1" si="9"/>
        <v>0.49858138618451192</v>
      </c>
      <c r="K22" s="115">
        <f t="shared" ca="1" si="9"/>
        <v>0.45278676489823455</v>
      </c>
      <c r="L22" s="115">
        <f t="shared" ca="1" si="9"/>
        <v>0.36676481434122032</v>
      </c>
      <c r="M22" s="115">
        <f t="shared" ca="1" si="9"/>
        <v>0.42478349879081123</v>
      </c>
      <c r="N22" s="115">
        <f t="shared" ca="1" si="9"/>
        <v>0.44630507115486018</v>
      </c>
      <c r="O22" s="115">
        <f t="shared" ref="O22:O23" ca="1" si="10">(0.3+RAND()*0.2)</f>
        <v>0.36400796463502294</v>
      </c>
      <c r="Q22" s="113" t="s">
        <v>148</v>
      </c>
      <c r="R22" s="44">
        <v>92.5</v>
      </c>
      <c r="S22" s="44">
        <v>102.7</v>
      </c>
      <c r="T22" s="44">
        <v>95.1</v>
      </c>
      <c r="U22" s="44">
        <v>95.7</v>
      </c>
      <c r="V22" s="44">
        <v>79.5</v>
      </c>
      <c r="W22" s="44">
        <v>69.099999999999994</v>
      </c>
      <c r="X22" s="44">
        <v>62.8</v>
      </c>
      <c r="Y22" s="44">
        <v>61.1</v>
      </c>
      <c r="Z22" s="44">
        <v>60.9</v>
      </c>
      <c r="AA22" s="44">
        <v>65.900000000000006</v>
      </c>
      <c r="AB22" s="44">
        <v>68.900000000000006</v>
      </c>
      <c r="AC22" s="44">
        <v>74.5</v>
      </c>
      <c r="AD22" s="44">
        <f t="shared" si="5"/>
        <v>77.391666666666652</v>
      </c>
    </row>
    <row r="23" spans="1:30" x14ac:dyDescent="0.25">
      <c r="A23" s="216"/>
      <c r="B23" s="55">
        <v>7</v>
      </c>
      <c r="C23" s="115">
        <f ca="1">(0.3+RAND()*0.2)</f>
        <v>0.42588045500603366</v>
      </c>
      <c r="D23" s="115">
        <f t="shared" ca="1" si="9"/>
        <v>0.41798392979557675</v>
      </c>
      <c r="E23" s="115">
        <f t="shared" ca="1" si="9"/>
        <v>0.42034361740879522</v>
      </c>
      <c r="F23" s="115">
        <f t="shared" ca="1" si="9"/>
        <v>0.40588380999644957</v>
      </c>
      <c r="G23" s="115">
        <f t="shared" ca="1" si="9"/>
        <v>0.42310520956849534</v>
      </c>
      <c r="H23" s="115">
        <f t="shared" ca="1" si="9"/>
        <v>0.30725716850671964</v>
      </c>
      <c r="I23" s="115">
        <f t="shared" ca="1" si="9"/>
        <v>0.38945972129813278</v>
      </c>
      <c r="J23" s="115">
        <f t="shared" ca="1" si="9"/>
        <v>0.44285932924328253</v>
      </c>
      <c r="K23" s="115">
        <f t="shared" ca="1" si="9"/>
        <v>0.4906053898312992</v>
      </c>
      <c r="L23" s="115">
        <f t="shared" ca="1" si="9"/>
        <v>0.36192219369877482</v>
      </c>
      <c r="M23" s="115">
        <f t="shared" ca="1" si="9"/>
        <v>0.4762813083150868</v>
      </c>
      <c r="N23" s="115">
        <f t="shared" ca="1" si="9"/>
        <v>0.43418997063487919</v>
      </c>
      <c r="O23" s="115">
        <f t="shared" ca="1" si="10"/>
        <v>0.40623244026540917</v>
      </c>
      <c r="Q23" s="61" t="s">
        <v>149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 t="e">
        <f t="shared" si="5"/>
        <v>#DIV/0!</v>
      </c>
    </row>
    <row r="24" spans="1:30" x14ac:dyDescent="0.25">
      <c r="A24" s="216" t="s">
        <v>213</v>
      </c>
      <c r="B24" s="55">
        <v>8</v>
      </c>
      <c r="C24" s="115">
        <f ca="1">(0.5+RAND()*0.2)</f>
        <v>0.57657334628030599</v>
      </c>
      <c r="D24" s="115">
        <f t="shared" ref="D24:N25" ca="1" si="11">(0.5+RAND()*0.2)</f>
        <v>0.5528078243331066</v>
      </c>
      <c r="E24" s="115">
        <f t="shared" ca="1" si="11"/>
        <v>0.63611122878363435</v>
      </c>
      <c r="F24" s="115">
        <f t="shared" ca="1" si="11"/>
        <v>0.68124218436893968</v>
      </c>
      <c r="G24" s="115">
        <f t="shared" ca="1" si="11"/>
        <v>0.54607008449381644</v>
      </c>
      <c r="H24" s="115">
        <f t="shared" ca="1" si="11"/>
        <v>0.66122939414000792</v>
      </c>
      <c r="I24" s="115">
        <f t="shared" ca="1" si="11"/>
        <v>0.58477067781528747</v>
      </c>
      <c r="J24" s="115">
        <f t="shared" ca="1" si="11"/>
        <v>0.62932705144676171</v>
      </c>
      <c r="K24" s="115">
        <f t="shared" ca="1" si="11"/>
        <v>0.64773044295356996</v>
      </c>
      <c r="L24" s="115">
        <f t="shared" ca="1" si="11"/>
        <v>0.67352280045698687</v>
      </c>
      <c r="M24" s="115">
        <f t="shared" ca="1" si="11"/>
        <v>0.53693342728907933</v>
      </c>
      <c r="N24" s="115">
        <f t="shared" ca="1" si="11"/>
        <v>0.5942414362173587</v>
      </c>
      <c r="O24" s="115">
        <f t="shared" ref="O24:O25" ca="1" si="12">(0.5+RAND()*0.2)</f>
        <v>0.62507525859919899</v>
      </c>
      <c r="Q24" s="61" t="s">
        <v>150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 t="e">
        <f t="shared" si="5"/>
        <v>#DIV/0!</v>
      </c>
    </row>
    <row r="25" spans="1:30" x14ac:dyDescent="0.25">
      <c r="A25" s="216"/>
      <c r="B25" s="55">
        <v>9</v>
      </c>
      <c r="C25" s="115">
        <f ca="1">(0.5+RAND()*0.2)</f>
        <v>0.5559242101912254</v>
      </c>
      <c r="D25" s="115">
        <f t="shared" ca="1" si="11"/>
        <v>0.54855418601269978</v>
      </c>
      <c r="E25" s="115">
        <f t="shared" ca="1" si="11"/>
        <v>0.55663843426923099</v>
      </c>
      <c r="F25" s="115">
        <f t="shared" ca="1" si="11"/>
        <v>0.52814070230251386</v>
      </c>
      <c r="G25" s="115">
        <f t="shared" ca="1" si="11"/>
        <v>0.51398228614415564</v>
      </c>
      <c r="H25" s="115">
        <f t="shared" ca="1" si="11"/>
        <v>0.6818799790390272</v>
      </c>
      <c r="I25" s="115">
        <f t="shared" ca="1" si="11"/>
        <v>0.60860866340777031</v>
      </c>
      <c r="J25" s="115">
        <f t="shared" ca="1" si="11"/>
        <v>0.59388848109349246</v>
      </c>
      <c r="K25" s="115">
        <f t="shared" ca="1" si="11"/>
        <v>0.6180669248006645</v>
      </c>
      <c r="L25" s="115">
        <f t="shared" ca="1" si="11"/>
        <v>0.62129839050130786</v>
      </c>
      <c r="M25" s="115">
        <f t="shared" ca="1" si="11"/>
        <v>0.64000383974176778</v>
      </c>
      <c r="N25" s="115">
        <f t="shared" ca="1" si="11"/>
        <v>0.69248764621964343</v>
      </c>
      <c r="O25" s="115">
        <f t="shared" ca="1" si="12"/>
        <v>0.57984186430107598</v>
      </c>
      <c r="Q25" s="114" t="s">
        <v>208</v>
      </c>
      <c r="R25" s="44">
        <v>83.5</v>
      </c>
      <c r="S25" s="44">
        <v>97.6</v>
      </c>
      <c r="T25" s="44">
        <v>98.9</v>
      </c>
      <c r="U25" s="44">
        <v>99.2</v>
      </c>
      <c r="V25" s="44">
        <v>99.2</v>
      </c>
      <c r="W25" s="44">
        <v>99.2</v>
      </c>
      <c r="X25" s="44">
        <v>99.2</v>
      </c>
      <c r="Y25" s="44">
        <v>95.4</v>
      </c>
      <c r="Z25" s="44">
        <v>87.6</v>
      </c>
      <c r="AA25" s="44">
        <v>74.3</v>
      </c>
      <c r="AB25" s="44">
        <v>69</v>
      </c>
      <c r="AC25" s="44">
        <v>71.400000000000006</v>
      </c>
      <c r="AD25" s="44">
        <f t="shared" si="5"/>
        <v>89.541666666666671</v>
      </c>
    </row>
    <row r="26" spans="1:30" x14ac:dyDescent="0.25">
      <c r="A26" s="217" t="s">
        <v>215</v>
      </c>
      <c r="B26" s="55">
        <v>10</v>
      </c>
      <c r="C26" s="115">
        <f ca="1">(0.7+RAND()*0.3)</f>
        <v>0.7534965350227083</v>
      </c>
      <c r="D26" s="115">
        <f t="shared" ref="D26:N26" ca="1" si="13">(0.7+RAND()*0.3)</f>
        <v>0.84522610575512624</v>
      </c>
      <c r="E26" s="115">
        <f t="shared" ca="1" si="13"/>
        <v>0.86122045850367734</v>
      </c>
      <c r="F26" s="115">
        <f t="shared" ca="1" si="13"/>
        <v>0.80327108220600851</v>
      </c>
      <c r="G26" s="115">
        <f t="shared" ca="1" si="13"/>
        <v>0.76945853382900342</v>
      </c>
      <c r="H26" s="115">
        <f t="shared" ca="1" si="13"/>
        <v>0.75513354426147283</v>
      </c>
      <c r="I26" s="115">
        <f t="shared" ca="1" si="13"/>
        <v>0.7518413378530987</v>
      </c>
      <c r="J26" s="115">
        <f t="shared" ca="1" si="13"/>
        <v>0.81533285467821504</v>
      </c>
      <c r="K26" s="115">
        <f t="shared" ca="1" si="13"/>
        <v>0.91576073281451853</v>
      </c>
      <c r="L26" s="115">
        <f t="shared" ca="1" si="13"/>
        <v>0.95298735584296135</v>
      </c>
      <c r="M26" s="115">
        <f t="shared" ca="1" si="13"/>
        <v>0.95890921496824566</v>
      </c>
      <c r="N26" s="115">
        <f t="shared" ca="1" si="13"/>
        <v>0.83305299479894279</v>
      </c>
      <c r="O26" s="115">
        <f t="shared" ref="O26" ca="1" si="14">(1.5+RAND()*0.2)</f>
        <v>1.5542157330434911</v>
      </c>
      <c r="Q26" s="61" t="s">
        <v>151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 t="e">
        <f t="shared" si="5"/>
        <v>#DIV/0!</v>
      </c>
    </row>
    <row r="27" spans="1:30" x14ac:dyDescent="0.25">
      <c r="A27" s="217"/>
      <c r="B27" s="55">
        <v>11</v>
      </c>
      <c r="C27" s="115">
        <f t="shared" ref="C27:N31" ca="1" si="15">(0.7+RAND()*0.3)</f>
        <v>0.96287362058067749</v>
      </c>
      <c r="D27" s="115">
        <f t="shared" ca="1" si="15"/>
        <v>0.95470334831295378</v>
      </c>
      <c r="E27" s="115">
        <f t="shared" ca="1" si="15"/>
        <v>0.78915858022255458</v>
      </c>
      <c r="F27" s="115">
        <f t="shared" ca="1" si="15"/>
        <v>0.93848676666301023</v>
      </c>
      <c r="G27" s="115">
        <f t="shared" ca="1" si="15"/>
        <v>0.95635372754246761</v>
      </c>
      <c r="H27" s="115">
        <f t="shared" ca="1" si="15"/>
        <v>0.74764579564499334</v>
      </c>
      <c r="I27" s="115">
        <f t="shared" ca="1" si="15"/>
        <v>0.88427955870772057</v>
      </c>
      <c r="J27" s="115">
        <f t="shared" ca="1" si="15"/>
        <v>0.803994166285946</v>
      </c>
      <c r="K27" s="115">
        <f t="shared" ca="1" si="15"/>
        <v>0.86221252793324332</v>
      </c>
      <c r="L27" s="115">
        <f t="shared" ca="1" si="15"/>
        <v>0.81625239553182138</v>
      </c>
      <c r="M27" s="115">
        <f t="shared" ca="1" si="15"/>
        <v>0.87750090996982499</v>
      </c>
      <c r="N27" s="115">
        <f t="shared" ca="1" si="15"/>
        <v>0.96967569332713066</v>
      </c>
      <c r="O27" s="115">
        <f t="shared" ref="O27:O31" ca="1" si="16">(1.5+RAND()*0.2)</f>
        <v>1.5554845761379024</v>
      </c>
      <c r="Q27" s="61" t="s">
        <v>152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 t="e">
        <f t="shared" si="5"/>
        <v>#DIV/0!</v>
      </c>
    </row>
    <row r="28" spans="1:30" x14ac:dyDescent="0.25">
      <c r="A28" s="217"/>
      <c r="B28" s="55">
        <v>12</v>
      </c>
      <c r="C28" s="115">
        <f t="shared" ca="1" si="15"/>
        <v>0.8308437605862653</v>
      </c>
      <c r="D28" s="115">
        <f t="shared" ca="1" si="15"/>
        <v>0.76997693667793987</v>
      </c>
      <c r="E28" s="115">
        <f t="shared" ca="1" si="15"/>
        <v>0.7360380056431064</v>
      </c>
      <c r="F28" s="115">
        <f t="shared" ca="1" si="15"/>
        <v>0.92120892190626302</v>
      </c>
      <c r="G28" s="115">
        <f t="shared" ca="1" si="15"/>
        <v>0.87242970785298257</v>
      </c>
      <c r="H28" s="115">
        <f t="shared" ca="1" si="15"/>
        <v>0.99806890154956074</v>
      </c>
      <c r="I28" s="115">
        <f t="shared" ca="1" si="15"/>
        <v>0.81047642827363142</v>
      </c>
      <c r="J28" s="115">
        <f t="shared" ca="1" si="15"/>
        <v>0.96806228983667908</v>
      </c>
      <c r="K28" s="115">
        <f t="shared" ca="1" si="15"/>
        <v>0.863498354916999</v>
      </c>
      <c r="L28" s="115">
        <f t="shared" ca="1" si="15"/>
        <v>0.71481749987236287</v>
      </c>
      <c r="M28" s="115">
        <f t="shared" ca="1" si="15"/>
        <v>0.87649641018853908</v>
      </c>
      <c r="N28" s="115">
        <f t="shared" ca="1" si="15"/>
        <v>0.94025451649869851</v>
      </c>
      <c r="O28" s="115">
        <f t="shared" ca="1" si="16"/>
        <v>1.5522153345550813</v>
      </c>
    </row>
    <row r="29" spans="1:30" x14ac:dyDescent="0.25">
      <c r="A29" s="217"/>
      <c r="B29" s="55">
        <v>13</v>
      </c>
      <c r="C29" s="115">
        <f t="shared" ca="1" si="15"/>
        <v>0.71201358250565172</v>
      </c>
      <c r="D29" s="115">
        <f t="shared" ca="1" si="15"/>
        <v>0.86390234883112471</v>
      </c>
      <c r="E29" s="115">
        <f t="shared" ca="1" si="15"/>
        <v>0.87132720613553472</v>
      </c>
      <c r="F29" s="115">
        <f t="shared" ca="1" si="15"/>
        <v>0.92405724364917186</v>
      </c>
      <c r="G29" s="115">
        <f t="shared" ca="1" si="15"/>
        <v>0.78202319894628969</v>
      </c>
      <c r="H29" s="115">
        <f t="shared" ca="1" si="15"/>
        <v>0.91634714734992939</v>
      </c>
      <c r="I29" s="115">
        <f t="shared" ca="1" si="15"/>
        <v>0.97311799702461599</v>
      </c>
      <c r="J29" s="115">
        <f t="shared" ca="1" si="15"/>
        <v>0.71704112569202527</v>
      </c>
      <c r="K29" s="115">
        <f t="shared" ca="1" si="15"/>
        <v>0.90650051212845539</v>
      </c>
      <c r="L29" s="115">
        <f t="shared" ca="1" si="15"/>
        <v>0.98976134527680681</v>
      </c>
      <c r="M29" s="115">
        <f t="shared" ca="1" si="15"/>
        <v>0.97952100543498</v>
      </c>
      <c r="N29" s="115">
        <f t="shared" ca="1" si="15"/>
        <v>0.97003623916647563</v>
      </c>
      <c r="O29" s="115">
        <f t="shared" ca="1" si="16"/>
        <v>1.5721490846837516</v>
      </c>
    </row>
    <row r="30" spans="1:30" x14ac:dyDescent="0.25">
      <c r="A30" s="217"/>
      <c r="B30" s="55">
        <v>14</v>
      </c>
      <c r="C30" s="115">
        <f t="shared" ca="1" si="15"/>
        <v>0.7769439494528777</v>
      </c>
      <c r="D30" s="115">
        <f t="shared" ca="1" si="15"/>
        <v>0.92281011731106966</v>
      </c>
      <c r="E30" s="115">
        <f t="shared" ca="1" si="15"/>
        <v>0.86565471819904372</v>
      </c>
      <c r="F30" s="115">
        <f t="shared" ca="1" si="15"/>
        <v>0.98843711859101058</v>
      </c>
      <c r="G30" s="115">
        <f t="shared" ca="1" si="15"/>
        <v>0.84876878080006413</v>
      </c>
      <c r="H30" s="115">
        <f t="shared" ca="1" si="15"/>
        <v>0.98258133239935996</v>
      </c>
      <c r="I30" s="115">
        <f t="shared" ca="1" si="15"/>
        <v>0.70041309571058386</v>
      </c>
      <c r="J30" s="115">
        <f t="shared" ca="1" si="15"/>
        <v>0.71597230081984531</v>
      </c>
      <c r="K30" s="115">
        <f t="shared" ca="1" si="15"/>
        <v>0.8407859848089696</v>
      </c>
      <c r="L30" s="115">
        <f t="shared" ca="1" si="15"/>
        <v>0.70161066034641706</v>
      </c>
      <c r="M30" s="115">
        <f t="shared" ca="1" si="15"/>
        <v>0.77438480240603558</v>
      </c>
      <c r="N30" s="115">
        <f t="shared" ca="1" si="15"/>
        <v>0.84087880480591626</v>
      </c>
      <c r="O30" s="115">
        <f t="shared" ca="1" si="16"/>
        <v>1.6655662811726242</v>
      </c>
    </row>
    <row r="31" spans="1:30" x14ac:dyDescent="0.25">
      <c r="A31" s="217" t="s">
        <v>216</v>
      </c>
      <c r="B31" s="55">
        <v>15</v>
      </c>
      <c r="C31" s="115">
        <f ca="1">(0.8+RAND()*0.2)</f>
        <v>0.95570948443257109</v>
      </c>
      <c r="D31" s="115">
        <f t="shared" ca="1" si="15"/>
        <v>0.99601228237479233</v>
      </c>
      <c r="E31" s="115">
        <f t="shared" ca="1" si="15"/>
        <v>0.9765955944551461</v>
      </c>
      <c r="F31" s="115">
        <f t="shared" ca="1" si="15"/>
        <v>0.96715372379791009</v>
      </c>
      <c r="G31" s="115">
        <f t="shared" ca="1" si="15"/>
        <v>0.79555686011892424</v>
      </c>
      <c r="H31" s="115">
        <f t="shared" ca="1" si="15"/>
        <v>0.80537361634164994</v>
      </c>
      <c r="I31" s="115">
        <f t="shared" ca="1" si="15"/>
        <v>0.90156372443179844</v>
      </c>
      <c r="J31" s="115">
        <f t="shared" ca="1" si="15"/>
        <v>0.88801263639556216</v>
      </c>
      <c r="K31" s="115">
        <f t="shared" ca="1" si="15"/>
        <v>0.70555193308612751</v>
      </c>
      <c r="L31" s="115">
        <f t="shared" ca="1" si="15"/>
        <v>0.92858089324668991</v>
      </c>
      <c r="M31" s="115">
        <f t="shared" ca="1" si="15"/>
        <v>0.78471717651299433</v>
      </c>
      <c r="N31" s="115">
        <f t="shared" ca="1" si="15"/>
        <v>0.78752262011969398</v>
      </c>
      <c r="O31" s="115">
        <f t="shared" ca="1" si="16"/>
        <v>1.5896969409419033</v>
      </c>
    </row>
    <row r="32" spans="1:30" x14ac:dyDescent="0.25">
      <c r="A32" s="217"/>
      <c r="B32" s="55">
        <v>16</v>
      </c>
      <c r="C32" s="115">
        <f ca="1">(0.8+RAND()*0.2)</f>
        <v>0.98293392954523295</v>
      </c>
      <c r="D32" s="115">
        <f t="shared" ref="D32:N33" ca="1" si="17">(0.8+RAND()*0.2)</f>
        <v>0.8817554195699715</v>
      </c>
      <c r="E32" s="115">
        <f t="shared" ca="1" si="17"/>
        <v>0.95693159375875081</v>
      </c>
      <c r="F32" s="115">
        <f t="shared" ca="1" si="17"/>
        <v>0.90015804237745645</v>
      </c>
      <c r="G32" s="115">
        <f t="shared" ca="1" si="17"/>
        <v>0.85556749015315625</v>
      </c>
      <c r="H32" s="115">
        <f t="shared" ca="1" si="17"/>
        <v>0.95692474134878724</v>
      </c>
      <c r="I32" s="115">
        <f t="shared" ca="1" si="17"/>
        <v>0.83600742218360424</v>
      </c>
      <c r="J32" s="115">
        <f t="shared" ca="1" si="17"/>
        <v>0.87625316229014427</v>
      </c>
      <c r="K32" s="115">
        <f t="shared" ca="1" si="17"/>
        <v>0.89355011607746815</v>
      </c>
      <c r="L32" s="115">
        <f t="shared" ca="1" si="17"/>
        <v>0.82095847891308038</v>
      </c>
      <c r="M32" s="115">
        <f t="shared" ca="1" si="17"/>
        <v>0.89732786220368776</v>
      </c>
      <c r="N32" s="115">
        <f t="shared" ca="1" si="17"/>
        <v>0.93111998929913697</v>
      </c>
      <c r="O32" s="115">
        <f t="shared" ref="O32:O33" ca="1" si="18">(1.7+RAND()*0.2)</f>
        <v>1.8420981928320088</v>
      </c>
    </row>
    <row r="33" spans="1:21" x14ac:dyDescent="0.25">
      <c r="A33" s="217"/>
      <c r="B33" s="55">
        <v>17</v>
      </c>
      <c r="C33" s="115">
        <f ca="1">(0.8+RAND()*0.2)</f>
        <v>0.94849400004609319</v>
      </c>
      <c r="D33" s="115">
        <f t="shared" ca="1" si="17"/>
        <v>0.81286788132092402</v>
      </c>
      <c r="E33" s="115">
        <f t="shared" ca="1" si="17"/>
        <v>0.89145391391179929</v>
      </c>
      <c r="F33" s="115">
        <f t="shared" ca="1" si="17"/>
        <v>0.86971535104178355</v>
      </c>
      <c r="G33" s="115">
        <f t="shared" ca="1" si="17"/>
        <v>0.90793550056904104</v>
      </c>
      <c r="H33" s="115">
        <f t="shared" ca="1" si="17"/>
        <v>0.83186039370563358</v>
      </c>
      <c r="I33" s="115">
        <f t="shared" ca="1" si="17"/>
        <v>0.89256644633929016</v>
      </c>
      <c r="J33" s="115">
        <f t="shared" ca="1" si="17"/>
        <v>0.85543659033206254</v>
      </c>
      <c r="K33" s="115">
        <f t="shared" ca="1" si="17"/>
        <v>0.90106441692457506</v>
      </c>
      <c r="L33" s="115">
        <f t="shared" ca="1" si="17"/>
        <v>0.86826939341682685</v>
      </c>
      <c r="M33" s="115">
        <f t="shared" ca="1" si="17"/>
        <v>0.93017788089852604</v>
      </c>
      <c r="N33" s="115">
        <f t="shared" ca="1" si="17"/>
        <v>0.83239646406185464</v>
      </c>
      <c r="O33" s="115">
        <f t="shared" ca="1" si="18"/>
        <v>1.7554407572767037</v>
      </c>
    </row>
    <row r="34" spans="1:21" x14ac:dyDescent="0.25">
      <c r="A34" s="216" t="s">
        <v>217</v>
      </c>
      <c r="B34" s="125">
        <v>18</v>
      </c>
      <c r="C34" s="122">
        <f ca="1">(0.5+RAND()*0.3)</f>
        <v>0.70740604395789342</v>
      </c>
      <c r="D34" s="122">
        <f t="shared" ref="D34:N34" ca="1" si="19">(0.5+RAND()*0.3)</f>
        <v>0.60209355214428251</v>
      </c>
      <c r="E34" s="122">
        <f t="shared" ca="1" si="19"/>
        <v>0.7602477862381456</v>
      </c>
      <c r="F34" s="122">
        <f t="shared" ca="1" si="19"/>
        <v>0.52032610691998515</v>
      </c>
      <c r="G34" s="122">
        <f t="shared" ca="1" si="19"/>
        <v>0.6967231890425355</v>
      </c>
      <c r="H34" s="122">
        <f t="shared" ca="1" si="19"/>
        <v>0.5201108542770726</v>
      </c>
      <c r="I34" s="122">
        <f t="shared" ca="1" si="19"/>
        <v>0.58088269644290758</v>
      </c>
      <c r="J34" s="122">
        <f t="shared" ca="1" si="19"/>
        <v>0.69745280319303582</v>
      </c>
      <c r="K34" s="122">
        <f t="shared" ca="1" si="19"/>
        <v>0.77877074519304978</v>
      </c>
      <c r="L34" s="122">
        <f t="shared" ca="1" si="19"/>
        <v>0.62660827231779015</v>
      </c>
      <c r="M34" s="122">
        <f t="shared" ca="1" si="19"/>
        <v>0.59171796369646346</v>
      </c>
      <c r="N34" s="122">
        <f t="shared" ca="1" si="19"/>
        <v>0.51574049178662928</v>
      </c>
      <c r="O34" s="122">
        <f t="shared" ref="O34" ca="1" si="20">(1.9+RAND()*0.5)</f>
        <v>2.3889887603524014</v>
      </c>
    </row>
    <row r="35" spans="1:21" x14ac:dyDescent="0.25">
      <c r="A35" s="216"/>
      <c r="B35" s="125">
        <v>19</v>
      </c>
      <c r="C35" s="122">
        <f t="shared" ref="C35:N36" ca="1" si="21">(0.5+RAND()*0.3)</f>
        <v>0.70543782462780558</v>
      </c>
      <c r="D35" s="122">
        <f t="shared" ca="1" si="21"/>
        <v>0.78448100179464342</v>
      </c>
      <c r="E35" s="122">
        <f t="shared" ca="1" si="21"/>
        <v>0.53363046084685206</v>
      </c>
      <c r="F35" s="122">
        <f t="shared" ca="1" si="21"/>
        <v>0.56558245404191143</v>
      </c>
      <c r="G35" s="122">
        <f t="shared" ca="1" si="21"/>
        <v>0.67513123131203101</v>
      </c>
      <c r="H35" s="122">
        <f t="shared" ca="1" si="21"/>
        <v>0.67343106300068822</v>
      </c>
      <c r="I35" s="122">
        <f t="shared" ca="1" si="21"/>
        <v>0.61555208458909905</v>
      </c>
      <c r="J35" s="122">
        <f t="shared" ca="1" si="21"/>
        <v>0.79319991314137073</v>
      </c>
      <c r="K35" s="122">
        <f t="shared" ca="1" si="21"/>
        <v>0.57640776296895047</v>
      </c>
      <c r="L35" s="122">
        <f t="shared" ca="1" si="21"/>
        <v>0.51957654214576088</v>
      </c>
      <c r="M35" s="122">
        <f t="shared" ca="1" si="21"/>
        <v>0.59453732645298718</v>
      </c>
      <c r="N35" s="122">
        <f t="shared" ca="1" si="21"/>
        <v>0.59870652157878879</v>
      </c>
      <c r="O35" s="122">
        <f t="shared" ref="O35:O36" ca="1" si="22">(1.9+RAND()*0.5)</f>
        <v>2.2293651211453165</v>
      </c>
      <c r="Q35" s="106"/>
      <c r="R35" s="106"/>
      <c r="S35" s="106"/>
      <c r="T35" s="106"/>
      <c r="U35" s="106"/>
    </row>
    <row r="36" spans="1:21" x14ac:dyDescent="0.25">
      <c r="A36" s="216"/>
      <c r="B36" s="125">
        <v>20</v>
      </c>
      <c r="C36" s="122">
        <f t="shared" ca="1" si="21"/>
        <v>0.77918568139522049</v>
      </c>
      <c r="D36" s="122">
        <f t="shared" ca="1" si="21"/>
        <v>0.57880729071937065</v>
      </c>
      <c r="E36" s="122">
        <f t="shared" ca="1" si="21"/>
        <v>0.71966886928727747</v>
      </c>
      <c r="F36" s="122">
        <f t="shared" ca="1" si="21"/>
        <v>0.62259598882153799</v>
      </c>
      <c r="G36" s="122">
        <f t="shared" ca="1" si="21"/>
        <v>0.70178040536831687</v>
      </c>
      <c r="H36" s="122">
        <f t="shared" ca="1" si="21"/>
        <v>0.53547441969373777</v>
      </c>
      <c r="I36" s="122">
        <f t="shared" ca="1" si="21"/>
        <v>0.75999009312408594</v>
      </c>
      <c r="J36" s="122">
        <f t="shared" ca="1" si="21"/>
        <v>0.73520011108572736</v>
      </c>
      <c r="K36" s="122">
        <f t="shared" ca="1" si="21"/>
        <v>0.79750779073518274</v>
      </c>
      <c r="L36" s="122">
        <f t="shared" ca="1" si="21"/>
        <v>0.55925304140965215</v>
      </c>
      <c r="M36" s="122">
        <f t="shared" ca="1" si="21"/>
        <v>0.66918913519156975</v>
      </c>
      <c r="N36" s="122">
        <f t="shared" ca="1" si="21"/>
        <v>0.7018916181442223</v>
      </c>
      <c r="O36" s="122">
        <f t="shared" ca="1" si="22"/>
        <v>2.2023029514277201</v>
      </c>
      <c r="Q36" s="106" t="s">
        <v>209</v>
      </c>
      <c r="R36" s="106"/>
      <c r="S36" s="106"/>
      <c r="T36" s="106"/>
      <c r="U36" s="106"/>
    </row>
    <row r="37" spans="1:21" x14ac:dyDescent="0.25">
      <c r="A37" s="216" t="s">
        <v>214</v>
      </c>
      <c r="B37" s="125">
        <v>21</v>
      </c>
      <c r="C37" s="122">
        <f ca="1">(0.2+RAND()*0.3)</f>
        <v>0.39550330521351273</v>
      </c>
      <c r="D37" s="122">
        <f t="shared" ref="D37:N38" ca="1" si="23">(0.2+RAND()*0.3)</f>
        <v>0.25125718823207743</v>
      </c>
      <c r="E37" s="122">
        <f t="shared" ca="1" si="23"/>
        <v>0.34052759915984965</v>
      </c>
      <c r="F37" s="122">
        <f t="shared" ca="1" si="23"/>
        <v>0.46109090390713131</v>
      </c>
      <c r="G37" s="122">
        <f t="shared" ca="1" si="23"/>
        <v>0.28305833721527801</v>
      </c>
      <c r="H37" s="122">
        <f t="shared" ca="1" si="23"/>
        <v>0.30640284247024308</v>
      </c>
      <c r="I37" s="122">
        <f t="shared" ca="1" si="23"/>
        <v>0.29145847910973433</v>
      </c>
      <c r="J37" s="122">
        <f t="shared" ca="1" si="23"/>
        <v>0.3331588668948251</v>
      </c>
      <c r="K37" s="122">
        <f t="shared" ca="1" si="23"/>
        <v>0.24901432019249023</v>
      </c>
      <c r="L37" s="122">
        <f t="shared" ca="1" si="23"/>
        <v>0.26731539501026125</v>
      </c>
      <c r="M37" s="122">
        <f t="shared" ca="1" si="23"/>
        <v>0.42053069346764149</v>
      </c>
      <c r="N37" s="122">
        <f t="shared" ca="1" si="23"/>
        <v>0.46173275653608503</v>
      </c>
      <c r="O37" s="122">
        <f t="shared" ref="O37:O38" ca="1" si="24">(1.7+RAND()*0.7)</f>
        <v>1.8130003045040395</v>
      </c>
      <c r="Q37" s="106"/>
      <c r="R37" s="106"/>
      <c r="S37" s="106"/>
      <c r="T37" s="106"/>
      <c r="U37" s="106"/>
    </row>
    <row r="38" spans="1:21" x14ac:dyDescent="0.25">
      <c r="A38" s="216"/>
      <c r="B38" s="125">
        <v>22</v>
      </c>
      <c r="C38" s="122">
        <f ca="1">(0.2+RAND()*0.3)</f>
        <v>0.32499460319220552</v>
      </c>
      <c r="D38" s="122">
        <f t="shared" ca="1" si="23"/>
        <v>0.2884910792304804</v>
      </c>
      <c r="E38" s="122">
        <f t="shared" ca="1" si="23"/>
        <v>0.49551552396443527</v>
      </c>
      <c r="F38" s="122">
        <f t="shared" ca="1" si="23"/>
        <v>0.34383935949116651</v>
      </c>
      <c r="G38" s="122">
        <f t="shared" ca="1" si="23"/>
        <v>0.25407530285590851</v>
      </c>
      <c r="H38" s="122">
        <f t="shared" ca="1" si="23"/>
        <v>0.33306517425710608</v>
      </c>
      <c r="I38" s="122">
        <f t="shared" ca="1" si="23"/>
        <v>0.46681009832438747</v>
      </c>
      <c r="J38" s="122">
        <f t="shared" ca="1" si="23"/>
        <v>0.38538536319709549</v>
      </c>
      <c r="K38" s="122">
        <f t="shared" ca="1" si="23"/>
        <v>0.30859240841182756</v>
      </c>
      <c r="L38" s="122">
        <f t="shared" ca="1" si="23"/>
        <v>0.39016280942908987</v>
      </c>
      <c r="M38" s="122">
        <f t="shared" ca="1" si="23"/>
        <v>0.31361254323798399</v>
      </c>
      <c r="N38" s="122">
        <f t="shared" ca="1" si="23"/>
        <v>0.20065268109351919</v>
      </c>
      <c r="O38" s="122">
        <f t="shared" ca="1" si="24"/>
        <v>2.2733197882257627</v>
      </c>
      <c r="Q38" s="106">
        <f ca="1">RAND()</f>
        <v>0.97378875523112296</v>
      </c>
      <c r="R38" s="106"/>
      <c r="S38" s="106"/>
      <c r="T38" s="106"/>
      <c r="U38" s="106"/>
    </row>
    <row r="39" spans="1:21" x14ac:dyDescent="0.25">
      <c r="A39" s="124" t="s">
        <v>210</v>
      </c>
      <c r="B39" s="55">
        <v>23</v>
      </c>
      <c r="C39" s="123">
        <f ca="1">(0.1+RAND()*0.1)</f>
        <v>0.13150743852557478</v>
      </c>
      <c r="D39" s="123">
        <f t="shared" ref="D39:N39" ca="1" si="25">(0.1+RAND()*0.1)</f>
        <v>0.18738715342872256</v>
      </c>
      <c r="E39" s="123">
        <f t="shared" ca="1" si="25"/>
        <v>0.18402355216825231</v>
      </c>
      <c r="F39" s="123">
        <f t="shared" ca="1" si="25"/>
        <v>0.10807930334914405</v>
      </c>
      <c r="G39" s="123">
        <f t="shared" ca="1" si="25"/>
        <v>0.17696714386316048</v>
      </c>
      <c r="H39" s="123">
        <f t="shared" ca="1" si="25"/>
        <v>0.11025527782683675</v>
      </c>
      <c r="I39" s="123">
        <f t="shared" ca="1" si="25"/>
        <v>0.12161943908892925</v>
      </c>
      <c r="J39" s="123">
        <f t="shared" ca="1" si="25"/>
        <v>0.19796436945700932</v>
      </c>
      <c r="K39" s="123">
        <f t="shared" ca="1" si="25"/>
        <v>0.14581222353157647</v>
      </c>
      <c r="L39" s="123">
        <f t="shared" ca="1" si="25"/>
        <v>0.11387653683826897</v>
      </c>
      <c r="M39" s="123">
        <f t="shared" ca="1" si="25"/>
        <v>0.15246676171428836</v>
      </c>
      <c r="N39" s="123">
        <f t="shared" ca="1" si="25"/>
        <v>0.13067989133403368</v>
      </c>
      <c r="O39" s="123">
        <f t="shared" ref="O39" ca="1" si="26">(0.1+RAND()*0.1)</f>
        <v>0.1257937832240496</v>
      </c>
      <c r="Q39" s="106"/>
      <c r="R39" s="106"/>
      <c r="S39" s="106"/>
      <c r="T39" s="106"/>
      <c r="U39" s="106"/>
    </row>
    <row r="40" spans="1:21" x14ac:dyDescent="0.25">
      <c r="B40" s="118" t="s">
        <v>156</v>
      </c>
      <c r="C40" s="121">
        <f ca="1">SUM(C16:C39)</f>
        <v>13.268258952236108</v>
      </c>
      <c r="D40" s="121">
        <f t="shared" ref="D40:O40" ca="1" si="27">SUM(D16:D39)</f>
        <v>12.993500777672041</v>
      </c>
      <c r="E40" s="121">
        <f t="shared" ca="1" si="27"/>
        <v>13.451685811946989</v>
      </c>
      <c r="F40" s="121">
        <f t="shared" ca="1" si="27"/>
        <v>13.434967286478177</v>
      </c>
      <c r="G40" s="121">
        <f t="shared" ca="1" si="27"/>
        <v>12.94931079109268</v>
      </c>
      <c r="H40" s="121">
        <f t="shared" ca="1" si="27"/>
        <v>12.888946165640414</v>
      </c>
      <c r="I40" s="121">
        <f t="shared" ca="1" si="27"/>
        <v>13.124729516236224</v>
      </c>
      <c r="J40" s="121">
        <f t="shared" ca="1" si="27"/>
        <v>13.298185604098867</v>
      </c>
      <c r="K40" s="121">
        <f t="shared" ca="1" si="27"/>
        <v>13.313668557022801</v>
      </c>
      <c r="L40" s="121">
        <f t="shared" ca="1" si="27"/>
        <v>12.644218258735695</v>
      </c>
      <c r="M40" s="121">
        <f t="shared" ca="1" si="27"/>
        <v>13.359460755738152</v>
      </c>
      <c r="N40" s="121">
        <f t="shared" ca="1" si="27"/>
        <v>13.348572364259146</v>
      </c>
      <c r="O40" s="49">
        <f t="shared" ca="1" si="27"/>
        <v>27.476004250632528</v>
      </c>
      <c r="Q40" s="107"/>
      <c r="R40" s="106"/>
      <c r="S40" s="106"/>
      <c r="T40" s="106"/>
      <c r="U40" s="106"/>
    </row>
    <row r="41" spans="1:21" x14ac:dyDescent="0.25">
      <c r="Q41" s="106"/>
      <c r="R41" s="106"/>
      <c r="S41" s="106"/>
      <c r="T41" s="106"/>
      <c r="U41" s="106"/>
    </row>
    <row r="42" spans="1:21" x14ac:dyDescent="0.25">
      <c r="B42" s="42" t="s">
        <v>155</v>
      </c>
      <c r="C42" s="42">
        <v>31</v>
      </c>
      <c r="D42" s="42">
        <v>28</v>
      </c>
      <c r="E42" s="42">
        <v>31</v>
      </c>
      <c r="F42" s="42">
        <v>30</v>
      </c>
      <c r="G42" s="42">
        <v>31</v>
      </c>
      <c r="H42" s="42">
        <v>30</v>
      </c>
      <c r="I42" s="42">
        <v>31</v>
      </c>
      <c r="J42" s="42">
        <v>31</v>
      </c>
      <c r="K42" s="42">
        <v>30</v>
      </c>
      <c r="L42" s="42">
        <v>31</v>
      </c>
      <c r="M42" s="42">
        <v>30</v>
      </c>
      <c r="N42" s="42">
        <v>31</v>
      </c>
    </row>
    <row r="43" spans="1:21" x14ac:dyDescent="0.25">
      <c r="O43" s="42" t="s">
        <v>193</v>
      </c>
    </row>
    <row r="44" spans="1:21" ht="30" x14ac:dyDescent="0.25">
      <c r="B44" s="59" t="s">
        <v>153</v>
      </c>
      <c r="C44" s="44">
        <f t="shared" ref="C44:N44" ca="1" si="28">SUM(C34:C38)*C42</f>
        <v>90.288351209985777</v>
      </c>
      <c r="D44" s="44">
        <f t="shared" ca="1" si="28"/>
        <v>70.143643139383926</v>
      </c>
      <c r="E44" s="44">
        <f t="shared" ca="1" si="28"/>
        <v>88.337297424393356</v>
      </c>
      <c r="F44" s="44">
        <f t="shared" ca="1" si="28"/>
        <v>75.403044395451971</v>
      </c>
      <c r="G44" s="44">
        <f t="shared" ca="1" si="28"/>
        <v>80.933822439616179</v>
      </c>
      <c r="H44" s="44">
        <f t="shared" ca="1" si="28"/>
        <v>71.054530610965429</v>
      </c>
      <c r="I44" s="44">
        <f t="shared" ca="1" si="28"/>
        <v>84.155496999296645</v>
      </c>
      <c r="J44" s="44">
        <f t="shared" ca="1" si="28"/>
        <v>91.276308782873699</v>
      </c>
      <c r="K44" s="44">
        <f t="shared" ca="1" si="28"/>
        <v>81.308790825045023</v>
      </c>
      <c r="L44" s="44">
        <f t="shared" ca="1" si="28"/>
        <v>73.250397869689181</v>
      </c>
      <c r="M44" s="44">
        <f t="shared" ca="1" si="28"/>
        <v>77.687629861399373</v>
      </c>
      <c r="N44" s="44">
        <f t="shared" ca="1" si="28"/>
        <v>76.840446143316584</v>
      </c>
      <c r="O44" s="56">
        <f ca="1">AVERAGE(C44:N44)</f>
        <v>80.056646641784752</v>
      </c>
    </row>
    <row r="45" spans="1:21" ht="30" x14ac:dyDescent="0.25">
      <c r="B45" s="59" t="s">
        <v>154</v>
      </c>
      <c r="C45" s="44">
        <f t="shared" ref="C45:N45" ca="1" si="29">SUM(C16:C33,C39)*C42</f>
        <v>321.02767630933351</v>
      </c>
      <c r="D45" s="44">
        <f ca="1">SUM(D16:D33,D39)*D42</f>
        <v>293.67437863543324</v>
      </c>
      <c r="E45" s="44">
        <f t="shared" ca="1" si="29"/>
        <v>328.66496274596324</v>
      </c>
      <c r="F45" s="44">
        <f t="shared" ca="1" si="29"/>
        <v>327.64597419889333</v>
      </c>
      <c r="G45" s="44">
        <f t="shared" ca="1" si="29"/>
        <v>320.49481208425698</v>
      </c>
      <c r="H45" s="44">
        <f t="shared" ca="1" si="29"/>
        <v>315.61385435824695</v>
      </c>
      <c r="I45" s="44">
        <f t="shared" ca="1" si="29"/>
        <v>322.71111800402628</v>
      </c>
      <c r="J45" s="44">
        <f t="shared" ca="1" si="29"/>
        <v>320.96744494419119</v>
      </c>
      <c r="K45" s="44">
        <f t="shared" ca="1" si="29"/>
        <v>318.10126588563901</v>
      </c>
      <c r="L45" s="44">
        <f t="shared" ca="1" si="29"/>
        <v>318.72036815111738</v>
      </c>
      <c r="M45" s="44">
        <f t="shared" ca="1" si="29"/>
        <v>323.09619281074521</v>
      </c>
      <c r="N45" s="44">
        <f t="shared" ca="1" si="29"/>
        <v>336.96529714871696</v>
      </c>
      <c r="O45" s="56">
        <f t="shared" ref="O45:O46" ca="1" si="30">AVERAGE(C45:N45)</f>
        <v>320.64027877304699</v>
      </c>
    </row>
    <row r="46" spans="1:21" ht="30" x14ac:dyDescent="0.25">
      <c r="B46" s="59" t="s">
        <v>177</v>
      </c>
      <c r="C46" s="44">
        <f ca="1">SUM(C44:C45)</f>
        <v>411.31602751931928</v>
      </c>
      <c r="D46" s="44">
        <f t="shared" ref="D46:N46" ca="1" si="31">SUM(D44:D45)</f>
        <v>363.81802177481717</v>
      </c>
      <c r="E46" s="44">
        <f t="shared" ca="1" si="31"/>
        <v>417.00226017035658</v>
      </c>
      <c r="F46" s="44">
        <f t="shared" ca="1" si="31"/>
        <v>403.04901859434528</v>
      </c>
      <c r="G46" s="44">
        <f t="shared" ca="1" si="31"/>
        <v>401.42863452387314</v>
      </c>
      <c r="H46" s="44">
        <f t="shared" ca="1" si="31"/>
        <v>386.66838496921241</v>
      </c>
      <c r="I46" s="44">
        <f t="shared" ca="1" si="31"/>
        <v>406.86661500332292</v>
      </c>
      <c r="J46" s="44">
        <f t="shared" ca="1" si="31"/>
        <v>412.24375372706487</v>
      </c>
      <c r="K46" s="44">
        <f t="shared" ca="1" si="31"/>
        <v>399.41005671068405</v>
      </c>
      <c r="L46" s="44">
        <f t="shared" ca="1" si="31"/>
        <v>391.97076602080654</v>
      </c>
      <c r="M46" s="44">
        <f t="shared" ca="1" si="31"/>
        <v>400.78382267214459</v>
      </c>
      <c r="N46" s="44">
        <f t="shared" ca="1" si="31"/>
        <v>413.80574329203353</v>
      </c>
      <c r="O46" s="56">
        <f t="shared" ca="1" si="30"/>
        <v>400.69692541483164</v>
      </c>
    </row>
    <row r="47" spans="1:21" x14ac:dyDescent="0.25">
      <c r="B47" s="58"/>
    </row>
    <row r="48" spans="1:21" x14ac:dyDescent="0.25">
      <c r="B48" s="58"/>
    </row>
    <row r="51" spans="2:2" x14ac:dyDescent="0.25">
      <c r="B51" s="47"/>
    </row>
    <row r="52" spans="2:2" ht="24.6" customHeight="1" x14ac:dyDescent="0.25"/>
  </sheetData>
  <mergeCells count="24">
    <mergeCell ref="B8:E8"/>
    <mergeCell ref="B9:E9"/>
    <mergeCell ref="A31:A33"/>
    <mergeCell ref="A22:A23"/>
    <mergeCell ref="A17:A21"/>
    <mergeCell ref="A24:A25"/>
    <mergeCell ref="B7:E7"/>
    <mergeCell ref="B1:E2"/>
    <mergeCell ref="F1:G1"/>
    <mergeCell ref="H1:H2"/>
    <mergeCell ref="I1:I2"/>
    <mergeCell ref="L1:L2"/>
    <mergeCell ref="B3:E3"/>
    <mergeCell ref="B4:E4"/>
    <mergeCell ref="B5:E5"/>
    <mergeCell ref="B6:E6"/>
    <mergeCell ref="J1:J2"/>
    <mergeCell ref="K1:K2"/>
    <mergeCell ref="B10:E10"/>
    <mergeCell ref="B14:N14"/>
    <mergeCell ref="Q14:AC14"/>
    <mergeCell ref="A37:A38"/>
    <mergeCell ref="A26:A30"/>
    <mergeCell ref="A34:A3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5B92-E121-4A58-9079-9E53ED5165E0}">
  <dimension ref="A1"/>
  <sheetViews>
    <sheetView topLeftCell="A3" workbookViewId="0">
      <selection activeCell="B3" sqref="B3:O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2942-B02A-4922-9F44-E8569BF5E015}">
  <dimension ref="A1:AG34"/>
  <sheetViews>
    <sheetView zoomScale="55" zoomScaleNormal="55" workbookViewId="0">
      <selection activeCell="E19" sqref="E19"/>
    </sheetView>
  </sheetViews>
  <sheetFormatPr baseColWidth="10" defaultRowHeight="15" x14ac:dyDescent="0.25"/>
  <cols>
    <col min="1" max="1" width="56" customWidth="1"/>
    <col min="2" max="2" width="24.85546875" customWidth="1"/>
    <col min="3" max="3" width="11" bestFit="1" customWidth="1"/>
    <col min="4" max="4" width="11.85546875" style="37" bestFit="1" customWidth="1"/>
    <col min="5" max="5" width="10.85546875" style="37" bestFit="1" customWidth="1"/>
    <col min="6" max="6" width="11.85546875" customWidth="1"/>
    <col min="7" max="7" width="11.85546875" style="37" customWidth="1"/>
    <col min="9" max="9" width="12.7109375" customWidth="1"/>
    <col min="22" max="22" width="10.7109375" customWidth="1"/>
    <col min="23" max="23" width="63" bestFit="1" customWidth="1"/>
    <col min="24" max="24" width="24.7109375" customWidth="1"/>
    <col min="25" max="25" width="15.5703125" bestFit="1" customWidth="1"/>
    <col min="26" max="28" width="13.28515625" bestFit="1" customWidth="1"/>
    <col min="31" max="31" width="19.5703125" bestFit="1" customWidth="1"/>
    <col min="32" max="33" width="13.28515625" bestFit="1" customWidth="1"/>
  </cols>
  <sheetData>
    <row r="1" spans="1:33" ht="15.75" x14ac:dyDescent="0.25">
      <c r="B1" s="18"/>
      <c r="C1" s="20"/>
      <c r="D1" s="20"/>
      <c r="E1" s="20"/>
    </row>
    <row r="2" spans="1:33" ht="15.75" x14ac:dyDescent="0.25">
      <c r="A2" s="75" t="s">
        <v>46</v>
      </c>
      <c r="D2"/>
      <c r="E2"/>
      <c r="H2" s="37"/>
      <c r="I2" s="218" t="s">
        <v>160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20"/>
    </row>
    <row r="3" spans="1:33" ht="15.75" x14ac:dyDescent="0.25">
      <c r="A3" s="17"/>
      <c r="D3"/>
      <c r="E3"/>
      <c r="H3" s="20"/>
      <c r="I3" s="221" t="s">
        <v>90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3"/>
    </row>
    <row r="4" spans="1:33" ht="15.75" x14ac:dyDescent="0.25">
      <c r="A4" s="76" t="s">
        <v>47</v>
      </c>
      <c r="B4" s="224" t="s">
        <v>48</v>
      </c>
      <c r="C4" s="224"/>
      <c r="D4" s="224"/>
      <c r="E4" s="224"/>
      <c r="F4" s="224"/>
      <c r="G4" s="224"/>
      <c r="H4" s="19"/>
      <c r="I4" s="63" t="s">
        <v>91</v>
      </c>
      <c r="J4" s="63" t="s">
        <v>92</v>
      </c>
      <c r="K4" s="63" t="s">
        <v>93</v>
      </c>
      <c r="L4" s="63" t="s">
        <v>94</v>
      </c>
      <c r="M4" s="63" t="s">
        <v>95</v>
      </c>
      <c r="N4" s="63" t="s">
        <v>96</v>
      </c>
      <c r="O4" s="63" t="s">
        <v>97</v>
      </c>
      <c r="P4" s="63" t="s">
        <v>98</v>
      </c>
      <c r="Q4" s="63" t="s">
        <v>99</v>
      </c>
      <c r="R4" s="63" t="s">
        <v>100</v>
      </c>
      <c r="S4" s="63" t="s">
        <v>101</v>
      </c>
      <c r="T4" s="63" t="s">
        <v>102</v>
      </c>
      <c r="U4" s="63" t="s">
        <v>103</v>
      </c>
      <c r="AG4" s="37"/>
    </row>
    <row r="5" spans="1:33" ht="15.75" x14ac:dyDescent="0.25">
      <c r="A5" s="76" t="s">
        <v>49</v>
      </c>
      <c r="B5" s="224" t="s">
        <v>50</v>
      </c>
      <c r="C5" s="224"/>
      <c r="D5" s="224"/>
      <c r="E5" s="224"/>
      <c r="F5" s="224"/>
      <c r="G5" s="224"/>
      <c r="H5" s="19"/>
      <c r="I5" s="64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95">
        <f>AVERAGE(J5:U5)</f>
        <v>0</v>
      </c>
    </row>
    <row r="6" spans="1:33" ht="15.75" x14ac:dyDescent="0.25">
      <c r="A6" s="76" t="s">
        <v>51</v>
      </c>
      <c r="B6" s="224" t="s">
        <v>52</v>
      </c>
      <c r="C6" s="224"/>
      <c r="D6" s="224"/>
      <c r="E6" s="224"/>
      <c r="F6" s="224"/>
      <c r="G6" s="224"/>
      <c r="H6" s="19"/>
      <c r="I6" s="64">
        <v>1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96">
        <f t="shared" ref="V6:V28" si="0">AVERAGE(J6:U6)</f>
        <v>0</v>
      </c>
    </row>
    <row r="7" spans="1:33" ht="15.75" x14ac:dyDescent="0.25">
      <c r="A7" s="76" t="s">
        <v>53</v>
      </c>
      <c r="B7" s="224" t="s">
        <v>54</v>
      </c>
      <c r="C7" s="224"/>
      <c r="D7" s="224"/>
      <c r="E7" s="224"/>
      <c r="F7" s="224"/>
      <c r="G7" s="224"/>
      <c r="H7" s="19"/>
      <c r="I7" s="64">
        <v>2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96">
        <f t="shared" si="0"/>
        <v>0</v>
      </c>
    </row>
    <row r="8" spans="1:33" ht="15.75" x14ac:dyDescent="0.25">
      <c r="A8" s="76" t="s">
        <v>55</v>
      </c>
      <c r="B8" s="224" t="s">
        <v>56</v>
      </c>
      <c r="C8" s="224"/>
      <c r="D8" s="224"/>
      <c r="E8" s="224"/>
      <c r="F8" s="224"/>
      <c r="G8" s="224"/>
      <c r="H8" s="19"/>
      <c r="I8" s="64">
        <v>3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96">
        <f t="shared" si="0"/>
        <v>0</v>
      </c>
    </row>
    <row r="9" spans="1:33" ht="15.75" x14ac:dyDescent="0.25">
      <c r="A9" s="76" t="s">
        <v>57</v>
      </c>
      <c r="B9" s="224" t="s">
        <v>58</v>
      </c>
      <c r="C9" s="224"/>
      <c r="D9" s="224"/>
      <c r="E9" s="224"/>
      <c r="F9" s="224"/>
      <c r="G9" s="224"/>
      <c r="H9" s="19"/>
      <c r="I9" s="64">
        <v>4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96">
        <f t="shared" si="0"/>
        <v>0</v>
      </c>
    </row>
    <row r="10" spans="1:33" ht="15.75" x14ac:dyDescent="0.25">
      <c r="A10" s="17"/>
      <c r="D10"/>
      <c r="E10"/>
      <c r="H10" s="19"/>
      <c r="I10" s="64">
        <v>5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96">
        <f t="shared" si="0"/>
        <v>0</v>
      </c>
    </row>
    <row r="11" spans="1:33" ht="15.75" x14ac:dyDescent="0.25">
      <c r="A11" s="71" t="s">
        <v>61</v>
      </c>
      <c r="D11"/>
      <c r="E11"/>
      <c r="H11" s="19"/>
      <c r="I11" s="64">
        <v>6</v>
      </c>
      <c r="J11" s="22">
        <v>29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18</v>
      </c>
      <c r="S11" s="22">
        <v>38</v>
      </c>
      <c r="T11" s="22">
        <v>39</v>
      </c>
      <c r="U11" s="22">
        <v>46</v>
      </c>
      <c r="V11" s="96">
        <f t="shared" si="0"/>
        <v>14.166666666666666</v>
      </c>
    </row>
    <row r="12" spans="1:33" ht="15.75" x14ac:dyDescent="0.25">
      <c r="A12" s="17"/>
      <c r="C12" s="73" t="s">
        <v>64</v>
      </c>
      <c r="D12"/>
      <c r="E12" s="73" t="s">
        <v>65</v>
      </c>
      <c r="H12" s="19"/>
      <c r="I12" s="64">
        <v>7</v>
      </c>
      <c r="J12" s="22">
        <v>170</v>
      </c>
      <c r="K12" s="22">
        <v>192</v>
      </c>
      <c r="L12" s="22">
        <v>192</v>
      </c>
      <c r="M12" s="22">
        <v>214</v>
      </c>
      <c r="N12" s="22">
        <v>121</v>
      </c>
      <c r="O12" s="22">
        <v>104</v>
      </c>
      <c r="P12" s="22">
        <v>132</v>
      </c>
      <c r="Q12" s="22">
        <v>116</v>
      </c>
      <c r="R12" s="22">
        <v>75</v>
      </c>
      <c r="S12" s="22">
        <v>70</v>
      </c>
      <c r="T12" s="22">
        <v>60</v>
      </c>
      <c r="U12" s="22">
        <v>104</v>
      </c>
      <c r="V12" s="96">
        <f t="shared" si="0"/>
        <v>129.16666666666666</v>
      </c>
    </row>
    <row r="13" spans="1:33" ht="15.75" x14ac:dyDescent="0.25">
      <c r="A13" s="76" t="s">
        <v>67</v>
      </c>
      <c r="B13" s="72" t="s">
        <v>68</v>
      </c>
      <c r="C13" s="23">
        <v>1396.8</v>
      </c>
      <c r="D13" s="23" t="s">
        <v>69</v>
      </c>
      <c r="E13" s="38">
        <f>3.827</f>
        <v>3.827</v>
      </c>
      <c r="F13" s="23" t="s">
        <v>69</v>
      </c>
      <c r="G13" s="66"/>
      <c r="H13" s="19"/>
      <c r="I13" s="64">
        <v>8</v>
      </c>
      <c r="J13" s="22">
        <v>268</v>
      </c>
      <c r="K13" s="22">
        <v>326</v>
      </c>
      <c r="L13" s="22">
        <v>342</v>
      </c>
      <c r="M13" s="22">
        <v>348</v>
      </c>
      <c r="N13" s="22">
        <v>203</v>
      </c>
      <c r="O13" s="22">
        <v>121</v>
      </c>
      <c r="P13" s="22">
        <v>146</v>
      </c>
      <c r="Q13" s="22">
        <v>108</v>
      </c>
      <c r="R13" s="22">
        <v>58</v>
      </c>
      <c r="S13" s="22">
        <v>72</v>
      </c>
      <c r="T13" s="22">
        <v>94</v>
      </c>
      <c r="U13" s="22">
        <v>172</v>
      </c>
      <c r="V13" s="96">
        <f t="shared" si="0"/>
        <v>188.16666666666666</v>
      </c>
    </row>
    <row r="14" spans="1:33" ht="15.75" x14ac:dyDescent="0.25">
      <c r="A14" s="76" t="s">
        <v>70</v>
      </c>
      <c r="B14" s="72" t="s">
        <v>71</v>
      </c>
      <c r="C14" s="23">
        <v>1089.2</v>
      </c>
      <c r="D14" s="23" t="s">
        <v>72</v>
      </c>
      <c r="E14" s="38">
        <f>2.984*1000</f>
        <v>2984</v>
      </c>
      <c r="F14" s="23" t="s">
        <v>73</v>
      </c>
      <c r="G14" s="66"/>
      <c r="H14" s="37"/>
      <c r="I14" s="64">
        <v>9</v>
      </c>
      <c r="J14" s="22">
        <v>378</v>
      </c>
      <c r="K14" s="22">
        <v>453</v>
      </c>
      <c r="L14" s="22">
        <v>479</v>
      </c>
      <c r="M14" s="22">
        <v>480</v>
      </c>
      <c r="N14" s="22">
        <v>256</v>
      </c>
      <c r="O14" s="22">
        <v>100</v>
      </c>
      <c r="P14" s="22">
        <v>99</v>
      </c>
      <c r="Q14" s="22">
        <v>63</v>
      </c>
      <c r="R14" s="22">
        <v>58</v>
      </c>
      <c r="S14" s="22">
        <v>110</v>
      </c>
      <c r="T14" s="22">
        <v>157</v>
      </c>
      <c r="U14" s="22">
        <v>256</v>
      </c>
      <c r="V14" s="96">
        <f t="shared" si="0"/>
        <v>240.75</v>
      </c>
    </row>
    <row r="15" spans="1:33" ht="15.75" x14ac:dyDescent="0.25">
      <c r="A15" s="76" t="s">
        <v>74</v>
      </c>
      <c r="B15" s="72" t="s">
        <v>75</v>
      </c>
      <c r="C15" s="23">
        <v>1693.1</v>
      </c>
      <c r="D15" s="23" t="s">
        <v>72</v>
      </c>
      <c r="E15" s="38">
        <f>4.639*1000</f>
        <v>4639</v>
      </c>
      <c r="F15" s="23" t="s">
        <v>73</v>
      </c>
      <c r="G15" s="66"/>
      <c r="H15" s="37"/>
      <c r="I15" s="64">
        <v>10</v>
      </c>
      <c r="J15" s="22">
        <v>470</v>
      </c>
      <c r="K15" s="22">
        <v>566</v>
      </c>
      <c r="L15" s="22">
        <v>596</v>
      </c>
      <c r="M15" s="22">
        <v>598</v>
      </c>
      <c r="N15" s="22">
        <v>321</v>
      </c>
      <c r="O15" s="22">
        <v>122</v>
      </c>
      <c r="P15" s="22">
        <v>87</v>
      </c>
      <c r="Q15" s="22">
        <v>72</v>
      </c>
      <c r="R15" s="22">
        <v>101</v>
      </c>
      <c r="S15" s="22">
        <v>178</v>
      </c>
      <c r="T15" s="22">
        <v>245</v>
      </c>
      <c r="U15" s="22">
        <v>338</v>
      </c>
      <c r="V15" s="96">
        <f t="shared" si="0"/>
        <v>307.83333333333331</v>
      </c>
    </row>
    <row r="16" spans="1:33" ht="15.75" x14ac:dyDescent="0.25">
      <c r="A16" s="76" t="s">
        <v>76</v>
      </c>
      <c r="B16" s="72" t="s">
        <v>77</v>
      </c>
      <c r="C16" s="23">
        <v>865.6</v>
      </c>
      <c r="D16" s="23" t="s">
        <v>72</v>
      </c>
      <c r="E16" s="38">
        <f>2.371*1000</f>
        <v>2371</v>
      </c>
      <c r="F16" s="23" t="s">
        <v>73</v>
      </c>
      <c r="G16" s="66"/>
      <c r="H16" s="37"/>
      <c r="I16" s="64">
        <v>11</v>
      </c>
      <c r="J16" s="22">
        <v>549</v>
      </c>
      <c r="K16" s="22">
        <v>626</v>
      </c>
      <c r="L16" s="22">
        <v>657</v>
      </c>
      <c r="M16" s="22">
        <v>662</v>
      </c>
      <c r="N16" s="22">
        <v>396</v>
      </c>
      <c r="O16" s="22">
        <v>162</v>
      </c>
      <c r="P16" s="22">
        <v>113</v>
      </c>
      <c r="Q16" s="22">
        <v>110</v>
      </c>
      <c r="R16" s="22">
        <v>157</v>
      </c>
      <c r="S16" s="22">
        <v>280</v>
      </c>
      <c r="T16" s="22">
        <v>381</v>
      </c>
      <c r="U16" s="22">
        <v>436</v>
      </c>
      <c r="V16" s="96">
        <f t="shared" si="0"/>
        <v>377.41666666666669</v>
      </c>
    </row>
    <row r="17" spans="1:22" ht="15.75" x14ac:dyDescent="0.25">
      <c r="A17" s="76" t="s">
        <v>78</v>
      </c>
      <c r="B17" s="72" t="s">
        <v>79</v>
      </c>
      <c r="C17" s="23">
        <v>1708.2</v>
      </c>
      <c r="D17" s="23" t="s">
        <v>72</v>
      </c>
      <c r="E17" s="25">
        <f>4.68*1000</f>
        <v>4680</v>
      </c>
      <c r="F17" s="23" t="s">
        <v>73</v>
      </c>
      <c r="G17" s="66"/>
      <c r="H17" s="37"/>
      <c r="I17" s="64">
        <v>12</v>
      </c>
      <c r="J17" s="22">
        <v>603</v>
      </c>
      <c r="K17" s="22">
        <v>643</v>
      </c>
      <c r="L17" s="22">
        <v>664</v>
      </c>
      <c r="M17" s="22">
        <v>679</v>
      </c>
      <c r="N17" s="22">
        <v>449</v>
      </c>
      <c r="O17" s="22">
        <v>209</v>
      </c>
      <c r="P17" s="22">
        <v>152</v>
      </c>
      <c r="Q17" s="22">
        <v>158</v>
      </c>
      <c r="R17" s="22">
        <v>225</v>
      </c>
      <c r="S17" s="22">
        <v>349</v>
      </c>
      <c r="T17" s="22">
        <v>429</v>
      </c>
      <c r="U17" s="22">
        <v>480</v>
      </c>
      <c r="V17" s="96">
        <f t="shared" si="0"/>
        <v>420</v>
      </c>
    </row>
    <row r="18" spans="1:22" ht="15.75" x14ac:dyDescent="0.25">
      <c r="A18" s="76" t="s">
        <v>80</v>
      </c>
      <c r="B18" s="72" t="s">
        <v>81</v>
      </c>
      <c r="C18" s="23">
        <v>18.899999999999999</v>
      </c>
      <c r="D18" s="23" t="s">
        <v>82</v>
      </c>
      <c r="E18" s="38">
        <v>18.899999999999999</v>
      </c>
      <c r="F18" s="23" t="s">
        <v>82</v>
      </c>
      <c r="G18" s="66"/>
      <c r="H18" s="37"/>
      <c r="I18" s="64">
        <v>13</v>
      </c>
      <c r="J18" s="22">
        <v>540</v>
      </c>
      <c r="K18" s="22">
        <v>588</v>
      </c>
      <c r="L18" s="22">
        <v>616</v>
      </c>
      <c r="M18" s="22">
        <v>642</v>
      </c>
      <c r="N18" s="22">
        <v>452</v>
      </c>
      <c r="O18" s="22">
        <v>224</v>
      </c>
      <c r="P18" s="22">
        <v>175</v>
      </c>
      <c r="Q18" s="22">
        <v>193</v>
      </c>
      <c r="R18" s="22">
        <v>255</v>
      </c>
      <c r="S18" s="22">
        <v>373</v>
      </c>
      <c r="T18" s="22">
        <v>436</v>
      </c>
      <c r="U18" s="22">
        <v>443</v>
      </c>
      <c r="V18" s="96">
        <f t="shared" si="0"/>
        <v>411.41666666666669</v>
      </c>
    </row>
    <row r="19" spans="1:22" ht="15.75" x14ac:dyDescent="0.25">
      <c r="A19" s="76" t="s">
        <v>83</v>
      </c>
      <c r="B19" s="72" t="s">
        <v>84</v>
      </c>
      <c r="C19" s="23">
        <v>9</v>
      </c>
      <c r="D19" s="23" t="s">
        <v>85</v>
      </c>
      <c r="E19" s="25">
        <v>9</v>
      </c>
      <c r="F19" s="23" t="s">
        <v>85</v>
      </c>
      <c r="G19" s="66"/>
      <c r="H19" s="37"/>
      <c r="I19" s="64">
        <v>14</v>
      </c>
      <c r="J19" s="22">
        <v>450</v>
      </c>
      <c r="K19" s="22">
        <v>461</v>
      </c>
      <c r="L19" s="22">
        <v>496</v>
      </c>
      <c r="M19" s="22">
        <v>562</v>
      </c>
      <c r="N19" s="22">
        <v>423</v>
      </c>
      <c r="O19" s="22">
        <v>227</v>
      </c>
      <c r="P19" s="22">
        <v>189</v>
      </c>
      <c r="Q19" s="22">
        <v>204</v>
      </c>
      <c r="R19" s="22">
        <v>245</v>
      </c>
      <c r="S19" s="22">
        <v>349</v>
      </c>
      <c r="T19" s="22">
        <v>404</v>
      </c>
      <c r="U19" s="22">
        <v>379</v>
      </c>
      <c r="V19" s="96">
        <f t="shared" si="0"/>
        <v>365.75</v>
      </c>
    </row>
    <row r="20" spans="1:22" ht="15.75" x14ac:dyDescent="0.25">
      <c r="A20" s="76" t="s">
        <v>86</v>
      </c>
      <c r="B20" s="72" t="s">
        <v>87</v>
      </c>
      <c r="C20" s="23">
        <v>108</v>
      </c>
      <c r="D20" s="23" t="s">
        <v>88</v>
      </c>
      <c r="E20" s="38">
        <v>108</v>
      </c>
      <c r="F20" s="23" t="s">
        <v>88</v>
      </c>
      <c r="G20" s="66"/>
      <c r="H20" s="37"/>
      <c r="I20" s="64">
        <v>15</v>
      </c>
      <c r="J20" s="22">
        <v>331</v>
      </c>
      <c r="K20" s="22">
        <v>314</v>
      </c>
      <c r="L20" s="22">
        <v>359</v>
      </c>
      <c r="M20" s="22">
        <v>455</v>
      </c>
      <c r="N20" s="22">
        <v>364</v>
      </c>
      <c r="O20" s="22">
        <v>212</v>
      </c>
      <c r="P20" s="22">
        <v>196</v>
      </c>
      <c r="Q20" s="22">
        <v>198</v>
      </c>
      <c r="R20" s="22">
        <v>216</v>
      </c>
      <c r="S20" s="22">
        <v>277</v>
      </c>
      <c r="T20" s="22">
        <v>319</v>
      </c>
      <c r="U20" s="22">
        <v>279</v>
      </c>
      <c r="V20" s="96">
        <f t="shared" si="0"/>
        <v>293.33333333333331</v>
      </c>
    </row>
    <row r="21" spans="1:22" ht="15.75" x14ac:dyDescent="0.25">
      <c r="A21" s="74"/>
      <c r="B21" s="74"/>
      <c r="C21" s="74"/>
      <c r="D21" s="74"/>
      <c r="E21" s="74"/>
      <c r="F21" s="74"/>
      <c r="G21" s="74"/>
      <c r="I21" s="64">
        <v>16</v>
      </c>
      <c r="J21" s="22">
        <v>217</v>
      </c>
      <c r="K21" s="22">
        <v>186</v>
      </c>
      <c r="L21" s="22">
        <v>225</v>
      </c>
      <c r="M21" s="22">
        <v>316</v>
      </c>
      <c r="N21" s="22">
        <v>277</v>
      </c>
      <c r="O21" s="22">
        <v>177</v>
      </c>
      <c r="P21" s="22">
        <v>181</v>
      </c>
      <c r="Q21" s="22">
        <v>173</v>
      </c>
      <c r="R21" s="22">
        <v>165</v>
      </c>
      <c r="S21" s="22">
        <v>184</v>
      </c>
      <c r="T21" s="22">
        <v>219</v>
      </c>
      <c r="U21" s="22">
        <v>190</v>
      </c>
      <c r="V21" s="96">
        <f t="shared" si="0"/>
        <v>209.16666666666666</v>
      </c>
    </row>
    <row r="22" spans="1:22" ht="15.75" x14ac:dyDescent="0.25">
      <c r="A22" s="74"/>
      <c r="B22" s="74"/>
      <c r="C22" s="74"/>
      <c r="D22" s="74"/>
      <c r="E22" s="74"/>
      <c r="F22" s="74"/>
      <c r="I22" s="64">
        <v>17</v>
      </c>
      <c r="J22" s="22">
        <v>121</v>
      </c>
      <c r="K22" s="22">
        <v>104</v>
      </c>
      <c r="L22" s="22">
        <v>105</v>
      </c>
      <c r="M22" s="22">
        <v>113</v>
      </c>
      <c r="N22" s="22">
        <v>85</v>
      </c>
      <c r="O22" s="22">
        <v>58</v>
      </c>
      <c r="P22" s="22">
        <v>76</v>
      </c>
      <c r="Q22" s="22">
        <v>84</v>
      </c>
      <c r="R22" s="22">
        <v>65</v>
      </c>
      <c r="S22" s="22">
        <v>65</v>
      </c>
      <c r="T22" s="22">
        <v>98</v>
      </c>
      <c r="U22" s="22">
        <v>98</v>
      </c>
      <c r="V22" s="96">
        <f t="shared" si="0"/>
        <v>89.333333333333329</v>
      </c>
    </row>
    <row r="23" spans="1:22" ht="15.75" x14ac:dyDescent="0.25">
      <c r="I23" s="64">
        <v>18</v>
      </c>
      <c r="J23" s="65">
        <v>19</v>
      </c>
      <c r="K23" s="65">
        <v>16</v>
      </c>
      <c r="L23" s="65">
        <v>5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6</v>
      </c>
      <c r="V23" s="96">
        <f t="shared" si="0"/>
        <v>3.8333333333333335</v>
      </c>
    </row>
    <row r="24" spans="1:22" ht="17.25" x14ac:dyDescent="0.25">
      <c r="B24" s="69" t="s">
        <v>59</v>
      </c>
      <c r="C24" s="70">
        <f>E17</f>
        <v>4680</v>
      </c>
      <c r="D24" s="16" t="s">
        <v>60</v>
      </c>
      <c r="I24" s="64">
        <v>19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96">
        <f t="shared" si="0"/>
        <v>0</v>
      </c>
    </row>
    <row r="25" spans="1:22" ht="15.75" x14ac:dyDescent="0.25">
      <c r="B25" s="69" t="s">
        <v>62</v>
      </c>
      <c r="C25" s="70">
        <f>C24/1000</f>
        <v>4.68</v>
      </c>
      <c r="D25" s="16" t="s">
        <v>63</v>
      </c>
      <c r="I25" s="64">
        <v>20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96">
        <f t="shared" si="0"/>
        <v>0</v>
      </c>
    </row>
    <row r="26" spans="1:22" ht="15.75" x14ac:dyDescent="0.25">
      <c r="C26" s="8" t="s">
        <v>66</v>
      </c>
      <c r="D26"/>
      <c r="I26" s="64">
        <v>21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96">
        <f t="shared" si="0"/>
        <v>0</v>
      </c>
    </row>
    <row r="27" spans="1:22" ht="15.75" x14ac:dyDescent="0.25">
      <c r="I27" s="64">
        <v>22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96">
        <f t="shared" si="0"/>
        <v>0</v>
      </c>
    </row>
    <row r="28" spans="1:22" ht="15.75" x14ac:dyDescent="0.25">
      <c r="I28" s="64">
        <v>23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97">
        <f t="shared" si="0"/>
        <v>0</v>
      </c>
    </row>
    <row r="29" spans="1:22" ht="15.75" x14ac:dyDescent="0.25">
      <c r="I29" s="64" t="s">
        <v>24</v>
      </c>
      <c r="J29" s="22">
        <v>4145</v>
      </c>
      <c r="K29" s="22">
        <v>4475</v>
      </c>
      <c r="L29" s="22">
        <v>4736</v>
      </c>
      <c r="M29" s="22">
        <v>5069</v>
      </c>
      <c r="N29" s="22">
        <v>3347</v>
      </c>
      <c r="O29" s="22">
        <v>1716</v>
      </c>
      <c r="P29" s="22">
        <v>1546</v>
      </c>
      <c r="Q29" s="22">
        <v>1479</v>
      </c>
      <c r="R29" s="22">
        <v>1638</v>
      </c>
      <c r="S29" s="22">
        <v>2345</v>
      </c>
      <c r="T29" s="22">
        <v>2881</v>
      </c>
      <c r="U29" s="22">
        <v>3227</v>
      </c>
      <c r="V29" s="37"/>
    </row>
    <row r="30" spans="1:22" x14ac:dyDescent="0.25"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2" ht="15.75" x14ac:dyDescent="0.25">
      <c r="J31" s="225" t="s">
        <v>89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</row>
    <row r="32" spans="1:22" x14ac:dyDescent="0.25">
      <c r="J32" s="226" t="s">
        <v>159</v>
      </c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</row>
    <row r="33" spans="10:22" ht="15.75" x14ac:dyDescent="0.25">
      <c r="J33" s="63" t="s">
        <v>92</v>
      </c>
      <c r="K33" s="63" t="s">
        <v>93</v>
      </c>
      <c r="L33" s="63" t="s">
        <v>94</v>
      </c>
      <c r="M33" s="63" t="s">
        <v>95</v>
      </c>
      <c r="N33" s="63" t="s">
        <v>96</v>
      </c>
      <c r="O33" s="63" t="s">
        <v>97</v>
      </c>
      <c r="P33" s="63" t="s">
        <v>98</v>
      </c>
      <c r="Q33" s="63" t="s">
        <v>99</v>
      </c>
      <c r="R33" s="63" t="s">
        <v>100</v>
      </c>
      <c r="S33" s="63" t="s">
        <v>101</v>
      </c>
      <c r="T33" s="63" t="s">
        <v>102</v>
      </c>
      <c r="U33" s="63" t="s">
        <v>103</v>
      </c>
      <c r="V33" s="67"/>
    </row>
    <row r="34" spans="10:22" ht="15.75" x14ac:dyDescent="0.25">
      <c r="J34" s="21">
        <v>128.5</v>
      </c>
      <c r="K34" s="23">
        <v>125.3</v>
      </c>
      <c r="L34" s="23">
        <v>146.69999999999999</v>
      </c>
      <c r="M34" s="23">
        <v>152.1</v>
      </c>
      <c r="N34" s="23">
        <v>103.7</v>
      </c>
      <c r="O34" s="23">
        <v>51.4</v>
      </c>
      <c r="P34" s="23">
        <v>47.9</v>
      </c>
      <c r="Q34" s="23">
        <v>45.9</v>
      </c>
      <c r="R34" s="23">
        <v>49.1</v>
      </c>
      <c r="S34" s="23">
        <v>72.7</v>
      </c>
      <c r="T34" s="23">
        <v>86.4</v>
      </c>
      <c r="U34" s="23">
        <v>100.1</v>
      </c>
      <c r="V34" s="68"/>
    </row>
  </sheetData>
  <mergeCells count="10">
    <mergeCell ref="I2:U2"/>
    <mergeCell ref="I3:U3"/>
    <mergeCell ref="B9:G9"/>
    <mergeCell ref="J31:U31"/>
    <mergeCell ref="J32:U32"/>
    <mergeCell ref="B4:G4"/>
    <mergeCell ref="B5:G5"/>
    <mergeCell ref="B6:G6"/>
    <mergeCell ref="B7:G7"/>
    <mergeCell ref="B8:G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FBB-66C6-45D2-A77B-DED4E50F7072}">
  <dimension ref="A1:B24"/>
  <sheetViews>
    <sheetView workbookViewId="0">
      <selection activeCell="E23" sqref="E23"/>
    </sheetView>
  </sheetViews>
  <sheetFormatPr baseColWidth="10" defaultColWidth="11.42578125" defaultRowHeight="12.75" x14ac:dyDescent="0.2"/>
  <cols>
    <col min="1" max="1" width="39.42578125" style="79" customWidth="1"/>
    <col min="2" max="2" width="17.85546875" style="79" customWidth="1"/>
    <col min="3" max="16384" width="11.42578125" style="79"/>
  </cols>
  <sheetData>
    <row r="1" spans="1:2" ht="20.25" customHeight="1" x14ac:dyDescent="0.2">
      <c r="A1" s="227" t="s">
        <v>161</v>
      </c>
      <c r="B1" s="228"/>
    </row>
    <row r="2" spans="1:2" x14ac:dyDescent="0.2">
      <c r="A2" s="80" t="s">
        <v>175</v>
      </c>
      <c r="B2" s="83" t="s">
        <v>174</v>
      </c>
    </row>
    <row r="3" spans="1:2" x14ac:dyDescent="0.2">
      <c r="A3" s="78" t="s">
        <v>162</v>
      </c>
      <c r="B3" s="84" t="s">
        <v>178</v>
      </c>
    </row>
    <row r="4" spans="1:2" x14ac:dyDescent="0.2">
      <c r="A4" s="78" t="s">
        <v>163</v>
      </c>
      <c r="B4" s="84" t="s">
        <v>179</v>
      </c>
    </row>
    <row r="5" spans="1:2" x14ac:dyDescent="0.2">
      <c r="A5" s="78" t="s">
        <v>164</v>
      </c>
      <c r="B5" s="84">
        <v>480</v>
      </c>
    </row>
    <row r="6" spans="1:2" x14ac:dyDescent="0.2">
      <c r="A6" s="78"/>
      <c r="B6" s="84"/>
    </row>
    <row r="7" spans="1:2" x14ac:dyDescent="0.2">
      <c r="A7" s="77" t="s">
        <v>165</v>
      </c>
      <c r="B7" s="84"/>
    </row>
    <row r="8" spans="1:2" x14ac:dyDescent="0.2">
      <c r="A8" s="78" t="s">
        <v>183</v>
      </c>
      <c r="B8" s="84">
        <v>44.6</v>
      </c>
    </row>
    <row r="9" spans="1:2" x14ac:dyDescent="0.2">
      <c r="A9" s="78" t="s">
        <v>184</v>
      </c>
      <c r="B9" s="84">
        <v>10.77</v>
      </c>
    </row>
    <row r="10" spans="1:2" x14ac:dyDescent="0.2">
      <c r="A10" s="78" t="s">
        <v>166</v>
      </c>
      <c r="B10" s="84">
        <v>53.8</v>
      </c>
    </row>
    <row r="11" spans="1:2" x14ac:dyDescent="0.2">
      <c r="A11" s="78" t="s">
        <v>167</v>
      </c>
      <c r="B11" s="84">
        <v>11.48</v>
      </c>
    </row>
    <row r="12" spans="1:2" x14ac:dyDescent="0.2">
      <c r="A12" s="78" t="s">
        <v>168</v>
      </c>
      <c r="B12" s="84" t="s">
        <v>182</v>
      </c>
    </row>
    <row r="13" spans="1:2" x14ac:dyDescent="0.2">
      <c r="A13" s="78" t="s">
        <v>176</v>
      </c>
      <c r="B13" s="108">
        <v>0.2</v>
      </c>
    </row>
    <row r="14" spans="1:2" x14ac:dyDescent="0.2">
      <c r="A14" s="78"/>
      <c r="B14" s="84"/>
    </row>
    <row r="15" spans="1:2" x14ac:dyDescent="0.2">
      <c r="A15" s="77" t="s">
        <v>169</v>
      </c>
      <c r="B15" s="84"/>
    </row>
    <row r="16" spans="1:2" x14ac:dyDescent="0.2">
      <c r="A16" s="78" t="s">
        <v>170</v>
      </c>
      <c r="B16" s="84">
        <v>1160</v>
      </c>
    </row>
    <row r="17" spans="1:2" x14ac:dyDescent="0.2">
      <c r="A17" s="78" t="s">
        <v>171</v>
      </c>
      <c r="B17" s="84">
        <v>2066</v>
      </c>
    </row>
    <row r="18" spans="1:2" x14ac:dyDescent="0.2">
      <c r="A18" s="78" t="s">
        <v>206</v>
      </c>
      <c r="B18" s="84">
        <v>35</v>
      </c>
    </row>
    <row r="19" spans="1:2" x14ac:dyDescent="0.2">
      <c r="A19" s="78" t="s">
        <v>172</v>
      </c>
      <c r="B19" s="84" t="s">
        <v>180</v>
      </c>
    </row>
    <row r="20" spans="1:2" x14ac:dyDescent="0.2">
      <c r="A20" s="78"/>
      <c r="B20" s="84"/>
    </row>
    <row r="21" spans="1:2" x14ac:dyDescent="0.2">
      <c r="A21" s="77" t="s">
        <v>173</v>
      </c>
      <c r="B21" s="84"/>
    </row>
    <row r="22" spans="1:2" x14ac:dyDescent="0.2">
      <c r="A22" s="78" t="s">
        <v>181</v>
      </c>
      <c r="B22" s="85">
        <v>5.0000000000000001E-3</v>
      </c>
    </row>
    <row r="23" spans="1:2" x14ac:dyDescent="0.2">
      <c r="A23" s="78"/>
      <c r="B23" s="84"/>
    </row>
    <row r="24" spans="1:2" x14ac:dyDescent="0.2">
      <c r="A24" s="81"/>
      <c r="B24" s="86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FA74-9F50-4F5C-BE2F-15AF2EB77117}">
  <dimension ref="A1:F16"/>
  <sheetViews>
    <sheetView zoomScale="115" zoomScaleNormal="115" workbookViewId="0">
      <selection activeCell="F14" sqref="F14"/>
    </sheetView>
  </sheetViews>
  <sheetFormatPr baseColWidth="10" defaultColWidth="11.42578125" defaultRowHeight="12.75" x14ac:dyDescent="0.2"/>
  <cols>
    <col min="1" max="1" width="39.42578125" style="79" customWidth="1"/>
    <col min="2" max="2" width="7.5703125" style="79" customWidth="1"/>
    <col min="3" max="4" width="11.42578125" style="79"/>
    <col min="5" max="5" width="23.28515625" style="79" customWidth="1"/>
    <col min="6" max="6" width="7.140625" style="79" customWidth="1"/>
    <col min="7" max="7" width="1.7109375" style="79" customWidth="1"/>
    <col min="8" max="16384" width="11.42578125" style="79"/>
  </cols>
  <sheetData>
    <row r="1" spans="1:6" x14ac:dyDescent="0.2">
      <c r="E1" s="229" t="s">
        <v>200</v>
      </c>
      <c r="F1" s="230"/>
    </row>
    <row r="2" spans="1:6" x14ac:dyDescent="0.2">
      <c r="A2" s="87" t="s">
        <v>196</v>
      </c>
      <c r="B2" s="89">
        <f ca="1">Consumo!O40</f>
        <v>12.395691476998401</v>
      </c>
      <c r="E2" s="78" t="s">
        <v>201</v>
      </c>
      <c r="F2" s="98">
        <f ca="1">ROUNDUP(B8,0)</f>
        <v>8</v>
      </c>
    </row>
    <row r="3" spans="1:6" x14ac:dyDescent="0.2">
      <c r="A3" s="78" t="s">
        <v>195</v>
      </c>
      <c r="B3" s="90">
        <v>0.3</v>
      </c>
      <c r="E3" s="78" t="s">
        <v>202</v>
      </c>
      <c r="F3" s="84">
        <f>DatosModulos!B5</f>
        <v>480</v>
      </c>
    </row>
    <row r="4" spans="1:6" x14ac:dyDescent="0.2">
      <c r="A4" s="81" t="s">
        <v>197</v>
      </c>
      <c r="B4" s="91">
        <f ca="1">B2*(1+B3)</f>
        <v>16.114398920097923</v>
      </c>
      <c r="E4" s="78" t="s">
        <v>203</v>
      </c>
      <c r="F4" s="84">
        <f ca="1">F2*F3/1000</f>
        <v>3.84</v>
      </c>
    </row>
    <row r="5" spans="1:6" x14ac:dyDescent="0.2">
      <c r="A5" s="87" t="s">
        <v>194</v>
      </c>
      <c r="B5" s="89">
        <f>DatosModulos!B5</f>
        <v>480</v>
      </c>
      <c r="E5" s="78" t="s">
        <v>205</v>
      </c>
      <c r="F5" s="112"/>
    </row>
    <row r="6" spans="1:6" x14ac:dyDescent="0.2">
      <c r="A6" s="78" t="s">
        <v>185</v>
      </c>
      <c r="B6" s="92">
        <f>DatosIrradiación!C25</f>
        <v>4.68</v>
      </c>
      <c r="E6" s="81" t="s">
        <v>204</v>
      </c>
      <c r="F6" s="86">
        <f>DatosIrradiación!E19</f>
        <v>9</v>
      </c>
    </row>
    <row r="7" spans="1:6" x14ac:dyDescent="0.2">
      <c r="A7" s="78" t="s">
        <v>198</v>
      </c>
      <c r="B7" s="92">
        <f ca="1">B4/B6</f>
        <v>3.4432476324995562</v>
      </c>
    </row>
    <row r="8" spans="1:6" x14ac:dyDescent="0.2">
      <c r="A8" s="93" t="s">
        <v>199</v>
      </c>
      <c r="B8" s="94">
        <f ca="1">B7*1000/B5</f>
        <v>7.1734325677074091</v>
      </c>
      <c r="C8" s="99"/>
    </row>
    <row r="9" spans="1:6" x14ac:dyDescent="0.2">
      <c r="A9" s="82"/>
      <c r="B9" s="88"/>
    </row>
    <row r="10" spans="1:6" x14ac:dyDescent="0.2">
      <c r="A10" s="100" t="s">
        <v>186</v>
      </c>
      <c r="B10" s="101"/>
    </row>
    <row r="11" spans="1:6" x14ac:dyDescent="0.2">
      <c r="A11" s="102" t="s">
        <v>187</v>
      </c>
      <c r="B11" s="103"/>
    </row>
    <row r="12" spans="1:6" x14ac:dyDescent="0.2">
      <c r="A12" s="102" t="s">
        <v>188</v>
      </c>
      <c r="B12" s="103"/>
    </row>
    <row r="13" spans="1:6" x14ac:dyDescent="0.2">
      <c r="A13" s="102" t="s">
        <v>189</v>
      </c>
      <c r="B13" s="103"/>
    </row>
    <row r="14" spans="1:6" x14ac:dyDescent="0.2">
      <c r="A14" s="102" t="s">
        <v>192</v>
      </c>
      <c r="B14" s="103"/>
    </row>
    <row r="15" spans="1:6" x14ac:dyDescent="0.2">
      <c r="A15" s="102" t="s">
        <v>190</v>
      </c>
      <c r="B15" s="103"/>
    </row>
    <row r="16" spans="1:6" x14ac:dyDescent="0.2">
      <c r="A16" s="104" t="s">
        <v>191</v>
      </c>
      <c r="B16" s="105"/>
    </row>
  </sheetData>
  <mergeCells count="1"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6B2D-7773-422F-B1CE-E731B185E3EB}">
  <dimension ref="A1:Q38"/>
  <sheetViews>
    <sheetView zoomScale="70" zoomScaleNormal="70" workbookViewId="0">
      <selection activeCell="I3" sqref="I3:J3"/>
    </sheetView>
  </sheetViews>
  <sheetFormatPr baseColWidth="10" defaultRowHeight="15" x14ac:dyDescent="0.25"/>
  <cols>
    <col min="1" max="1" width="18.140625" style="8" customWidth="1"/>
    <col min="2" max="2" width="13.42578125" style="8" customWidth="1"/>
    <col min="3" max="3" width="7" style="8" customWidth="1"/>
    <col min="4" max="4" width="13.140625" style="8" customWidth="1"/>
    <col min="5" max="5" width="7.42578125" style="8" customWidth="1"/>
    <col min="6" max="6" width="25.5703125" style="8" customWidth="1"/>
    <col min="7" max="7" width="13.42578125" style="8" customWidth="1"/>
    <col min="8" max="8" width="16.7109375" style="8" customWidth="1"/>
    <col min="9" max="10" width="14.7109375" style="8" customWidth="1"/>
    <col min="11" max="11" width="14" style="8" customWidth="1"/>
    <col min="12" max="12" width="18.42578125" style="8" customWidth="1"/>
    <col min="13" max="13" width="18.140625" style="8" customWidth="1"/>
    <col min="14" max="15" width="17.85546875" style="8" customWidth="1"/>
    <col min="16" max="17" width="14.85546875" style="8" customWidth="1"/>
  </cols>
  <sheetData>
    <row r="1" spans="1:17" x14ac:dyDescent="0.25">
      <c r="A1" s="250" t="s">
        <v>0</v>
      </c>
      <c r="B1" s="250"/>
      <c r="C1" s="250"/>
      <c r="D1" s="250"/>
      <c r="E1" s="40"/>
      <c r="F1" s="253" t="s">
        <v>6</v>
      </c>
      <c r="G1" s="253"/>
      <c r="H1" s="256" t="s">
        <v>106</v>
      </c>
      <c r="I1" s="256"/>
      <c r="J1" s="256"/>
      <c r="K1" s="256"/>
      <c r="P1" s="248" t="s">
        <v>26</v>
      </c>
      <c r="Q1" s="248"/>
    </row>
    <row r="2" spans="1:17" x14ac:dyDescent="0.25">
      <c r="A2" s="27" t="s">
        <v>1</v>
      </c>
      <c r="B2" s="251" t="str">
        <f ca="1">B32&amp;"kWh"</f>
        <v>12.3956914769984kWh</v>
      </c>
      <c r="C2" s="251"/>
      <c r="D2" s="252"/>
      <c r="E2" s="41"/>
      <c r="F2" s="1" t="s">
        <v>7</v>
      </c>
      <c r="G2" s="32">
        <v>31</v>
      </c>
      <c r="H2" s="254" t="s">
        <v>11</v>
      </c>
      <c r="I2" s="246" t="s">
        <v>12</v>
      </c>
      <c r="J2" s="246"/>
      <c r="K2" s="35">
        <v>77.650000000000006</v>
      </c>
      <c r="N2" s="30"/>
      <c r="P2" s="28" t="s">
        <v>27</v>
      </c>
      <c r="Q2" s="28">
        <f ca="1">Calculos!F4</f>
        <v>3.84</v>
      </c>
    </row>
    <row r="3" spans="1:17" x14ac:dyDescent="0.25">
      <c r="A3" s="27" t="s">
        <v>2</v>
      </c>
      <c r="B3" s="48" t="s">
        <v>207</v>
      </c>
      <c r="C3" s="53" t="s">
        <v>125</v>
      </c>
      <c r="D3" s="39">
        <f ca="1">Calculos!F4</f>
        <v>3.84</v>
      </c>
      <c r="E3" s="39" t="s">
        <v>124</v>
      </c>
      <c r="F3" s="1" t="s">
        <v>8</v>
      </c>
      <c r="G3" s="33">
        <v>0.14000000000000001</v>
      </c>
      <c r="H3" s="254"/>
      <c r="I3" s="246" t="s">
        <v>13</v>
      </c>
      <c r="J3" s="246"/>
      <c r="K3" s="35">
        <v>91.18</v>
      </c>
      <c r="P3" s="9" t="s">
        <v>28</v>
      </c>
      <c r="Q3" s="111" t="s">
        <v>207</v>
      </c>
    </row>
    <row r="4" spans="1:17" x14ac:dyDescent="0.25">
      <c r="A4" s="249" t="s">
        <v>3</v>
      </c>
      <c r="B4" s="257" t="s">
        <v>4</v>
      </c>
      <c r="C4" s="258"/>
      <c r="D4" s="238">
        <v>5.91E-2</v>
      </c>
      <c r="E4" s="239"/>
      <c r="F4" s="1" t="s">
        <v>9</v>
      </c>
      <c r="G4" s="34">
        <v>0.86799999999999999</v>
      </c>
      <c r="H4" s="255" t="s">
        <v>3</v>
      </c>
      <c r="I4" s="246" t="s">
        <v>12</v>
      </c>
      <c r="J4" s="246"/>
      <c r="K4" s="35">
        <v>14.089</v>
      </c>
      <c r="P4" s="9" t="s">
        <v>22</v>
      </c>
      <c r="Q4" s="111" t="s">
        <v>207</v>
      </c>
    </row>
    <row r="5" spans="1:17" x14ac:dyDescent="0.25">
      <c r="A5" s="249"/>
      <c r="B5" s="259" t="s">
        <v>5</v>
      </c>
      <c r="C5" s="260"/>
      <c r="D5" s="240">
        <v>7.1300000000000002E-2</v>
      </c>
      <c r="E5" s="241"/>
      <c r="F5" s="1" t="s">
        <v>10</v>
      </c>
      <c r="G5" s="54">
        <v>18</v>
      </c>
      <c r="H5" s="255"/>
      <c r="I5" s="246" t="s">
        <v>13</v>
      </c>
      <c r="J5" s="246"/>
      <c r="K5" s="35">
        <v>13.664</v>
      </c>
      <c r="P5" s="9" t="s">
        <v>23</v>
      </c>
      <c r="Q5" s="111" t="s">
        <v>207</v>
      </c>
    </row>
    <row r="6" spans="1:17" s="11" customFormat="1" ht="30" x14ac:dyDescent="0.25">
      <c r="A6" s="10" t="s">
        <v>14</v>
      </c>
      <c r="B6" s="244" t="s">
        <v>104</v>
      </c>
      <c r="C6" s="245"/>
      <c r="D6" s="242" t="s">
        <v>109</v>
      </c>
      <c r="E6" s="243"/>
      <c r="F6" s="10" t="s">
        <v>126</v>
      </c>
      <c r="G6" s="10" t="s">
        <v>15</v>
      </c>
      <c r="H6" s="109" t="s">
        <v>16</v>
      </c>
      <c r="I6" s="109" t="s">
        <v>17</v>
      </c>
      <c r="J6" s="10" t="s">
        <v>18</v>
      </c>
      <c r="K6" s="10" t="s">
        <v>19</v>
      </c>
      <c r="L6" s="29" t="s">
        <v>105</v>
      </c>
      <c r="M6" s="29" t="s">
        <v>107</v>
      </c>
      <c r="N6" s="31" t="s">
        <v>20</v>
      </c>
      <c r="O6" s="110" t="s">
        <v>21</v>
      </c>
      <c r="P6" s="10" t="s">
        <v>22</v>
      </c>
      <c r="Q6" s="10" t="s">
        <v>23</v>
      </c>
    </row>
    <row r="7" spans="1:17" x14ac:dyDescent="0.25">
      <c r="A7" s="4">
        <v>0</v>
      </c>
      <c r="B7" s="234">
        <f>Consumo!O16</f>
        <v>0.15000119095318401</v>
      </c>
      <c r="C7" s="235"/>
      <c r="D7" s="234">
        <f>DatosIrradiación!V5</f>
        <v>0</v>
      </c>
      <c r="E7" s="235"/>
      <c r="F7" s="26">
        <f ca="1">D7*$D$3/1000</f>
        <v>0</v>
      </c>
      <c r="G7" s="26">
        <f ca="1">IF(B7&gt;F7,0,B7-F7)</f>
        <v>0</v>
      </c>
      <c r="H7" s="26">
        <f ca="1">F7+G7</f>
        <v>0</v>
      </c>
      <c r="I7" s="36"/>
      <c r="J7" s="26">
        <f ca="1">B7-H7</f>
        <v>0.15000119095318401</v>
      </c>
      <c r="K7" s="2">
        <f>$D$4</f>
        <v>5.91E-2</v>
      </c>
      <c r="L7" s="12">
        <f>B7*K7</f>
        <v>8.8650703853331743E-3</v>
      </c>
      <c r="M7" s="15">
        <f t="shared" ref="M7:M30" si="0">($K$2*$K$4+$K$3*$K$5)/(30*24)</f>
        <v>3.2498532916666667</v>
      </c>
      <c r="N7" s="12">
        <f ca="1">J7*K7</f>
        <v>8.8650703853331743E-3</v>
      </c>
      <c r="O7" s="5"/>
      <c r="P7" s="12">
        <f ca="1">L7-N7</f>
        <v>0</v>
      </c>
      <c r="Q7" s="13">
        <f ca="1">P7/L7</f>
        <v>0</v>
      </c>
    </row>
    <row r="8" spans="1:17" x14ac:dyDescent="0.25">
      <c r="A8" s="4">
        <v>4.1666666666666664E-2</v>
      </c>
      <c r="B8" s="234">
        <f>Consumo!O17</f>
        <v>0.25696188439540812</v>
      </c>
      <c r="C8" s="235"/>
      <c r="D8" s="234">
        <f>DatosIrradiación!V6</f>
        <v>0</v>
      </c>
      <c r="E8" s="235"/>
      <c r="F8" s="51">
        <f t="shared" ref="F8:F30" ca="1" si="1">D8*$D$3/1000</f>
        <v>0</v>
      </c>
      <c r="G8" s="26">
        <f t="shared" ref="G8:G30" ca="1" si="2">IF(B8&gt;F8,0,B8-F8)</f>
        <v>0</v>
      </c>
      <c r="H8" s="26">
        <f t="shared" ref="H8:H30" ca="1" si="3">F8+G8</f>
        <v>0</v>
      </c>
      <c r="I8" s="36"/>
      <c r="J8" s="26">
        <f t="shared" ref="J8:J30" ca="1" si="4">B8-H8</f>
        <v>0.25696188439540812</v>
      </c>
      <c r="K8" s="2">
        <f t="shared" ref="K8:K24" si="5">$D$4</f>
        <v>5.91E-2</v>
      </c>
      <c r="L8" s="12">
        <f t="shared" ref="L8:L30" si="6">B8*K8</f>
        <v>1.518644736776862E-2</v>
      </c>
      <c r="M8" s="15">
        <f t="shared" si="0"/>
        <v>3.2498532916666667</v>
      </c>
      <c r="N8" s="12">
        <f ca="1">J8*K8</f>
        <v>1.518644736776862E-2</v>
      </c>
      <c r="O8" s="5"/>
      <c r="P8" s="12">
        <f t="shared" ref="P8:P30" ca="1" si="7">L8-N8</f>
        <v>0</v>
      </c>
      <c r="Q8" s="13">
        <f t="shared" ref="Q8:Q30" ca="1" si="8">P8/L8</f>
        <v>0</v>
      </c>
    </row>
    <row r="9" spans="1:17" x14ac:dyDescent="0.25">
      <c r="A9" s="4">
        <v>8.3333333333333301E-2</v>
      </c>
      <c r="B9" s="234">
        <f>Consumo!O18</f>
        <v>0.24225515218401458</v>
      </c>
      <c r="C9" s="235"/>
      <c r="D9" s="234">
        <f>DatosIrradiación!V7</f>
        <v>0</v>
      </c>
      <c r="E9" s="235"/>
      <c r="F9" s="51">
        <f t="shared" ca="1" si="1"/>
        <v>0</v>
      </c>
      <c r="G9" s="26">
        <f t="shared" ca="1" si="2"/>
        <v>0</v>
      </c>
      <c r="H9" s="26">
        <f t="shared" ca="1" si="3"/>
        <v>0</v>
      </c>
      <c r="I9" s="36"/>
      <c r="J9" s="26">
        <f t="shared" ca="1" si="4"/>
        <v>0.24225515218401458</v>
      </c>
      <c r="K9" s="2">
        <f t="shared" si="5"/>
        <v>5.91E-2</v>
      </c>
      <c r="L9" s="12">
        <f t="shared" si="6"/>
        <v>1.4317279494075262E-2</v>
      </c>
      <c r="M9" s="15">
        <f t="shared" si="0"/>
        <v>3.2498532916666667</v>
      </c>
      <c r="N9" s="12">
        <f t="shared" ref="N9:N30" ca="1" si="9">J9*K9</f>
        <v>1.4317279494075262E-2</v>
      </c>
      <c r="O9" s="5"/>
      <c r="P9" s="12">
        <f t="shared" ca="1" si="7"/>
        <v>0</v>
      </c>
      <c r="Q9" s="13">
        <f t="shared" ca="1" si="8"/>
        <v>0</v>
      </c>
    </row>
    <row r="10" spans="1:17" x14ac:dyDescent="0.25">
      <c r="A10" s="4">
        <v>0.125</v>
      </c>
      <c r="B10" s="234">
        <f ca="1">Consumo!O19</f>
        <v>0.11521261554579354</v>
      </c>
      <c r="C10" s="235"/>
      <c r="D10" s="234">
        <f>DatosIrradiación!V8</f>
        <v>0</v>
      </c>
      <c r="E10" s="235"/>
      <c r="F10" s="51">
        <f t="shared" ca="1" si="1"/>
        <v>0</v>
      </c>
      <c r="G10" s="26">
        <f t="shared" ca="1" si="2"/>
        <v>0</v>
      </c>
      <c r="H10" s="26">
        <f t="shared" ca="1" si="3"/>
        <v>0</v>
      </c>
      <c r="I10" s="36"/>
      <c r="J10" s="26">
        <f t="shared" ca="1" si="4"/>
        <v>0.11521261554579354</v>
      </c>
      <c r="K10" s="2">
        <f t="shared" si="5"/>
        <v>5.91E-2</v>
      </c>
      <c r="L10" s="12">
        <f ca="1">B10*K10</f>
        <v>6.8090655787563983E-3</v>
      </c>
      <c r="M10" s="15">
        <f t="shared" si="0"/>
        <v>3.2498532916666667</v>
      </c>
      <c r="N10" s="12">
        <f t="shared" ca="1" si="9"/>
        <v>6.8090655787563983E-3</v>
      </c>
      <c r="O10" s="5"/>
      <c r="P10" s="12">
        <f t="shared" ca="1" si="7"/>
        <v>0</v>
      </c>
      <c r="Q10" s="13">
        <f t="shared" ca="1" si="8"/>
        <v>0</v>
      </c>
    </row>
    <row r="11" spans="1:17" x14ac:dyDescent="0.25">
      <c r="A11" s="4">
        <v>0.16666666666666699</v>
      </c>
      <c r="B11" s="234">
        <f ca="1">Consumo!O20</f>
        <v>4.6366340876820435E-2</v>
      </c>
      <c r="C11" s="235"/>
      <c r="D11" s="234">
        <f>DatosIrradiación!V9</f>
        <v>0</v>
      </c>
      <c r="E11" s="235"/>
      <c r="F11" s="51">
        <f t="shared" ca="1" si="1"/>
        <v>0</v>
      </c>
      <c r="G11" s="26">
        <f t="shared" ca="1" si="2"/>
        <v>0</v>
      </c>
      <c r="H11" s="26">
        <f t="shared" ca="1" si="3"/>
        <v>0</v>
      </c>
      <c r="I11" s="36"/>
      <c r="J11" s="26">
        <f t="shared" ca="1" si="4"/>
        <v>4.6366340876820435E-2</v>
      </c>
      <c r="K11" s="2">
        <f t="shared" si="5"/>
        <v>5.91E-2</v>
      </c>
      <c r="L11" s="12">
        <f t="shared" ca="1" si="6"/>
        <v>2.7402507458200876E-3</v>
      </c>
      <c r="M11" s="15">
        <f t="shared" si="0"/>
        <v>3.2498532916666667</v>
      </c>
      <c r="N11" s="12">
        <f t="shared" ca="1" si="9"/>
        <v>2.7402507458200876E-3</v>
      </c>
      <c r="O11" s="5"/>
      <c r="P11" s="12">
        <f t="shared" ca="1" si="7"/>
        <v>0</v>
      </c>
      <c r="Q11" s="13">
        <f t="shared" ca="1" si="8"/>
        <v>0</v>
      </c>
    </row>
    <row r="12" spans="1:17" x14ac:dyDescent="0.25">
      <c r="A12" s="4">
        <v>0.20833333333333301</v>
      </c>
      <c r="B12" s="234">
        <f ca="1">Consumo!O21</f>
        <v>0.28809733503396567</v>
      </c>
      <c r="C12" s="235"/>
      <c r="D12" s="234">
        <f>DatosIrradiación!V10</f>
        <v>0</v>
      </c>
      <c r="E12" s="235"/>
      <c r="F12" s="51">
        <f t="shared" ca="1" si="1"/>
        <v>0</v>
      </c>
      <c r="G12" s="26">
        <f t="shared" ca="1" si="2"/>
        <v>0</v>
      </c>
      <c r="H12" s="26">
        <f t="shared" ca="1" si="3"/>
        <v>0</v>
      </c>
      <c r="I12" s="36"/>
      <c r="J12" s="26">
        <f t="shared" ca="1" si="4"/>
        <v>0.28809733503396567</v>
      </c>
      <c r="K12" s="2">
        <f t="shared" si="5"/>
        <v>5.91E-2</v>
      </c>
      <c r="L12" s="12">
        <f t="shared" ca="1" si="6"/>
        <v>1.7026552500507372E-2</v>
      </c>
      <c r="M12" s="15">
        <f t="shared" si="0"/>
        <v>3.2498532916666667</v>
      </c>
      <c r="N12" s="12">
        <f t="shared" ca="1" si="9"/>
        <v>1.7026552500507372E-2</v>
      </c>
      <c r="O12" s="5"/>
      <c r="P12" s="12">
        <f t="shared" ca="1" si="7"/>
        <v>0</v>
      </c>
      <c r="Q12" s="13">
        <f t="shared" ca="1" si="8"/>
        <v>0</v>
      </c>
    </row>
    <row r="13" spans="1:17" x14ac:dyDescent="0.25">
      <c r="A13" s="4">
        <v>0.25</v>
      </c>
      <c r="B13" s="234">
        <f ca="1">Consumo!O22</f>
        <v>0.16068026532520002</v>
      </c>
      <c r="C13" s="235"/>
      <c r="D13" s="234">
        <f>DatosIrradiación!V11</f>
        <v>14.166666666666666</v>
      </c>
      <c r="E13" s="235"/>
      <c r="F13" s="51">
        <f t="shared" ca="1" si="1"/>
        <v>5.4399999999999997E-2</v>
      </c>
      <c r="G13" s="26">
        <f t="shared" ca="1" si="2"/>
        <v>0</v>
      </c>
      <c r="H13" s="26">
        <f t="shared" ca="1" si="3"/>
        <v>5.4399999999999997E-2</v>
      </c>
      <c r="I13" s="36"/>
      <c r="J13" s="26">
        <f t="shared" ca="1" si="4"/>
        <v>0.10628026532520002</v>
      </c>
      <c r="K13" s="2">
        <f t="shared" si="5"/>
        <v>5.91E-2</v>
      </c>
      <c r="L13" s="12">
        <f t="shared" ca="1" si="6"/>
        <v>9.4962036807193211E-3</v>
      </c>
      <c r="M13" s="15">
        <f t="shared" si="0"/>
        <v>3.2498532916666667</v>
      </c>
      <c r="N13" s="12">
        <f t="shared" ca="1" si="9"/>
        <v>6.2811636807193214E-3</v>
      </c>
      <c r="O13" s="5"/>
      <c r="P13" s="12">
        <f t="shared" ca="1" si="7"/>
        <v>3.2150399999999997E-3</v>
      </c>
      <c r="Q13" s="13">
        <f t="shared" ca="1" si="8"/>
        <v>0.33856055620707431</v>
      </c>
    </row>
    <row r="14" spans="1:17" x14ac:dyDescent="0.25">
      <c r="A14" s="4">
        <v>0.29166666666666702</v>
      </c>
      <c r="B14" s="234">
        <f>Consumo!O23</f>
        <v>0.37656996139716464</v>
      </c>
      <c r="C14" s="235"/>
      <c r="D14" s="234">
        <f>DatosIrradiación!V12</f>
        <v>129.16666666666666</v>
      </c>
      <c r="E14" s="235"/>
      <c r="F14" s="51">
        <f t="shared" ca="1" si="1"/>
        <v>0.49599999999999994</v>
      </c>
      <c r="G14" s="26">
        <f t="shared" ca="1" si="2"/>
        <v>-0.1194300386028353</v>
      </c>
      <c r="H14" s="26">
        <f t="shared" ca="1" si="3"/>
        <v>0.37656996139716464</v>
      </c>
      <c r="I14" s="36"/>
      <c r="J14" s="26">
        <f t="shared" ca="1" si="4"/>
        <v>0</v>
      </c>
      <c r="K14" s="2">
        <f t="shared" si="5"/>
        <v>5.91E-2</v>
      </c>
      <c r="L14" s="12">
        <f t="shared" si="6"/>
        <v>2.2255284718572431E-2</v>
      </c>
      <c r="M14" s="15">
        <f t="shared" si="0"/>
        <v>3.2498532916666667</v>
      </c>
      <c r="N14" s="12">
        <f t="shared" ca="1" si="9"/>
        <v>0</v>
      </c>
      <c r="O14" s="5"/>
      <c r="P14" s="12">
        <f t="shared" ca="1" si="7"/>
        <v>2.2255284718572431E-2</v>
      </c>
      <c r="Q14" s="13">
        <f t="shared" ca="1" si="8"/>
        <v>1</v>
      </c>
    </row>
    <row r="15" spans="1:17" x14ac:dyDescent="0.25">
      <c r="A15" s="4">
        <v>0.33333333333333298</v>
      </c>
      <c r="B15" s="234">
        <f>Consumo!O24</f>
        <v>0.58877219736112318</v>
      </c>
      <c r="C15" s="235"/>
      <c r="D15" s="234">
        <f>DatosIrradiación!V13</f>
        <v>188.16666666666666</v>
      </c>
      <c r="E15" s="235"/>
      <c r="F15" s="51">
        <f t="shared" ca="1" si="1"/>
        <v>0.72255999999999998</v>
      </c>
      <c r="G15" s="26">
        <f t="shared" ca="1" si="2"/>
        <v>-0.1337878026388768</v>
      </c>
      <c r="H15" s="26">
        <f t="shared" ca="1" si="3"/>
        <v>0.58877219736112318</v>
      </c>
      <c r="I15" s="36"/>
      <c r="J15" s="26">
        <f t="shared" ca="1" si="4"/>
        <v>0</v>
      </c>
      <c r="K15" s="2">
        <f t="shared" si="5"/>
        <v>5.91E-2</v>
      </c>
      <c r="L15" s="12">
        <f t="shared" si="6"/>
        <v>3.4796436864042379E-2</v>
      </c>
      <c r="M15" s="15">
        <f t="shared" si="0"/>
        <v>3.2498532916666667</v>
      </c>
      <c r="N15" s="12">
        <f t="shared" ca="1" si="9"/>
        <v>0</v>
      </c>
      <c r="O15" s="5"/>
      <c r="P15" s="12">
        <f ca="1">L15-N15</f>
        <v>3.4796436864042379E-2</v>
      </c>
      <c r="Q15" s="13">
        <f t="shared" ca="1" si="8"/>
        <v>1</v>
      </c>
    </row>
    <row r="16" spans="1:17" x14ac:dyDescent="0.25">
      <c r="A16" s="4">
        <v>0.375</v>
      </c>
      <c r="B16" s="234">
        <f>Consumo!O25</f>
        <v>0.6081277290895466</v>
      </c>
      <c r="C16" s="235"/>
      <c r="D16" s="234">
        <f>DatosIrradiación!V14</f>
        <v>240.75</v>
      </c>
      <c r="E16" s="235"/>
      <c r="F16" s="51">
        <f t="shared" ca="1" si="1"/>
        <v>0.92447999999999997</v>
      </c>
      <c r="G16" s="26">
        <f t="shared" ca="1" si="2"/>
        <v>-0.31635227091045337</v>
      </c>
      <c r="H16" s="26">
        <f ca="1">F16+G16</f>
        <v>0.6081277290895466</v>
      </c>
      <c r="I16" s="36"/>
      <c r="J16" s="26">
        <f t="shared" ca="1" si="4"/>
        <v>0</v>
      </c>
      <c r="K16" s="2">
        <f t="shared" si="5"/>
        <v>5.91E-2</v>
      </c>
      <c r="L16" s="12">
        <f t="shared" si="6"/>
        <v>3.5940348789192202E-2</v>
      </c>
      <c r="M16" s="15">
        <f t="shared" si="0"/>
        <v>3.2498532916666667</v>
      </c>
      <c r="N16" s="12">
        <f t="shared" ca="1" si="9"/>
        <v>0</v>
      </c>
      <c r="O16" s="5"/>
      <c r="P16" s="12">
        <f t="shared" ca="1" si="7"/>
        <v>3.5940348789192202E-2</v>
      </c>
      <c r="Q16" s="13">
        <f t="shared" ca="1" si="8"/>
        <v>1</v>
      </c>
    </row>
    <row r="17" spans="1:17" x14ac:dyDescent="0.25">
      <c r="A17" s="4">
        <v>0.41666666666666702</v>
      </c>
      <c r="B17" s="234">
        <f>Consumo!O26</f>
        <v>0.8621269865704565</v>
      </c>
      <c r="C17" s="235"/>
      <c r="D17" s="234">
        <f>DatosIrradiación!V15</f>
        <v>307.83333333333331</v>
      </c>
      <c r="E17" s="235"/>
      <c r="F17" s="51">
        <f t="shared" ca="1" si="1"/>
        <v>1.18208</v>
      </c>
      <c r="G17" s="26">
        <f t="shared" ca="1" si="2"/>
        <v>-0.31995301342954352</v>
      </c>
      <c r="H17" s="26">
        <f t="shared" ca="1" si="3"/>
        <v>0.8621269865704565</v>
      </c>
      <c r="I17" s="36"/>
      <c r="J17" s="26">
        <f t="shared" ca="1" si="4"/>
        <v>0</v>
      </c>
      <c r="K17" s="2">
        <f t="shared" si="5"/>
        <v>5.91E-2</v>
      </c>
      <c r="L17" s="12">
        <f t="shared" si="6"/>
        <v>5.0951704906313976E-2</v>
      </c>
      <c r="M17" s="15">
        <f t="shared" si="0"/>
        <v>3.2498532916666667</v>
      </c>
      <c r="N17" s="12">
        <f t="shared" ca="1" si="9"/>
        <v>0</v>
      </c>
      <c r="O17" s="5"/>
      <c r="P17" s="12">
        <f t="shared" ca="1" si="7"/>
        <v>5.0951704906313976E-2</v>
      </c>
      <c r="Q17" s="13">
        <f t="shared" ca="1" si="8"/>
        <v>1</v>
      </c>
    </row>
    <row r="18" spans="1:17" x14ac:dyDescent="0.25">
      <c r="A18" s="4">
        <v>0.45833333333333298</v>
      </c>
      <c r="B18" s="234">
        <f>Consumo!O27</f>
        <v>0.81083440142140295</v>
      </c>
      <c r="C18" s="235"/>
      <c r="D18" s="234">
        <f>DatosIrradiación!V16</f>
        <v>377.41666666666669</v>
      </c>
      <c r="E18" s="235"/>
      <c r="F18" s="51">
        <f t="shared" ca="1" si="1"/>
        <v>1.4492799999999999</v>
      </c>
      <c r="G18" s="26">
        <f t="shared" ca="1" si="2"/>
        <v>-0.63844559857859695</v>
      </c>
      <c r="H18" s="26">
        <f t="shared" ca="1" si="3"/>
        <v>0.81083440142140295</v>
      </c>
      <c r="I18" s="36"/>
      <c r="J18" s="26">
        <f t="shared" ca="1" si="4"/>
        <v>0</v>
      </c>
      <c r="K18" s="2">
        <f t="shared" si="5"/>
        <v>5.91E-2</v>
      </c>
      <c r="L18" s="12">
        <f t="shared" si="6"/>
        <v>4.7920313124004917E-2</v>
      </c>
      <c r="M18" s="15">
        <f t="shared" si="0"/>
        <v>3.2498532916666667</v>
      </c>
      <c r="N18" s="12">
        <f t="shared" ca="1" si="9"/>
        <v>0</v>
      </c>
      <c r="O18" s="5"/>
      <c r="P18" s="12">
        <f t="shared" ca="1" si="7"/>
        <v>4.7920313124004917E-2</v>
      </c>
      <c r="Q18" s="13">
        <f t="shared" ca="1" si="8"/>
        <v>1</v>
      </c>
    </row>
    <row r="19" spans="1:17" x14ac:dyDescent="0.25">
      <c r="A19" s="4">
        <v>0.5</v>
      </c>
      <c r="B19" s="234">
        <f>Consumo!O28</f>
        <v>0.84911194445578153</v>
      </c>
      <c r="C19" s="235"/>
      <c r="D19" s="234">
        <f>DatosIrradiación!V17</f>
        <v>420</v>
      </c>
      <c r="E19" s="235"/>
      <c r="F19" s="51">
        <f t="shared" ca="1" si="1"/>
        <v>1.6128</v>
      </c>
      <c r="G19" s="26">
        <f t="shared" ca="1" si="2"/>
        <v>-0.76368805554421848</v>
      </c>
      <c r="H19" s="26">
        <f t="shared" ca="1" si="3"/>
        <v>0.84911194445578153</v>
      </c>
      <c r="I19" s="36"/>
      <c r="J19" s="26">
        <f t="shared" ca="1" si="4"/>
        <v>0</v>
      </c>
      <c r="K19" s="2">
        <f t="shared" si="5"/>
        <v>5.91E-2</v>
      </c>
      <c r="L19" s="12">
        <f t="shared" si="6"/>
        <v>5.018251591733669E-2</v>
      </c>
      <c r="M19" s="15">
        <f t="shared" si="0"/>
        <v>3.2498532916666667</v>
      </c>
      <c r="N19" s="12">
        <f t="shared" ca="1" si="9"/>
        <v>0</v>
      </c>
      <c r="O19" s="5"/>
      <c r="P19" s="12">
        <f t="shared" ca="1" si="7"/>
        <v>5.018251591733669E-2</v>
      </c>
      <c r="Q19" s="13">
        <f t="shared" ca="1" si="8"/>
        <v>1</v>
      </c>
    </row>
    <row r="20" spans="1:17" x14ac:dyDescent="0.25">
      <c r="A20" s="4">
        <v>0.54166666666666696</v>
      </c>
      <c r="B20" s="234">
        <f>Consumo!O29</f>
        <v>0.86872464218383172</v>
      </c>
      <c r="C20" s="235"/>
      <c r="D20" s="234">
        <f>DatosIrradiación!V18</f>
        <v>411.41666666666669</v>
      </c>
      <c r="E20" s="235"/>
      <c r="F20" s="51">
        <f t="shared" ca="1" si="1"/>
        <v>1.5798399999999999</v>
      </c>
      <c r="G20" s="26">
        <f t="shared" ca="1" si="2"/>
        <v>-0.71111535781616819</v>
      </c>
      <c r="H20" s="26">
        <f t="shared" ca="1" si="3"/>
        <v>0.86872464218383172</v>
      </c>
      <c r="I20" s="36"/>
      <c r="J20" s="26">
        <f t="shared" ca="1" si="4"/>
        <v>0</v>
      </c>
      <c r="K20" s="2">
        <f t="shared" si="5"/>
        <v>5.91E-2</v>
      </c>
      <c r="L20" s="12">
        <f t="shared" si="6"/>
        <v>5.1341626353064454E-2</v>
      </c>
      <c r="M20" s="15">
        <f t="shared" si="0"/>
        <v>3.2498532916666667</v>
      </c>
      <c r="N20" s="12">
        <f t="shared" ca="1" si="9"/>
        <v>0</v>
      </c>
      <c r="O20" s="5"/>
      <c r="P20" s="12">
        <f t="shared" ca="1" si="7"/>
        <v>5.1341626353064454E-2</v>
      </c>
      <c r="Q20" s="13">
        <f t="shared" ca="1" si="8"/>
        <v>1</v>
      </c>
    </row>
    <row r="21" spans="1:17" x14ac:dyDescent="0.25">
      <c r="A21" s="4">
        <v>0.58333333333333304</v>
      </c>
      <c r="B21" s="234">
        <f>Consumo!O30</f>
        <v>0.82012082579674783</v>
      </c>
      <c r="C21" s="235"/>
      <c r="D21" s="234">
        <f>DatosIrradiación!V19</f>
        <v>365.75</v>
      </c>
      <c r="E21" s="235"/>
      <c r="F21" s="51">
        <f t="shared" ca="1" si="1"/>
        <v>1.40448</v>
      </c>
      <c r="G21" s="26">
        <f t="shared" ca="1" si="2"/>
        <v>-0.58435917420325212</v>
      </c>
      <c r="H21" s="26">
        <f t="shared" ca="1" si="3"/>
        <v>0.82012082579674783</v>
      </c>
      <c r="I21" s="36"/>
      <c r="J21" s="26">
        <f t="shared" ca="1" si="4"/>
        <v>0</v>
      </c>
      <c r="K21" s="2">
        <f t="shared" si="5"/>
        <v>5.91E-2</v>
      </c>
      <c r="L21" s="12">
        <f t="shared" si="6"/>
        <v>4.84691408045878E-2</v>
      </c>
      <c r="M21" s="15">
        <f t="shared" si="0"/>
        <v>3.2498532916666667</v>
      </c>
      <c r="N21" s="12">
        <f t="shared" ca="1" si="9"/>
        <v>0</v>
      </c>
      <c r="O21" s="5"/>
      <c r="P21" s="12">
        <f t="shared" ca="1" si="7"/>
        <v>4.84691408045878E-2</v>
      </c>
      <c r="Q21" s="13">
        <f t="shared" ca="1" si="8"/>
        <v>1</v>
      </c>
    </row>
    <row r="22" spans="1:17" x14ac:dyDescent="0.25">
      <c r="A22" s="4">
        <v>0.625</v>
      </c>
      <c r="B22" s="234">
        <f>Consumo!O31</f>
        <v>0.88890780200726272</v>
      </c>
      <c r="C22" s="235"/>
      <c r="D22" s="234">
        <f>DatosIrradiación!V20</f>
        <v>293.33333333333331</v>
      </c>
      <c r="E22" s="235"/>
      <c r="F22" s="51">
        <f t="shared" ca="1" si="1"/>
        <v>1.1263999999999998</v>
      </c>
      <c r="G22" s="26">
        <f t="shared" ca="1" si="2"/>
        <v>-0.23749219799273713</v>
      </c>
      <c r="H22" s="26">
        <f t="shared" ca="1" si="3"/>
        <v>0.88890780200726272</v>
      </c>
      <c r="I22" s="36"/>
      <c r="J22" s="26">
        <f t="shared" ca="1" si="4"/>
        <v>0</v>
      </c>
      <c r="K22" s="2">
        <f t="shared" si="5"/>
        <v>5.91E-2</v>
      </c>
      <c r="L22" s="12">
        <f t="shared" si="6"/>
        <v>5.2534451098629226E-2</v>
      </c>
      <c r="M22" s="15">
        <f t="shared" si="0"/>
        <v>3.2498532916666667</v>
      </c>
      <c r="N22" s="12">
        <f t="shared" ca="1" si="9"/>
        <v>0</v>
      </c>
      <c r="O22" s="5"/>
      <c r="P22" s="12">
        <f t="shared" ca="1" si="7"/>
        <v>5.2534451098629226E-2</v>
      </c>
      <c r="Q22" s="13">
        <f t="shared" ca="1" si="8"/>
        <v>1</v>
      </c>
    </row>
    <row r="23" spans="1:17" x14ac:dyDescent="0.25">
      <c r="A23" s="4">
        <v>0.66666666666666696</v>
      </c>
      <c r="B23" s="234">
        <f>Consumo!O32</f>
        <v>0.90906615460598172</v>
      </c>
      <c r="C23" s="235"/>
      <c r="D23" s="234">
        <f>DatosIrradiación!V21</f>
        <v>209.16666666666666</v>
      </c>
      <c r="E23" s="235"/>
      <c r="F23" s="51">
        <f t="shared" ca="1" si="1"/>
        <v>0.80319999999999991</v>
      </c>
      <c r="G23" s="26">
        <f t="shared" ca="1" si="2"/>
        <v>0</v>
      </c>
      <c r="H23" s="26">
        <f t="shared" ca="1" si="3"/>
        <v>0.80319999999999991</v>
      </c>
      <c r="I23" s="36"/>
      <c r="J23" s="26">
        <f t="shared" ca="1" si="4"/>
        <v>0.10586615460598181</v>
      </c>
      <c r="K23" s="2">
        <f t="shared" si="5"/>
        <v>5.91E-2</v>
      </c>
      <c r="L23" s="12">
        <f t="shared" si="6"/>
        <v>5.3725809737213519E-2</v>
      </c>
      <c r="M23" s="15">
        <f t="shared" si="0"/>
        <v>3.2498532916666667</v>
      </c>
      <c r="N23" s="12">
        <f t="shared" ca="1" si="9"/>
        <v>6.2566897372135248E-3</v>
      </c>
      <c r="O23" s="5"/>
      <c r="P23" s="12">
        <f t="shared" ca="1" si="7"/>
        <v>4.7469119999999997E-2</v>
      </c>
      <c r="Q23" s="13">
        <f t="shared" ca="1" si="8"/>
        <v>0.88354405884589604</v>
      </c>
    </row>
    <row r="24" spans="1:17" x14ac:dyDescent="0.25">
      <c r="A24" s="4">
        <v>0.70833333333333304</v>
      </c>
      <c r="B24" s="234">
        <f>Consumo!O33</f>
        <v>0.88145145304393857</v>
      </c>
      <c r="C24" s="235"/>
      <c r="D24" s="234">
        <f>DatosIrradiación!V22</f>
        <v>89.333333333333329</v>
      </c>
      <c r="E24" s="235"/>
      <c r="F24" s="51">
        <f t="shared" ca="1" si="1"/>
        <v>0.34303999999999996</v>
      </c>
      <c r="G24" s="26">
        <f t="shared" ca="1" si="2"/>
        <v>0</v>
      </c>
      <c r="H24" s="26">
        <f t="shared" ca="1" si="3"/>
        <v>0.34303999999999996</v>
      </c>
      <c r="I24" s="36"/>
      <c r="J24" s="26">
        <f t="shared" ca="1" si="4"/>
        <v>0.53841145304393856</v>
      </c>
      <c r="K24" s="2">
        <f t="shared" si="5"/>
        <v>5.91E-2</v>
      </c>
      <c r="L24" s="12">
        <f t="shared" si="6"/>
        <v>5.2093780874896772E-2</v>
      </c>
      <c r="M24" s="15">
        <f t="shared" si="0"/>
        <v>3.2498532916666667</v>
      </c>
      <c r="N24" s="12">
        <f t="shared" ca="1" si="9"/>
        <v>3.1820116874896769E-2</v>
      </c>
      <c r="O24" s="5"/>
      <c r="P24" s="12">
        <f t="shared" ca="1" si="7"/>
        <v>2.0273664000000004E-2</v>
      </c>
      <c r="Q24" s="13">
        <f t="shared" ca="1" si="8"/>
        <v>0.38917628284050282</v>
      </c>
    </row>
    <row r="25" spans="1:17" x14ac:dyDescent="0.25">
      <c r="A25" s="6">
        <v>0.75</v>
      </c>
      <c r="B25" s="234">
        <f>Consumo!O34</f>
        <v>0.63796119092719172</v>
      </c>
      <c r="C25" s="235"/>
      <c r="D25" s="234">
        <f>DatosIrradiación!V23</f>
        <v>3.8333333333333335</v>
      </c>
      <c r="E25" s="235"/>
      <c r="F25" s="51">
        <f t="shared" ca="1" si="1"/>
        <v>1.472E-2</v>
      </c>
      <c r="G25" s="26">
        <f t="shared" ca="1" si="2"/>
        <v>0</v>
      </c>
      <c r="H25" s="26">
        <f t="shared" ca="1" si="3"/>
        <v>1.472E-2</v>
      </c>
      <c r="I25" s="36"/>
      <c r="J25" s="26">
        <f t="shared" ca="1" si="4"/>
        <v>0.62324119092719177</v>
      </c>
      <c r="K25" s="3">
        <f>$D$5</f>
        <v>7.1300000000000002E-2</v>
      </c>
      <c r="L25" s="12">
        <f t="shared" si="6"/>
        <v>4.5486632913108768E-2</v>
      </c>
      <c r="M25" s="15">
        <f t="shared" si="0"/>
        <v>3.2498532916666667</v>
      </c>
      <c r="N25" s="12">
        <f t="shared" ca="1" si="9"/>
        <v>4.4437096913108771E-2</v>
      </c>
      <c r="O25" s="5"/>
      <c r="P25" s="12">
        <f t="shared" ca="1" si="7"/>
        <v>1.0495359999999967E-3</v>
      </c>
      <c r="Q25" s="13">
        <f t="shared" ca="1" si="8"/>
        <v>2.3073503857823065E-2</v>
      </c>
    </row>
    <row r="26" spans="1:17" x14ac:dyDescent="0.25">
      <c r="A26" s="6">
        <v>0.79166666666666696</v>
      </c>
      <c r="B26" s="234">
        <f>Consumo!O35</f>
        <v>0.60135150719707675</v>
      </c>
      <c r="C26" s="235"/>
      <c r="D26" s="234">
        <f>DatosIrradiación!V24</f>
        <v>0</v>
      </c>
      <c r="E26" s="235"/>
      <c r="F26" s="51">
        <f t="shared" ca="1" si="1"/>
        <v>0</v>
      </c>
      <c r="G26" s="26">
        <f t="shared" ca="1" si="2"/>
        <v>0</v>
      </c>
      <c r="H26" s="26">
        <f t="shared" ca="1" si="3"/>
        <v>0</v>
      </c>
      <c r="I26" s="36"/>
      <c r="J26" s="26">
        <f t="shared" ca="1" si="4"/>
        <v>0.60135150719707675</v>
      </c>
      <c r="K26" s="3">
        <f t="shared" ref="K26:K29" si="10">$D$5</f>
        <v>7.1300000000000002E-2</v>
      </c>
      <c r="L26" s="12">
        <f t="shared" si="6"/>
        <v>4.2876362463151574E-2</v>
      </c>
      <c r="M26" s="15">
        <f t="shared" si="0"/>
        <v>3.2498532916666667</v>
      </c>
      <c r="N26" s="12">
        <f t="shared" ca="1" si="9"/>
        <v>4.2876362463151574E-2</v>
      </c>
      <c r="O26" s="5"/>
      <c r="P26" s="12">
        <f t="shared" ca="1" si="7"/>
        <v>0</v>
      </c>
      <c r="Q26" s="13">
        <f t="shared" ca="1" si="8"/>
        <v>0</v>
      </c>
    </row>
    <row r="27" spans="1:17" x14ac:dyDescent="0.25">
      <c r="A27" s="6">
        <v>0.83333333333333304</v>
      </c>
      <c r="B27" s="234">
        <f>Consumo!O36</f>
        <v>0.6586567019679439</v>
      </c>
      <c r="C27" s="235"/>
      <c r="D27" s="234">
        <f>DatosIrradiación!V25</f>
        <v>0</v>
      </c>
      <c r="E27" s="235"/>
      <c r="F27" s="51">
        <f t="shared" ca="1" si="1"/>
        <v>0</v>
      </c>
      <c r="G27" s="26">
        <f t="shared" ca="1" si="2"/>
        <v>0</v>
      </c>
      <c r="H27" s="26">
        <f t="shared" ca="1" si="3"/>
        <v>0</v>
      </c>
      <c r="I27" s="36"/>
      <c r="J27" s="26">
        <f t="shared" ca="1" si="4"/>
        <v>0.6586567019679439</v>
      </c>
      <c r="K27" s="3">
        <f t="shared" si="10"/>
        <v>7.1300000000000002E-2</v>
      </c>
      <c r="L27" s="12">
        <f t="shared" si="6"/>
        <v>4.69622228503144E-2</v>
      </c>
      <c r="M27" s="15">
        <f t="shared" si="0"/>
        <v>3.2498532916666667</v>
      </c>
      <c r="N27" s="12">
        <f t="shared" ca="1" si="9"/>
        <v>4.69622228503144E-2</v>
      </c>
      <c r="O27" s="5"/>
      <c r="P27" s="12">
        <f t="shared" ca="1" si="7"/>
        <v>0</v>
      </c>
      <c r="Q27" s="13">
        <f t="shared" ca="1" si="8"/>
        <v>0</v>
      </c>
    </row>
    <row r="28" spans="1:17" x14ac:dyDescent="0.25">
      <c r="A28" s="6">
        <v>0.875</v>
      </c>
      <c r="B28" s="234">
        <f>Consumo!O37</f>
        <v>0.33162890547364354</v>
      </c>
      <c r="C28" s="235"/>
      <c r="D28" s="234">
        <f>DatosIrradiación!V26</f>
        <v>0</v>
      </c>
      <c r="E28" s="235"/>
      <c r="F28" s="51">
        <f t="shared" ca="1" si="1"/>
        <v>0</v>
      </c>
      <c r="G28" s="26">
        <f t="shared" ca="1" si="2"/>
        <v>0</v>
      </c>
      <c r="H28" s="26">
        <f t="shared" ca="1" si="3"/>
        <v>0</v>
      </c>
      <c r="I28" s="36"/>
      <c r="J28" s="26">
        <f t="shared" ca="1" si="4"/>
        <v>0.33162890547364354</v>
      </c>
      <c r="K28" s="3">
        <f t="shared" si="10"/>
        <v>7.1300000000000002E-2</v>
      </c>
      <c r="L28" s="12">
        <f t="shared" si="6"/>
        <v>2.3645140960270785E-2</v>
      </c>
      <c r="M28" s="15">
        <f t="shared" si="0"/>
        <v>3.2498532916666667</v>
      </c>
      <c r="N28" s="12">
        <f t="shared" ca="1" si="9"/>
        <v>2.3645140960270785E-2</v>
      </c>
      <c r="O28" s="5"/>
      <c r="P28" s="12">
        <f t="shared" ca="1" si="7"/>
        <v>0</v>
      </c>
      <c r="Q28" s="13">
        <f t="shared" ca="1" si="8"/>
        <v>0</v>
      </c>
    </row>
    <row r="29" spans="1:17" x14ac:dyDescent="0.25">
      <c r="A29" s="6">
        <v>0.91666666666666696</v>
      </c>
      <c r="B29" s="234">
        <f>Consumo!O38</f>
        <v>0.30848432570738094</v>
      </c>
      <c r="C29" s="235"/>
      <c r="D29" s="234">
        <f>DatosIrradiación!V27</f>
        <v>0</v>
      </c>
      <c r="E29" s="235"/>
      <c r="F29" s="51">
        <f t="shared" ca="1" si="1"/>
        <v>0</v>
      </c>
      <c r="G29" s="26">
        <f t="shared" ca="1" si="2"/>
        <v>0</v>
      </c>
      <c r="H29" s="26">
        <f t="shared" ca="1" si="3"/>
        <v>0</v>
      </c>
      <c r="I29" s="36"/>
      <c r="J29" s="26">
        <f t="shared" ca="1" si="4"/>
        <v>0.30848432570738094</v>
      </c>
      <c r="K29" s="3">
        <f t="shared" si="10"/>
        <v>7.1300000000000002E-2</v>
      </c>
      <c r="L29" s="12">
        <f t="shared" si="6"/>
        <v>2.1994932422936261E-2</v>
      </c>
      <c r="M29" s="15">
        <f t="shared" si="0"/>
        <v>3.2498532916666667</v>
      </c>
      <c r="N29" s="12">
        <f t="shared" ca="1" si="9"/>
        <v>2.1994932422936261E-2</v>
      </c>
      <c r="O29" s="5"/>
      <c r="P29" s="12">
        <f t="shared" ca="1" si="7"/>
        <v>0</v>
      </c>
      <c r="Q29" s="13">
        <f t="shared" ca="1" si="8"/>
        <v>0</v>
      </c>
    </row>
    <row r="30" spans="1:17" x14ac:dyDescent="0.25">
      <c r="A30" s="4">
        <v>0.95833333333333304</v>
      </c>
      <c r="B30" s="234">
        <f>Consumo!O39</f>
        <v>0.13421996347754198</v>
      </c>
      <c r="C30" s="235"/>
      <c r="D30" s="234">
        <f>DatosIrradiación!V28</f>
        <v>0</v>
      </c>
      <c r="E30" s="235"/>
      <c r="F30" s="51">
        <f t="shared" ca="1" si="1"/>
        <v>0</v>
      </c>
      <c r="G30" s="26">
        <f t="shared" ca="1" si="2"/>
        <v>0</v>
      </c>
      <c r="H30" s="26">
        <f t="shared" ca="1" si="3"/>
        <v>0</v>
      </c>
      <c r="I30" s="36"/>
      <c r="J30" s="26">
        <f t="shared" ca="1" si="4"/>
        <v>0.13421996347754198</v>
      </c>
      <c r="K30" s="2">
        <f t="shared" ref="K30" si="11">$D$4</f>
        <v>5.91E-2</v>
      </c>
      <c r="L30" s="12">
        <f t="shared" si="6"/>
        <v>7.9323998415227314E-3</v>
      </c>
      <c r="M30" s="15">
        <f t="shared" si="0"/>
        <v>3.2498532916666667</v>
      </c>
      <c r="N30" s="12">
        <f t="shared" ca="1" si="9"/>
        <v>7.9323998415227314E-3</v>
      </c>
      <c r="O30" s="5"/>
      <c r="P30" s="12">
        <f t="shared" ca="1" si="7"/>
        <v>0</v>
      </c>
      <c r="Q30" s="13">
        <f t="shared" ca="1" si="8"/>
        <v>0</v>
      </c>
    </row>
    <row r="31" spans="1:17" x14ac:dyDescent="0.25">
      <c r="B31" s="231"/>
      <c r="C31" s="231"/>
      <c r="D31" s="231"/>
      <c r="E31" s="231"/>
    </row>
    <row r="32" spans="1:17" x14ac:dyDescent="0.25">
      <c r="A32" s="7" t="s">
        <v>24</v>
      </c>
      <c r="B32" s="232">
        <f ca="1">SUM(B7:B30)</f>
        <v>12.395691476998401</v>
      </c>
      <c r="C32" s="233"/>
      <c r="D32" s="232">
        <f t="shared" ref="D32:P32" si="12">SUM(D7:D30)</f>
        <v>3050.3333333333335</v>
      </c>
      <c r="E32" s="233"/>
      <c r="F32" s="50">
        <f t="shared" ca="1" si="12"/>
        <v>11.713279999999999</v>
      </c>
      <c r="G32" s="50">
        <f ca="1">ABS(SUM(G7:G30))</f>
        <v>3.8246235097166821</v>
      </c>
      <c r="H32" s="50">
        <f t="shared" ca="1" si="12"/>
        <v>7.8886564902833181</v>
      </c>
      <c r="I32" s="50">
        <f t="shared" si="12"/>
        <v>0</v>
      </c>
      <c r="J32" s="50">
        <f t="shared" ca="1" si="12"/>
        <v>4.5070349867150856</v>
      </c>
      <c r="K32" s="50">
        <f>AVERAGE(K7:K30)</f>
        <v>6.164166666666665E-2</v>
      </c>
      <c r="L32" s="50">
        <f t="shared" ca="1" si="12"/>
        <v>0.76354997439213901</v>
      </c>
      <c r="M32" s="50">
        <f t="shared" si="12"/>
        <v>77.996479000000008</v>
      </c>
      <c r="N32" s="50">
        <f t="shared" ca="1" si="12"/>
        <v>0.29715079181639503</v>
      </c>
      <c r="O32" s="50">
        <f t="shared" si="12"/>
        <v>0</v>
      </c>
      <c r="P32" s="50">
        <f t="shared" ca="1" si="12"/>
        <v>0.46639918257574409</v>
      </c>
      <c r="Q32" s="13">
        <f ca="1">P32/L32</f>
        <v>0.61082993676614783</v>
      </c>
    </row>
    <row r="33" spans="1:17" x14ac:dyDescent="0.25">
      <c r="B33" s="236"/>
      <c r="C33" s="236"/>
    </row>
    <row r="34" spans="1:17" x14ac:dyDescent="0.25">
      <c r="A34" s="7" t="s">
        <v>25</v>
      </c>
      <c r="B34" s="237">
        <f ca="1">B32*365</f>
        <v>4524.4273891044168</v>
      </c>
      <c r="C34" s="237"/>
      <c r="D34" s="14"/>
      <c r="E34" s="14"/>
      <c r="F34" s="12">
        <f t="shared" ref="F34:P34" ca="1" si="13">F32*365</f>
        <v>4275.3472000000002</v>
      </c>
      <c r="G34" s="12">
        <f t="shared" ca="1" si="13"/>
        <v>1395.987581046589</v>
      </c>
      <c r="H34" s="12">
        <f t="shared" ca="1" si="13"/>
        <v>2879.359618953411</v>
      </c>
      <c r="I34" s="12">
        <f t="shared" si="13"/>
        <v>0</v>
      </c>
      <c r="J34" s="12">
        <f t="shared" ca="1" si="13"/>
        <v>1645.0677701510062</v>
      </c>
      <c r="K34" s="14"/>
      <c r="L34" s="12">
        <f t="shared" ca="1" si="13"/>
        <v>278.69574065313071</v>
      </c>
      <c r="M34" s="12">
        <f t="shared" si="13"/>
        <v>28468.714835000002</v>
      </c>
      <c r="N34" s="12">
        <f t="shared" ca="1" si="13"/>
        <v>108.46003901298418</v>
      </c>
      <c r="O34" s="12">
        <f t="shared" si="13"/>
        <v>0</v>
      </c>
      <c r="P34" s="12">
        <f t="shared" ca="1" si="13"/>
        <v>170.2357016401466</v>
      </c>
      <c r="Q34" s="13">
        <f ca="1">P34/L34</f>
        <v>0.61082993676614794</v>
      </c>
    </row>
    <row r="35" spans="1:17" x14ac:dyDescent="0.25">
      <c r="B35" s="52"/>
      <c r="J35" s="5"/>
      <c r="L35" s="237">
        <f ca="1">SUM(L34:M34)</f>
        <v>28747.410575653132</v>
      </c>
      <c r="M35" s="247"/>
      <c r="N35" s="237">
        <f ca="1">SUM(N34:O34)</f>
        <v>108.46003901298418</v>
      </c>
      <c r="O35" s="247"/>
      <c r="Q35" s="5"/>
    </row>
    <row r="36" spans="1:17" x14ac:dyDescent="0.25">
      <c r="D36" s="30"/>
      <c r="E36" s="30"/>
    </row>
    <row r="37" spans="1:17" x14ac:dyDescent="0.25">
      <c r="D37" s="52"/>
      <c r="E37" s="52"/>
    </row>
    <row r="38" spans="1:17" x14ac:dyDescent="0.25">
      <c r="D38" s="52"/>
      <c r="E38" s="52"/>
    </row>
  </sheetData>
  <mergeCells count="74">
    <mergeCell ref="I5:J5"/>
    <mergeCell ref="L35:M35"/>
    <mergeCell ref="N35:O35"/>
    <mergeCell ref="P1:Q1"/>
    <mergeCell ref="A4:A5"/>
    <mergeCell ref="A1:D1"/>
    <mergeCell ref="B2:D2"/>
    <mergeCell ref="F1:G1"/>
    <mergeCell ref="H2:H3"/>
    <mergeCell ref="H4:H5"/>
    <mergeCell ref="H1:K1"/>
    <mergeCell ref="I2:J2"/>
    <mergeCell ref="I3:J3"/>
    <mergeCell ref="I4:J4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9:E29"/>
    <mergeCell ref="D30:E30"/>
    <mergeCell ref="D31:E31"/>
    <mergeCell ref="D32:E32"/>
    <mergeCell ref="D24:E24"/>
    <mergeCell ref="D25:E25"/>
    <mergeCell ref="D26:E26"/>
    <mergeCell ref="D27:E27"/>
    <mergeCell ref="D28:E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c e 4 5 4 3 b - 7 9 7 a - 4 a f e - a 6 f 7 - 8 1 d 0 f b 8 6 c 6 7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 - 7 4 . 9 9 9 9 9 9 9 9 9 9 9 9 9 8 6 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k A A A Q p A X 3 G U X 4 A A D P X S U R B V H h e 7 X 0 H c 1 t H t u Z B B g n m n I O i Z U m 2 J F u S L U u W 5 T B v 5 o W p V 1 P 7 a n d 2 a 2 p f b f p 5 r 2 q 3 3 s y 8 G V v B l i V L t p K V s 0 R R z B E k c t z z n e 4 G L k C Q A i X K v A D n I 5 s d 7 g V 4 b 3 d / f U 6 f T o 4 / X r i S p b + B G l s 6 6 c i 2 N k r E I + R w O D j F Q Y l E n N x u D 2 W z K o t i s S i 5 X W 7 x A 4 E 6 v g X 3 K W Q y G f 2 5 P B b m Z 6 m 5 p U 3 H C p F K J s n t 8 e i Y Q n B x g R q b m n U s D 3 w 3 3 L m n / D / f A o q f 2 w r r N Y S N c z q d 4 r x e N z l T Y x R b m t R 3 b W 3 8 j V C M X T s P 0 E B 9 h J a X l q i m N k D R S J h c T C S X y 6 X v I E q n 0 1 K B i m H I F l p e k v s d U s m 8 t L g w T y 2 t 7 X I N y G T w + f z 3 W R G P x 4 Q w N T W 1 / A z B 3 P + q q 2 + g q Z C H O g M J u j J W Q 0 u x l f 9 / o 7 E a u d Y i l t v t p h p / l s L T N / Q d W x d c Q s i o r e l c 7 h r a s 2 M / D T b E K J l M C Z l Q s S M g l C Z T O p 1 i S Z W g p e A i R a M R I V A q l a I k p 0 U j E b k f i E a j 8 n m / v 0 a I 0 9 z c y t I u L t e A e C y m f E 4 z J A R G n j 4 i n 8 8 v Z I r x d 9 Q 3 N F J T c w s 1 N D a x x J q n 6 Z C T Z i L e X 4 R M A J 7 N + n w G 1 n Q T N p I z y d I 2 E i X y t n x A T s 7 T U n m 9 V Z z j j x e v b k k J V d f + D h 3 u Y 7 U l m 5 R K n m G p w E y g D J N F J J F u f a 0 o V d E M 8 H m n R a I B 0 1 P j 1 N H Z Q 9 O T 4 9 T c 2 k Y e j 1 d f y Q P S C N I N R P T 5 / T o 1 j 2 s v v T Q f + W X I V A q l J N Z q 0 g q N k M f j J p 8 n S u H Z + / q O r Q V n I b + 2 h q v r P E T H B p g g q R i F Q 8 t S E d C f c T G B P K y u g R j F Z F p c m N O h l Y C K W E w m o L m l X S Q T K h v 6 R 5 B w q k V P i J Q T g r K D V C p F J u B Q X 4 I / r y O b g F K N i J F Q 1 j A c G o d E I k n R u J 9 q 2 w + V z P u q d 3 / a Y h L K 1 3 q I D n e C H F l R z Y o r R 6 m + D i o K S A F D A n y n C 2 T L t 8 w g C i S M A d K g 7 n l 9 P p 1 S C H y f U R V x L 8 j a 1 t 4 p 8 W J 8 8 7 A 0 0 T Y D e N Z S M O n w 4 U y / y u t 1 U W L + m l z b K m B C X d s y h P I 0 H 6 Q T g 8 u i 4 k E q g U D h U I h q A w E J o 2 I 3 N r W I B G G + c e 4 o y 1 t t o E 4 I g z 4 O 7 i 0 G P m u t b L A O G s m E a 5 B A Q P F 9 y 8 t B q q 9 X 1 w y m J i e o t a O H z j 0 u T U Y 7 w P o O B i Y N P h x I B e f z e S i 5 c F 2 u b Q U 4 / v R D 9 R O q p q G d E t R H J 4 d D F A k v s + T w S + V G Z x r E Q u X 3 e D 1 S A Y R F D F y H F D G q X z Q a p p q a l W T C Z 6 3 q W j w W 5 X h e W o X D I W V i Z x Q T C h h 5 / o Q G h 7 b r m L 0 k 0 l p Y D 6 m 8 n L e O x B g l o 9 N y v Z q x e b 3 d X w i + u g 4 h 0 4 H u k F j s I G V Q s d G H M Z Y 8 R Q h U B i V R 4 A C r l c 7 p c I q l L 7 g w L 3 6 E i a L M 3 W m 5 j j D 6 Y 7 A I G i B s y A S g k h l V z w B k A r H H g q 6 K I R N g z S c D E z f X 8 K 5 Q b + P x B G U 8 v e T y d 8 j 1 a o b j z 1 U s o b y B V k q 5 B k S F O 7 V d G Q R Q w F l I H o s R A Q S B m d p a Q a z S a S 1 M j L 2 k 7 t 4 + H S u U Q r M z U w V 9 I + s 1 K y q J S K V Q 6 p 2 Q Z t K N p P J 4 W F L F R y m T W N 3 A U + n g G q N a 5 m p z / o Y u I R O k x P v d a u A U Q M F i 8 N U A l b y Y T A C k W T l w e / L E R N 8 J l c h 8 F 7 4 X / 3 9 6 a o J m p i e l 7 w a p h 3 4 b f N w 3 H y q U W J U I v E d R 9 u k 0 l Y i 8 h 4 M k z n h 7 y e l D I 1 O 6 3 C r d V a X K 5 w 2 0 s J r X L Z U Z B d n k V + R A A R t L n Q F m N J i C B 9 K s C m K 2 Q q k x o 1 K o b 2 j S I f 6 / X h / F U g 7 p N 4 V Y W 5 y P 1 d B I M E C P I 0 M U 4 4 r k Z 9 V y O h p g 1 a d e L I B 4 j p a 6 a i m C I k Y x S p E q l U p T 2 t V B D s / K K V b V A M e f L 1 1 f m R M V D l f D A S Z T U t Q 7 1 u + o v S 5 N + 7 o S F I M B w W L K R g E / u P + Q U i y N U N A H D r y n r 5 Q H D M h m P E 3 k d W f J z 8 5 g a t l F t y Y K 5 + l Z A T p / s i 2 e + 0 y l q 3 z F s D Z Y g I n D N + q f 0 5 E l Z + y e p F c T q o p Q D o e T y f Q e q 1 a K T C A M 4 I u N 0 L Z W 7 h w z y W a m p 1 l S + I R Y g U C A u r u 7 p K A X F x d F x 0 c a V L N g M E g d H a U 7 0 X G W Q h e f + y h t 0 d Z Q Z U x G W s O r Y a g l R T v a l O S c D T v p x l h 5 E r F S U I p U J s 2 Q y s G N n S v x k F M q X + 0 1 c P x H F R H K 0 3 y A p V A q R y a j c h w b i t F P o z 5 q r U 3 T 3 q 5 k g Y p n E A 6 H 6 f n z E f I x 2 Y Y G B + n l y 5 f U 1 d U l a p o V P 4 1 6 K R h 9 c z X t g 7 4 E N d e q i o S n O a 2 l F O p c i c e r S K x G K j g Q C m / u y K b J k 3 y k b q g C 8 F v h p S v f 1 b S X J h M c V K s E C 4 O B Z j 3 d p w Q g m b Z t G 6 Y d 2 7 f L K H 9 b W x s t L y / r q 0 Q p r v t Q z T a C T M D V l 3 m J h D e Q O W A M 8 3 g 6 W t E o z m t r m a g y Y t m U d V D S s 4 O v 5 s u y k h 3 L 3 Z L p F e X q O t + l S E S Z x I v J J L O E N A K e t V W L m p r 8 g C w I d v 3 6 z x J G w X / / d O P 7 O e e f W v p z R T w v i l Y s U A Z W W M t G X X O I 6 p x 0 D 6 w o 1 0 p 0 G 9 P c b i J c 3 g C F I 2 4 Z q L W S y Q C F l Z Z o l k a D b k k r B 1 B L a m r 8 N D U 1 T b M L I Z Z w a 5 P x d Y C + 2 I s F F 4 U T K I 3 q h b U 8 D E w 5 y R X u + 6 b S L g 7 b d 7 p V u a h 4 Q p F / B 2 E t U z G Z j F / n 5 Y 4 v 1 1 d E X 8 y v n B G + F j 7 5 5 J g Y M K a W y h v k L R c B f i b T v X g 0 4 6 E f n v s k z a A t k A / j v h q W r C 7 n y k p Z q b C W k Q o 7 0 J u i a K b 0 B O F K A q v u l f v j b 3 2 f E t w 5 g q q X L 5 x 8 g Q G 1 X o R V H G N E i X T 5 0 k A s U b 5 m m k x s 7 J S Z c M L J z 6 j C 5 k m R Z g C r n w H u i y a d L G n X f m 6 r a m t H W M s E K C 4 r a A R Z d p F M n 6 W E K + + n Y v t Q 3 v o O i k b 1 V C I u l O I C M p h a d s q 4 k M G z + f L V P u D m + O r j S W 8 C S B 4 Y I o x 7 U 0 C 1 x f d 4 X Y X v b y c U l 0 1 B m b H a x 2 + g + l O E / T o 4 W o H O 5 u 3 a 6 k g 5 u n K L 9 K z O C h P v r F c T W I G J 4 P r U P k i 1 j Q A q u 5 t z e 7 g l R R 6 u 9 J A o H / T F 6 f O d M X G n d s R k b O p N A M M G J H C L N s f b E a X K y K R B S o F Y k e T b 2 Y z m l 0 B F E s r X / K 6 o e i g I 0 3 c q h j V t O u S i B p + K w 7 Z Q r p S y D t y + K e p 9 G e p q S M v / T n K l T z H H r 7 7 0 0 U P u Q y 3 H O c 4 q X W 9 j m r 7 c F a O B 5 r Q 0 e K 8 C 6 l + p v t V m L p k v B 6 u W F 5 N J V L 8 s S F V 6 t y i 7 w / H X H 2 + u f D s b A 1 a 9 p H t Y J l p a 1 b 3 i Q r L G I R 2 6 u T J P L L l y 5 u k v u O K + q t K C f O c e r 8 9 c 3 s e k 6 G 1 K y f + 8 P O J b Y Q 6 H Z D J E x T 3 m O o i B f p I Z 8 E X 6 D D c E L x d d t G A Z + + r n 7 x 5 d X J / a + j Y A M h d l + b o g 0 s g C i f M X Z r K s x q e S l E 0 n q a N m i j g n 9 R 2 V g c o j V O N + 7 j v l p x Y Z 4 l g J V E y u U o A k e B X K J R R U u c 9 Y Z b P i 3 p R H 1 j i 9 L t 7 p S F J f k 1 J V 8 T o P Z 9 y 2 I N J G w k o q Q y j 8 g F A Z J p S L 6 d T o n 9 d 3 V A Y q y i j h b + p n V U / N W g Z p X p d M Q L H k e B O 8 0 5 n U I Y X F m P O N y A R A F T z L Z D b O k K m O V d f 9 3 Q l q 8 c c p P H G T d r d z S 1 6 X 7 y N W E l a U m x C M n T Z Q Q D X 2 p y K 5 8 q 8 E V 1 H y N J 5 u e q V V r x z A l A 5 1 6 1 W A 5 I G q u B b w P V 0 W o w d Q r u F j L e M B C C + D 0 u y s 5 E / w v x p Z c N O + r j h 5 I 0 + 5 3 5 W k 9 3 q S I t F A N q C c d 7 M j T F l C W i n p 5 a A Q V d b Y V M U Q q q F r D 6 V Y B y s 1 G 8 K g X H L t 7 c w v U 3 8 V 9 h R J H y u w t h A W O g M 8 2 9 L S E i 2 W O d + v l P G g 3 p u h B r 9 y V o A k x 4 f j 1 K W l 0 d R C g o a H h 7 j O O c W y h 8 H g I w P K a m g I a C U W v l e q q M 3 I V q r M 5 B H x o O z m o y 7 a 1 r z x 0 7 7 e F h x f / 3 S r v F q 4 2 a j b J 8 s y i k 3 l B u W S C f C 5 s 1 z 5 E u K X A w y 6 3 h j z U D T p E C k A 0 z f W W K H C Y q k H n i k U C t H d O / f I 2 X O c k s 4 3 M / t i M u 9 w a 4 q e z L k p U c J s 7 3 Z h g 5 k M x R a e U 1 P n N p n C B O B z V j M / h g t w D b v O W q U c 7 r B b o V v 7 U 9 i n A 9 s U p N C X S i X o g 9 4 I v V w u v x H c T D i + v m J / Q v k a B y k c C 6 g l 1 J z R c M D r E s r g 0 + 2 s N r 3 B Q O j s 3 B w t L i x K e H J q i t 5 / b z 9 d n s j v Z 2 5 H o B H Y y P 7 j R s F K K J A J p I J x A l s R 1 L n j t K 0 1 S l P R 1 V V k u 6 A i V L 5 E u n 7 N v t P r k A n 4 7 o l P l m R g H O h 1 c O P 6 z 9 T c 3 E Q 7 d m y X v c 5 r a 2 v 1 F f v C j m Q C r G W Y 2 / N D j 0 s F W c J O j 7 1 Q a T a H 7 Q n l 9 N S K e r N W 3 + l N g f E i L P C D S l f u t 2 N B 4 r v v 7 q F v v z 0 v z 7 S 4 G K Q H 0 y v N 2 p A I 1 r 7 M 3 7 A 2 T P m C V M Y w A T 9 R M 0 i + C m j + W e W 7 b d M 2 S 8 H V s J c i k c J x J y u p 3 g b B Y I b u a c x Q c 0 1 G x n + M C R w D r h h 4 j U Q i 9 O D h I 9 o 2 P C R S C Q s S p 2 d m 6 d n T Z 7 T r n b 3 U 0 h S Q v o x 1 n 4 m F i J M u P Q O 5 c O r H 2 5 k f + D r A N C i Y p + 0 C P I n k G p e r 9 K F k v 4 + E q H 9 H + 0 M 0 F n 2 z 4 Y i 3 D c c 3 N i d U y o 9 p R m r 3 o o 3 q O 7 0 J Y E 3 z L d 2 k w c F B J p N a k I i + 3 d m z 3 9 L x E 5 9 Q r W W R I g B j x Y M H D 2 l 2 d k 4 2 1 g z W f U i N L f b Z 8 B F C 4 B f O w j U B a Z T N q n L G D l Q g k j F O v N 8 d p r m k v c W U r Q d 2 v U 2 7 3 k r f 6 U 0 w E 3 L Q k 7 G l H J l A 8 h s 3 f h Y f W 5 S B / A B I N j 4 + Q V e v X q f 9 + / f R l 1 9 + T p 9 / f s p W Z A L s R C Z A l S l I p e I u l x 6 T Y n d j z E f t 3 l R B H b G b s z X d 4 0 l P T s 2 z C 1 C 4 / o F P p c 9 1 f c x L 3 1 6 6 T d t 3 7 K T j x z + m 5 e U Q f f f t 9 y K V v j v / v a h 3 x 4 5 9 J C c a Q j p N h q p r 6 t D b B O o n S J S R d W D K w a D i t P k O S Y 5 v r t 6 x W R u l 4 X B R 0 r N T W v p i K W V g B 6 J B x 3 e 6 3 D K r w p F N 0 t L S I q V f n K W / + 8 2 v q K Z o x y R Y F d e z w H E 9 c D u 5 z / G K R Y i V B X X e l P S h M F y S Z t U v m a B e 7 y h 5 W j r 5 q j 3 f 1 b Y S y t 2 w e 0 3 p Z B e p B T I B m E i b z H r I V 9 t C x 7 / 4 z Q o y o X X d a D L B e J L V h x U U k w k G E Y y x V a y F k f M r 9 + h Q + R B j P 5 h p p a Z s W K X b E N B K 5 H n t 5 r h R y h H K L u Q p B z i E 4 M Z k v Z j g L z z D Z p j 8 M o x y p y O V i 1 p n l G J j l 2 j y / j m J Y y 6 f F W a 5 v 1 3 H n c q B e n Q s L B d P E O Z u Q H A x W L L O 2 M K d v m Y / l Q 9 j T z H C q R k b O z P i l 4 Z j 8 S 6 F M r V 0 d I h o P t l E L 5 Z q y V 3 m n u n F g L R p r M l Q E 7 v u u j j d v X O H F t 1 D r B Z 3 c F p W J v F i g S I k 1 Z V R L y V Z c L 0 t 9 f K X A M o X s y V w d r G a M Q G V j / 1 U g g 7 3 h m g x 6 6 W M 0 z 7 D D w Z M q L u 2 q 5 n + 1 j 2 0 u I j x h 9 J b g 1 U C m Y B u 3 z z 1 N M R p Y W G R F u Y X a N y 1 n 2 o C 9 f p q + d j f n S x Y x v / 8 + X P y 1 9 R Q W 1 u n S C I z y 9 w A M z 8 w W F 3 n x f E 5 W Y 7 n p S N U Q L S k a K P M p z B b f t K y 7 4 Z d A L N 5 f g q S J h T 7 9 e E 7 1 N f d Q o n 6 L n 2 n f W D L P l Q s l l f 3 K h l 9 n X U U z L b J j r Q f f H i I v t z H r S p X i P W i L Z A n E / L l x o 1 b 1 N L S I v u r / z y + U u L V M 8 G w g P K j o T g d H U x I + G B f Q p b g f 9 g f p 8 + 2 x 2 T F c o 1 H 5 a 9 t 1 c I C A Y u W Q I V m s t 1 y 8 I M d Y c t x q F S q 9 L h T p e G n F 1 7 Z Q w K z v Y F k N E j x x / + P s s m I x A 2 g r k E K Y d Z C M a D i Q a I Y L C 0 v y x G b 2 O I M h C h 3 E 5 n W 2 g z t 6 0 p S g x 9 S S 6 U d G 4 4 L 2 b A + z D q r w x 4 o 9 T z q w T 2 + O p m Y X F x v 7 O A c Z 6 7 b S + W r a + 2 h 2 c U 6 7 j 8 p c Q 9 C W U l V q Q Q D W f a 3 T t P j h 4 / o y J E P 6 f a E R 5 a P Y E M W G C w e z b j p / Z 6 E F M q Z W y H y + m p p V 7 e H t u s T O g w w 7 S k Y X J I z q H b s 2 C E L E D d i T 7 6 H 0 2 4 a X 3 L Z w v S u y l h t w J P v Q 6 E L o P p Q a V b 9 m m m M O o Y H 1 Q d s B N u p f N F k Q y 5 D q w m o 9 D 8 + c 5 C n o Z d i S Q f t Y 4 m 0 s z 3 F 0 s s h Z 0 l B 0 v w 4 6 h N 1 7 W D H H H X 4 F l a Q C c D c w c 7 O D u 5 H v S C c X b t R G 1 z u 6 k j R h 9 1 L L D 1 t Y p L O F X 9 x P V A T m G f i j e Q L z 6 o k G 4 G L w y K v b O C S m P F d J J W q A S B R y h m g s V g 7 f f / M J x t o 4 h W t a h 7 i w a U w P X 3 y j L Z 3 r M 4 U z N a Q X W 2 R Z a 8 J 9 J s g F Q 2 Q 3 7 U 1 H v p i j 0 N O K d l s c A 3 I c c m S Q 9 p n u L x c V z D N a 2 U d 2 k x n O w k F 6 1 M p M 3 k 1 w F 8 T I H + t W s 2 L v Q J P P / L T F Z Z K V v z 1 V p h 2 7 9 l D j Y 2 N O m U l Q K i B g X 4 6 f e Y c / X D x M v 3 8 8 8 8 0 M T H B 6 p / K t 3 I A Q o 1 Z D k + I x d S J 9 y D q L p a c 6 L t t F l R D g T 9 o W B E G O C D h f J 1 4 O a k W d 9 o J j j M 3 7 u W f 0 A Z I u H c X z C 6 3 k q r a C L Y a M K P 9 Q O + r l 3 y b J S 1 Y h j 8 z M 0 M v x y b o K P f P U O k y z B g Q z 3 o E q h U z I S e 1 8 v 8 x M y n m u J P v 8 / m p r i 4 g c W Q 1 C L 8 5 U M 9 f O A 6 l Z p 5 b x 6 M y y S j t 3 2 u v D T E d Z 2 1 E K K e 3 m c K p t t y A L g i 0 F Q l V a p + / c o D x q W d P n 7 P 0 U Z Y 8 9 L F + / e t f C b H W A v L 1 4 c N H t H v 3 L p 2 S x 3 9 c m a J A S z + l M k 7 y O L O U Z M E F K 6 z 1 J P 2 3 A W l Q m U R q H A o H Q m h C s Z P 1 U a z u w d / V y 6 p q U 6 v + 1 O b D V n 0 o H A C w V U i z F g a a 1 z 9 W B Q w N D d F n p 0 7 S F 1 + c o v 3 7 9 8 u K 4 l e R C c A 9 o X B E T m z E Y L o V v t B 9 O j Y Y o 5 P b Y 3 L Q 9 s e D c Q q N 3 6 K O w O s 9 4 3 q B 6 i D 9 K f m r Q 5 I m S Z R Z h m F i Z V 3 a L G e r P l Q i U Z 0 G i f X i 6 d z r T 6 k x B M I Z w R j 8 L Q e Q B q 0 t z X T 3 7 j 1 6 / P i J T i X u l 0 2 y e o V d p p R q i G 9 O x U O 0 r T V O 7 / W m l Z n / r U B o I z 8 S x q 8 O 6 j 8 C X F 8 I q / e 1 C 2 w 1 s F v U O G 5 Z Y M r Q m 6 K + v l 5 O t r c C Y 1 i j o 6 O y d y D U 6 n g 8 J n 2 v S 5 c v U y Q a p V 2 7 d t L 9 e w / E e o Z G 7 c q V q 3 T y s 0 9 l i b 8 B + r c D g w M S b q / j v l 5 P j J K J j Z 2 1 o M j D f 8 S X F B P I x 3 V S K G O v o 2 + k T 2 o X x w 2 l F O R W B s a V Q i y p 4 2 / Y u G C s a m x s T M c U P B 6 P S C B I o o s X L 9 G / / / u f p Z + 1 f 9 8 + 2 v P O b m p u b q a h 4 U F J g 9 T y e L 1 S L l b U B g J 0 6 + Z t H e P n T S 5 Q v 2 d E x z Y K 0 F J U X Z A f T a 5 8 X O 5 A E o X j p e v S Z j l b 9 a G Q U Q a S e d a E L Q L M f M A m m r 4 3 X N w L 8 s z O z R f M e U P a k S O H h S i f f n q c f v v b f 6 S + v l 6 R Z l A V Q a L 5 + Q U 5 v B s r j D / 8 4 C D 9 w M S z w u / z U T Q a E Q s j 3 K X L P 9 I 7 2 3 v 1 1 Y 2 B I Y 5 m k U r L x V V M 0 q W O I F 6 6 P m 2 G s 1 U f y p C o F J G 2 A r l g 3 c P 8 P M z r e 1 N A l U M R F w N k m R i f k O t W V Q 5 I p d I y T x B k A t r a 2 m T j G e Q 9 i B l l t T A W j z M J + + Q e G D H e 2 7 9 f v m d X + 8 Y Y K a S c U d R S D x D U 9 c H E x U d q / p p c t w l s R i g d 2 K L o b k j R J 8 P x 3 N j Q e g E J A y s d K j o G a r G 3 B Y h j B Q Z u P / r o C J 0 + f W a F R c / j c Q s 5 I I E A V F T 0 t / 7 t 3 / 4 v X b 1 6 j f t U 1 + j s N 9 / Q 2 M s x O n P m n G x A 0 9 a m T N b d D R s 0 E C x k U T 9 S I Y Q 5 I I 3 y V Y I K y 2 X + g 2 E C u 8 B x 7 u Y D 2 z x N z L l T O r 2 l 9 p C w S y s k R j Q U p I p u G K L L 8 z T c s E C 7 h z p E N V s v o i x B z p w + R z 5 W 5 + r q 6 2 h o a E D U u L N n v 6 N / + Z f f i U R B 3 g a D Q R l z O n T o I C 0 F F 6 i z q 0 d / g 8 L U 1 B S 9 Z M L s 3 L W T + 0 q 3 R B 3 s 6 l I n Y K C P h d d f 5 M 8 1 N y s i G W k G 4 H C 4 + 9 N v t u g P A 7 k 4 d A 1 L + 9 W e E v A x o K s H e G U c i n 2 M Q 7 F L p + J 0 + I N + f g 5 7 y A Z b E S r q 2 C H W J z s T 6 m 0 A q 3 F 7 6 + O U W n x E T 5 4 8 p Y + O f s g V V p m 8 j R n 8 V Q B Z Y G h A j T / 5 6 Q n 5 H C x 3 F 7 6 / Q K 2 t r R Q J R y g c i d L u 3 T u F I P 6 i P S + s m O O + 1 7 2 7 d + n 9 A + 8 L o U p h e S l I 9 Q 0 r p 0 d h a + v X B c p Y V h i w p I W 0 x W C u I R R 8 N d v c k E o T K h m n o 4 c H R P L a A Y 5 v b z 6 0 T U 2 N O L Z v S U J 9 t i M u u x Y B 0 V i U v j 9 / U S p T b W 2 A 9 u 5 7 l 5 o a G w s k Q S m A B N 9 + + 5 0 s D U E f x w D 5 N j 8 / L 3 0 n q H g N D Q 3 6 i s J q x E D l d a 9 j h 1 v 8 n 5 G J I D 0 O d Y n K i r m C 6 4 N S 4 c x 0 I x D K z J S Q H Y + 4 f y d k s k w 9 g n k f h P r o 8 J B 9 J J T d C G X m 8 d m V U B A Y O I D a L B p 8 U 2 C 2 + Y l t h f 0 m 7 J t u 3 n d 6 e p r O f 3 e B d u / Z T Q d Z Y q w 2 N 2 9 y c l I a o t 7 e t S 1 u O J M K O z S Z Y 3 K 8 j g Q 1 B N y y w B D / M x L G W i w / l 0 O c A o G 1 j + W Z m Z 6 k 9 g 6 1 D H 1 x Y Y 6 a W A 3 E O c Y 4 D n W 9 h F L v C w l l i I S z d k t M P b I Q C h I q x Y T 6 + M i w b Q h l r x W 7 l Q A u d + w F X q Y m 9 k o c G 0 q s M E I E A g G q q 6 s T 1 9 P T Q 1 0 9 3 T Q 8 O C j q 4 G r A r I i 7 9 + 6 L I W I t z I W d d H P c K 3 0 d u I e P n 9 J y N E u x a E S 0 g 0 B d v f T h I B 1 f B U O m y f F R I R O A 1 c f b W 5 O 5 d y p n J b C Q i Z 3 y F L E L n Q x Q F q X l X c m 6 t E n O H r S 2 o N w + w 2 Y B 1 U N O 6 X h 1 P V k T L n 7 N n W 2 p k s v e r Y C x o b O j n V r b W u W E D 1 j a 0 H o X A 7 v T v r N 7 t 1 j 4 1 o J 1 w x Y g 4 R + k a G i R / D W 1 N B m u o d H F v G q 5 M P / q B X z B x Q X q 6 C q U i i 8 W 3 X R 8 O C b L 6 4 e a s c T + 1 R Z A p g b n K T Q T o 5 2 w n 0 u D n 3 f 8 R 4 f V N T u B G x L 7 / G w l p L k e h B N r v z P G f i 7 / c F m O / o Q 5 + + O P j 1 J N r V 9 m l a M i o U 8 E N c 8 A 5 u 6 1 j A 1 A c f X L e B q o r l E Z Q L A c H x J s Z M E l D V t z S x u N j b 4 o + B / F a G x q X m E Q O D o Y J 6 8 e 4 m r x R e l w f + G u T a V g i A K n y M J h i + p v y M Z / d D i f b q 1 D m / 1 j O w m 1 l W D a 7 W g R s S C B 0 I / C 2 V N H P j q S W 2 y I S r 5 z x w 4 5 e h T T h 7 7 9 7 j y d O X O W v j 9 / g U Z G X t D Y 2 P g r C V X q x E a r U n C g N 0 m D T C y D 3 v 4 B I e r 8 X O F 4 1 l r w W u w n M M 1 D C g + 3 p L m 6 q S O B D I q P Z D U k 4 T 8 q D P o j L p L K p B s y a e k k 1 + 0 D x 3 e 3 H 9 n m i S K k j B J b y c o X 8 K Z p d 3 u a W g K q o s E I g U F U v 7 + G D h 0 8 w B J g p Q U O Z E M e w f I H h 7 y 5 d O l H S s Q T 9 O V X p z h t 9 X l L j 2 f d o r I a D o F M / U 0 p 2 Q 1 p N a B / B Z X w T Y D T 6 z 3 c f O P / 4 d l H J + a o p a 2 T Q q y C 3 p l w S S M i F r 2 c l Q / m c m 0 2 F 2 O E 8 l M Y k + K + n h g k U n E Z j / r 0 x D s 2 M k r Y C N a W s p q w 2 m u B C N P P f u a O u 1 o G M T 4 + T p d Y x c O x N 6 d O n S x J J g B G C 5 i / 4 U M i o Z 9 V U + M n r w / b i 6 1 t X t / B / T Z M b c I m M X B 7 9 d Z i a 2 F p K a h D 6 8 P 8 X L 4 P B q m F 8 s U 7 Q 0 X s b K 0 T a y l m h z T X o A G 1 q n E r J R F 8 N e C r f R 2 G 7 y y 2 6 m w i 0 G a w Z x 8 H t c Y Y J q w G C m u 4 k g B 1 Z 7 X q u r M p S O n F R + T I J K X S P H v 2 n D 7 / 4 t S q p v F S Q M s 9 w 1 L t + f M R 6 u z s 3 P B 8 W l 5 e o o 7 O b h 1 b G 1 P L T s t p i F m q L x r z A i B x 8 I x L i w u a K F l 6 v y e e C y u n S V T Q h 8 o 7 / s O / + X s c D s g F / N / N d 8 J t u z g r K p V A x V h t n z t I h c 6 G r J z S 8 e 2 5 7 2 S 7 5 n A k I p K m H G A K 0 b 1 7 9 2 V O H f L q s 8 9 O i o l 9 o + E p m k C 7 F r A + a j G q 3 j e 8 v E y e E v u 4 L y z M i d + o Z 4 I I Q Z h 8 2 3 z P y O V E P 8 s Q R R M I e 0 s Y i a S J B P X Q k A m + q T 9 2 c L Z S + Z C x 1 U I k A 5 j H S w H 7 8 W H 2 w m 9 + 8 3 d 0 4 u Q J u s / k O H L 4 w z X 7 P w b B 4 C J d u 3 a d C d T N R P q U d u 3 a J d O J m l Z R E V 8 X G F A t R Y r V g N Y Z p H p 0 / z b X r t I v b p 1 9 o Q i S l R P 0 B / o 6 6 f h Q j C u k I o 2 5 h j D / U Q Q D g Y R E h l S 4 l j d y 2 A G 2 G t i F V 2 3 A r I T V 8 N O o q q y B 2 l r 6 + N h H T I g m i a 8 F q H g X L 1 6 m o 0 e P i v X v d S b S l g t I B t c 6 J J T B w P B O 8 n h L q 6 1 Q A 0 G U R F x t W 4 a Z 4 q H Q M o 2 P j Q p Z f C 6 l / i p S o b + k Z k + Y u F z T x E K 6 8 N Z G z l Y S C i 0 c J F S 1 S a n V 5 m 1 i l 1 i u H 4 J y 3 x l r k k C k c l X D N 4 G 7 D G l Z C i D L y m X x W V l y H 9 I D z z W 1 A U U U d p h L C K K A P F h c a a S Q I Y 5 c 0 2 m F 5 M p w I / R m 1 s e N h q 2 M E q 7 M 7 G q a Q k X D 4 y h t l s B y B + x 9 h y X v 5 Q B D C h i b 2 r l z x 1 t v d C Y n x l 5 r q 7 D R F 8 9 E C t X o D T 0 N 4 r E Y e V l q N T Q 2 C U H w 9 B i 4 B k E w Q O 3 z 1 3 A 8 S o v z 8 1 o q o b H R k q q I T I a I c O 3 t z f x N q v 7 Y w d n K K O F 2 J i S T q k 1 C J V 6 x A f / 1 l + X 1 U 7 D Y r 5 n 7 S R 6 3 g 6 K R t 7 s H O S x 7 r / M / z P y + J e 7 n g R A A 1 F S v T 5 2 a b 9 I w b x D T p T D W B E C q e T w + m k m 2 S b / I S K C c k z 5 U o b q H s a r u 7 t a S d W m z n M 3 6 U M p 8 C h h S W c l V q U T D K 6 0 1 V B J P O W T K z 6 u A M a c 4 S 6 n G p h a t M q V l V v j o y D O K c O V X e 3 2 / G l i a E V x c p G B w Q a e s x M L c r E i K 9 c I s q 2 9 q b h G J A 6 e W n u S / S y Q M + 5 B M c A i 3 t L X L u + Q k k P F h 5 d N x L D p U R F J k Q p o H c 5 y Q t z Z x t u p D C T i T D K p J U n G 9 W B P X x 7 x C r L W A g V z 0 n 7 C + C c A g L t S o / s F h m R 1 u K t u r A I n R 2 N T E n 6 m T C o / P q M q s 9 o 4 A 4 Q J 1 d d w P g u G g f F J N j I / m r H j 4 L s z 2 w H I Q K 5 C O C b V G g u E d Y O W L R S I 0 G f J y P o E 8 W h K x j 2 c z 5 D I D u 0 K u b F r q i p 0 G d Q F b 9 a H g M A 7 B u V V 1 a h / w q t k x O N Z m L S B P 9 u 5 9 l 8 6 f / 1 7 6 U w Y y L Y c d 9 i Z H h Y t F F U m K g c W E o e U l u Q + A h R C V H h U c x M T 3 Q w q C F J h q h C U Z C 0 x e f C c I h 0 F Z U 8 l R R l a g j 9 T d 0 6 9 j 6 l k x W 9 0 s 6 8 D z Q R r N L q X o Y b B N J t W a M g 6 H Q u T m Z 3 k 8 4 + L / p c h k t e 4 Z X 6 W b 6 U k Z l n y F d c c O z n Y S q s 4 X l M z j E l M J V Q R s E b b W + i A c v F Z U T 1 c A l a u d 1 a O / / O V r O Q 0 d m 1 n + 8 U / / I Q O 9 A M z c O H 8 X 0 m W R i Y J Z F I 8 f P q A L F 3 4 Q I 0 N d / c r Z C 9 h r b z U 0 t 3 A f h T 8 H w u G E e w D 9 n p S Q O M U S K E w 4 r A D S o x g 4 o D s c W u Z 3 U g s X Q a A a r 5 M O 9 P L 9 I I d 2 g f p 6 u v A U 7 2 6 k j y I P f E M m I R H C + I w Q O 0 3 7 9 m 7 T / 8 k + s J V R A s 7 t U H o 0 + G R a M O M D 1 n A l 4 l V H e N 6 a W N t A g c H g T 4 4 f o x M n P q E 7 d + / K p i r Y 1 B L p B X A 4 5 V C 2 Z + w C 9 Y 2 y J V g a j C 4 B m O L L B f I f g 7 3 o K 2 E Q G m T E V K m a E p N n a z n N y W I 5 u D j P 9 9 V z u W b J 6 1 J m c S O B I L W e z x E l M 2 q C r F z T f o 5 U / N x I U 6 T S Z n V 2 f f 2 d J e v Q Z j p 7 r d j V T l o o k A r R C i f Q a l h N 9 Z 8 O O b n S 6 M g a w C D w s W M f y y w J V D Y s P s Q y e L g 7 d + 7 S X / 7 6 t Z w h h T 0 m u r u 7 Z A w I a l c p h F g V h J U N F f 5 1 M D c z r U N 5 i G r I D v 2 0 + g a Y y j U p h E i K T P B R 4 M / m 3 J o 8 F j X P 3 C 8 E M o 7 j / A 4 m z Y F M 1 H X G L s 5 2 f S g 4 q M Y q Y 1 + v g C s B a x k p H s 2 W P / s B D c 5 7 + / e x S u a R X V 8 j k a j s B v v 3 v / l 1 w W E B L S 3 N q x K q b 2 C I v N g R N l J 4 m H a 5 8 J V Y g 4 X n c r I z 4 0 m G Q E b q w M c B c T + 9 0 G Q S k j F R N J F U m i a R h V z G b 2 q C m r q y 7 m y 2 s 5 + V j x H w R T l j l R X H 9 K W s k q p a p Z Y B l q G H E + U X D a x / 2 C p s + / b t 9 P T p M 5 Y K t T n z t Q G 2 A 3 v 8 6 D G r d 6 t L q q m p c R 1 a H 0 w / q R j o c + U I A l L l i K H c D 8 8 8 F I q D c B z n 8 s 6 Z y O W 6 I Y 9 2 k E w i n V J 8 P U V D Q x s / E X g j Y E t C + T 2 s 0 + t M r W Y p t d Z e C z + 9 8 K z b L O P z e a m 3 t 0 d O 2 S g G z O 1 7 3 t 1 D t 2 / f F n U Q / S / c Z 8 3 f + h I G i 3 K A c b G Z q U k x P C w u z I s K C C s k B m 8 V I a x E 0 d K K / 2 8 8 i T R z D X 5 e Q u U c k 0 i N P 2 n H / S l 8 z 8 D Q x u 6 n v l G A V O Y W 3 3 6 O G S U Z V 8 2 E M l t 5 l Q K W f V z V k 2 f X g 8 W F h V X X U 6 H f d f j w h 6 I O 9 v b 0 0 P n v v q e R k R F Z A Q z j Q F u 7 2 i F 2 P U D 5 w K r Y 0 d V N t Y E 6 G d B t b m 3 j P l m M y x G W O 0 2 g A s d k S h h V U K t 1 h k w i h f J p Y i b X a S o 9 x d + L 8 a f S 9 W a z H R 6 L s 8 V + r r M 5 r D M Q q p 8 i V b W p f S D N W u O S M K O v B 6 i s i 0 v L M q X n V Q C 5 v v z q C 5 F c O H X + z N l z + s r 6 M D 0 1 o U M K e A Y Q B S Z z m N U x g D s 6 8 p S m J s b 1 N U W U 0 Q X 0 r 0 C i l Z I p R z D 4 h k w W U p 3 6 / C j / p 3 x d s Z O z p c o H o K L l W i z 2 0 Z d C 5 l c b u L F e E 9 g d q V x A x Y L K U W 4 + Y U o Q 9 i v H 7 r R u v T f F e g D C W P d G N 2 T C K l / M w A A g t X r 6 B q i V p d / M 1 J T 0 3 y C h p k N K u o n h g X 1 F J k M s 3 F O K V N j 4 M s V S 8 P V U 0 1 8 C t i U U g O N d J G M l I 1 e q f 9 V i n F h L S p 1 7 7 F 9 z T Z U V D x 4 8 o i O H P 9 B z 5 8 o H 8 h b W w f U C / R k D f A d m U 8 z O T F E 8 F p f Z G I o U y o E o U A V B J h A x G l e S S V 0 H W a z k M W W u N 2 r R 1 + F a W + x L J s C W 4 1 D G d b f B 2 g e r j s p 0 j v C F 6 g O k 1 G p t A 1 7 5 4 n M f R Z K r 3 K C B / R w e j I V f a 0 E g C B g I 1 E q D Z d y r M D s z L Q e 3 G e k C H w O 9 2 M a 5 g d X I w v E m Z S K H j + l I W K 4 i n 9 F p Q i a L N p I n F X x N K i F W i o 6 d O L S i n t j J S e N o Z 8 e 5 L h m Z h X W H w 1 D 9 q h G o w / K + J Q D j x c V n P v r u i U / 2 J i + F g I 8 r d G 0 H P R h d 0 i n l A 5 I e Y 1 Z f f 3 2 a / v r X b + j W r f y R n 6 W A t V K t b e r E f u O E A O x Q P I o M i I M Q m n B y P S 0 k f D q D w W t 1 v 9 x T T C Y p c 0 W m H K m k D q S p x u 9 b U U d s 5 X 5 4 M G L r G p p M E Y 1 O u 8 j p d J O T W 0 B x R V t l o U C 3 E n Z 3 J G U P c a j E B s i D u 3 f v U 0 N T K / X 3 d u j U 9 W N p e V k O V H v n n d 3 y n b D W Q e o A I A D 2 6 M P + 5 0 A x m e A w r w + S S h E C 1 + D j a J o M T T E R l 2 M Z e h H v L 1 D l l A T K S y J 1 b A 1 8 n K 6 R P x T g + I m D 1 N e v 1 l v Z F b b u Q w E e 1 m B k H E J n u m m x U E h b F Q + m P d K 3 O v f Y l z N a w P Q d D o e o r 6 d d J b w m 6 g I B m X V x 5 9 Z N b r i c M u v c n A o / N z s t u 8 g C h k h G l U P 6 8 t J S n k x y H e X E f S Z 9 D 9 Y 8 B Z 2 9 O j 0 v t f I + S K X L N 0 c y R T R c 6 + 1 b v 1 n / l 4 b t C Q X U 1 W g 1 g s W + K Q C o f y h U o N p m T q y 2 U 1 I x Y H b / l o m 1 s B y X k 9 l h 5 S s 1 q L s e g E T t 7 R 2 5 b b 4 A m W n O 6 V j F i 7 C S L p A 6 a d k u D P 8 X q 2 3 N o k c h k 6 h 8 i l Q o L 1 j 9 0 h x f C J s 0 Q x 5 F J r g 8 m U x c S S y U e 1 9 / R 0 W U s 2 0 H d q 2 u S 1 Z F q x Y L G a x a r E J S V R P W Y y r n O k r n 7 s V p 9 z u 7 a M f 2 7 a 9 N K O Q j Z p 3 D v 3 / / P n V 3 r 9 z c E t e w / A N E g V E C E 2 4 x q I u K b k g h J C o g i l L 3 Q M g L T z 2 5 N P g 5 Q w T S c r 4 q Z 0 M m 4 3 / 6 2 Z E V 9 c K O j i U U / 6 0 A 1 1 C H Q s u T S g p E S K X 0 + G q T U g b l v F V D c 4 c Y F e o b 6 u n G z z d l 1 W 0 5 m J y c o m v X b t D X X 5 + R f f 4 w 1 + / 8 + Q s y u R Z z A U 3 e 8 m 8 u D D I A I J a R i D B S L A W D N D U 5 o U i h J Z M h E x Y 1 j s y 7 O a z S c o T T 5 Z i P w 1 d k M o e s 4 f T C b c M Y 6 y q s D 3 Z 1 F a H y A V 1 t W M 1 p W i 4 U g s 5 w K T i 0 d t V J q n K E F S o 8 x q q w J g p r n o s n x p b C 7 O y c 5 N + h Q w f o q 6 8 + p w 8 + O E T 7 3 9 t P t b U 1 M t l W C M T 3 K V 8 R y T g M 3 E L i Y K w J V j s M 2 m J d F G Z o q H s U Q U A m j E 3 5 + L l G 5 v m 7 9 D X x D Y l 0 + Z m y z B F J G k / l P j 7 + o X r o C k D F E A o I + B 1 c G B Y i a W K Z g k H h b 0 W g G Y H F D x N S k R e o 7 G s B 9 9 y + f a f k 1 s 3 t 7 e 2 K R H B 8 H / z 8 A j / l c q Z x O L 6 G + 2 B 4 Q O 4 b A w Q G d 6 E S Z r m K X X y q l m h I G c m 9 q v x E Y r H L + T m p x H 4 K B 1 U n q a e 3 M v p O B r Y e 2 C 1 2 / b 1 e L k z d o u n M h 4 P k M g W 2 F W F m r W N S 7 L b t w w W n G J Z q Z N B X 2 r Z t u G R F n Z 2 d l e U f i j B K M k l f B 0 R g 8 k z M J 2 T 9 k 7 q e T 4 e P Q s I O T N O T 4 1 y z X B R O e u j y c z e l W H y i b A y J p K z E R x w E U r 6 V T C b 8 x a 8 + W V E P 7 O w c l x + N V l S z v r S c o h f j M X K 4 1 N E t Z l x K j V G x 7 3 C K v 5 X Q W p u m g 3 1 J C W N v C S y L x 0 r e i f E J u n P 3 H q t j t d w P G a K J i U k 5 L R 5 9 r K + + + k I I W E y 4 l y 9 f 0 v z 8 I p M N p 8 c v 0 k c f H e F 7 I J H S 9 H x k l D o 7 W q X v h H 5 R Q 2 O z z L L I 9 5 m y l G R y X H i C Q 6 s N a f J k Q l y R q p B E 0 j j K 2 F N S T P Q 4 k B q n u 5 / 8 7 A g N b c t v / F I J q D h C A X c f L r P a w B 1 A k A o k y p G K H f v Y V E R 8 t B r S d F Q 3 W g N M q F 5 F K C z D O H 3 6 L A 0 O D l B 9 f Z 2 c C g + p c P P m L Z k I O z Q 0 K B u 3 L D D x Y B W 0 I q f q a f f X v 3 x D p z 4 / y S R Q m 4 / C H K 4 I A s f k 4 c o P 9 R L x W D J D 1 1 + 6 K Z p Q K i I W i O Z n S 1 j J p H 1 + T i O N Z C C X w x j A l T i T y e 3 M 0 n / 7 7 7 / T T 1 Y 5 q K g + l M G e n f V a X V A F I S 2 e 6 V u J Q w E i D R V D 9 Q P 4 j / 5 0 9 W F f l y I T A I P E y Z M n 6 P H j J 7 k + E q T I / v 3 7 h G R A G / e T G u r r Z V t n s x 1 y K d f Q 2 C C n K U I N F L V O p I q 5 n p Z t y R A f X y R Z f R v B h F d N m J x v C R e Q S e K m 7 J C m + k y Q T l l O + / 0 f / l m e t d J Q k Y S C 5 O n q 8 H F B G A K h p Y O v C k k K U Q o d / S v d 4 u r P V i O s + / 3 h v a H W 7 d + / t 6 C P B K I h b t o V H M 4 G C 9 + T J 0 9 l / h 6 2 I 1 M V X h E G R D l 4 8 H 2 x 5 G H 5 v J p f l 7 8 G 3 x 9 o p G s P 5 + j B l F M a O D i V 9 1 w O J l x E J t X Q K Q K Z f n B O Q k k Z J u n Q 4 X 0 i + S o R F W W U s L q O d j / X H l V A q n X T Z I K v C 8 q k Q U 0 x k q p 4 q Y S l z l U s z D v B 2 H D p 0 m W R P o O D g y p R A + 8 O E i g D g w r D P I 4 5 e z h + d G l p W S S W I h b u S c v e e + i T J Z M m L 2 G h U 8 R I p d L 0 d C J M Q W q X 7 x L C w H E Y P v I 8 J 5 G 0 L 2 X F 4 V z 5 Q K s A i R D n f l m G p R N T n t 4 7 s G d F e V e K 4 7 K o 3 J 8 D + 7 C + B o W N A g K p 8 g U l L a E p S I m r c I o r h S K Y a q p N i 1 0 N A K H 6 + / t l g N c g T y Q l q f O k U g 4 k Q a s C i d X e 0 S Z T i 8 y 1 6 a l p 2 Y o M A 7 d m m X y K K z 5 I g e 8 Y C 9 f l p F L O + K D z W Z X D S j K p c l E N o J J M p g 8 F k 3 + K / v V / / W d L C V f e T 2 X K V Q 1 I l 7 6 u g C 4 s d l p 1 M C 2 g F C o X n C p I 4 1 R B w + W I Z V w F K o Y 4 + N k A K h 0 G V w 1 5 r M 6 Q x J B I + S o f k C 9 j Y 2 P U 0 9 2 j r X Z p 2 e c v j g W D 3 H 9 q a + + Q S a / 8 T Z J D + C w k l B g d d L 5 C c l m / T 1 3 T + S / l g e t G v V N k E s k E n 8 k E / + h H h 9 S L V D A q m l B A Z 0 c t e d x c Y a R g F J m M r 0 i l 0 n M F r S u V V D J R A 3 X r z d / F n v 5 T O X B b R g h w 3 A 3 e B T A k k n e z O G O o U Z V f 3 Y P p Q + h L P W V 3 / f p 1 u n H j p q h 6 M 9 O z N D w 8 z P 0 v j z R e w Y U F z k N F y E v P 1 a x y a 1 9 J p J V 8 L 3 z T m K m 8 l / K Q M t J k M p K J H a R e Q 3 2 A 9 r 2 3 W 5 6 9 k u H 4 8 c n L y q p B q + D q t X F K Z z E G x Z 1 v p 0 t a V P j K l K 7 N 6 O x j J x 7 E 0 Z o j L D 7 i + E G t k X Q o x P Y F i A E 0 + D N 0 q D d B L q c 6 V n N m Z k 7 M 4 k A x k d Z y h m T G / / n m L d q + b R v 5 / V D / z D V 1 H V L r 1 q S f w j E 1 N i W N E q Q R 7 h E y 4 T 6 Q C P E 8 q Y y 2 k C M T V E f u M 8 F U 7 v O 6 6 Q / / 4 z / J c 1 c 6 m F B j V U E o V I w f r 7 z k N 1 L j U n l S g U A Y p 2 L S S F j 7 V j I J i V h Y a z L h R 8 L 4 Y v 1 H e Z t L N L y j D o j y h b G a k 9 v j F I 1 E 6 f b d u 3 T o 0 E F 5 z j x Z z G c 0 a f C T 8 y G 9 c F 1 J M V w H Q W 7 e u k 3 v v r t H v k d I I d f 4 H r m O s S Y n h W J m x y K Q B 9 d Y a i G O + 4 V U k F B a e o F M 0 B q Y Z G L F g 0 Q y k o k J 5 a Q M 9 5 v + C 5 d Z x S t L A s d P V U I o A J X i 0 p V R r v e K V G Y G h S K S k l Q i t Y R E h Z I K Z M F e 2 f I j a V y l N I E k L F f E 0 8 g F B P l r h e k b A q 7 U q p D A A P w y m R x Z O t i X o D p v h l W 0 G 0 I C H E + T J x M c P m q N F 5 L I O O Q b 5 g H e Y s n 0 / o H 3 h E R C D r m m y D Q T I g r H s z Q y D x O 5 I p K Q S v v 5 O C S S I l V O / Q a 5 R D L p P p S Q K S 7 3 / s / / 8 1 + 5 4 a s O M g H V 8 y Y M H L 6 1 d 3 c 7 F 5 x S J 4 w F S R U q p x X 4 h c 5 q C c y 3 r v l W V / o H u R Z Z V T h V M S 2 V E + m 5 t N W c v j f n O E 2 + s 7 S T i q r v U Z V W u U Q q Q z P L m B m R F J M 3 j A m q 4 w + n + j l i K M B z a z + S w I 5 D C K s + l H E Y 3 B 1 5 M U J d 3 V 0 y I I w 9 z u X z 2 v A w G c z S 2 A L R 8 z m W T C a / x O H z O t + 0 D y k k e W p 8 C a s 8 V 2 R S y 9 k x e P u P v / 2 y q s g E O H 5 6 W j 0 S y i A Y j N K t O 5 N K G h n 1 j 5 3 p U x n p Z C S V V e 2 z S q d c m K V O L g 3 / Q H z E E Z G r J v B 6 0 F K n J E A 6 7 S t P + W 5 n h k 5 s w x l Q i 5 T k y t s i K 2 y t R D V O f Q b u 5 r i b 9 n V h O T s T l O N K E m X p w Y M H s i 8 6 E I 6 E 6 e G D h 3 L 8 D U z p j 2 c c N L F k p J K R S O z w H S A S + 0 I o p D F J 4 C u S g U w g n J Z M G G d C A 4 f l 9 P w 9 / / T P X 1 F 3 r / 2 X t K 8 X T K j x V U q y s n H v 7 h j N z E d z p F L q H 9 Q 9 P d e P 1 U K l C h p S g T R 5 Q p k w / 1 F x f K k O C 4 V U A v 7 o N A 0 d t q Q w C m M K + W z P h V D 7 N b i q 5 y 6 g 8 u u Q v k U R 5 N S O m C w I / O S T j 9 V V E E S c D u M H U t P 4 u e u a U J w G I 8 P C / A K 1 t b c p s k h 6 R o 7 E y d Z v p 4 V 4 j d y P N E M m i R e T S S Q 8 4 k o q I T 2 n D Y h k U t o C l t / 8 w z 9 9 S X 0 D 9 t z s / 0 1 R X f L W g j 3 v 9 l J z o 5 c L V h W m F K 4 u W K W O G F U Q r a q q A N L C S g W B Q z r S t N O V K X 8 d 8 W I f l c 7 S i u e c + Y z V 5 a / j f l E p c 2 n W 7 + C w V G h 1 3 d z n J K 6 w 7 G P G u J I E 5 n 5 z L z v z r L l n V s 6 o h A h P T k x Q U 1 N j 7 j v E Z 1 U v m i C a j 2 G Z B t L V d 6 i 8 w n X O N + 2 r P M y r 1 a L W c V i p d 5 B I x k + I Q W J 4 e K B q y Q Q 4 r l S p h D J Y X o 7 R l W v P c 5 J K f H G Q S h Z / h Z Q y P k s X 7 S t J B B 8 e + 5 A 8 I n w k J G k G + W t l A B I F f w x Y S o h n / p r r k g A J Q x T w p u m D / g T N z s w S d i m q q 6 v X 9 + D 6 6 s 6 o e Q h j t v j L s X H q 7 + v N S S Z c g + T 5 A f s / s C 9 k F 0 K r s C K l 8 h E 3 f c 1 C w m m C g V Q g F / 8 f r G P r H + i n f / j t 5 / J W 1 Y q q J x Q w O 7 d M N 2 + N s j w G g f L q H 0 h j 7 V O p v h T U Q R b c x S q g E E S H F X s k L K y R X 0 k s D A M S t M Q L o L P e U g J c 1 S 1 x V H z l y 1 8 V E f / d z g S 1 B T I 0 N z 8 n p 6 h 3 d J i N J 9 X 1 1 Z y Q B G F N n M v P P U y K L L X W p m g + j E 0 1 9 X 2 a Q E Y 6 y v 1 F Z B K J D l L B B 4 G E T D o s W o C a A c E 3 0 9 + z m j c w a M 8 j a D Y S j i v P q p 9 Q Q C Q S p 4 s / P B J p 5 N D j U o p M h l w O I Z q Q a B V J J Q S C D 4 J I H N + 8 0 s 9 B 7 i 0 P X I f x V 8 I A K n U O I I A K 6 N 8 s n d g W k 0 p 9 / / 5 D 2 r 1 7 l 6 T J f e I Q B B n g m z Q m A H w t n e B A h i j X 9 2 u j 2 J D F E E i T S Y i k 0 p S k K p J M L J G Q p l R F k A g + J J O S U E b F x m T X 3 / / h d 9 T Y V C 9 v U O 1 g Q k 1 w t m 8 N Y P 7 Z 2 X O 3 + a 0 h q Z R z w F D B p J G w l l I 5 Q 4 W Q R v l C D o s D c X L p + H K T J m H 1 R z w g n 1 g E S 9 a j 8 u u g i X C 1 t 0 T x B 7 P l s / R h f 5 y 8 r i z F 4 w l Z n d v L K h u u 8 a 8 Q o r Q z Z F F x R R L l X x 5 h K Z X W 9 w h p c G 8 + L C T i O I w O W D h Y m k y F k g n z 9 G A S / 9 f / / X t R S b c K t h S h A K 5 L d P r 0 D a 5 I X O G F R I Z c I J M i l y E W y I S x L d h u l N T S D u T Q Y S G O + E j S p M F l / D E w 6 W s B D 6 Y h I W v c h N l v C a R p T 0 d S x o 5 m 5 + a o p 7 t b r o v D D + 5 l B 2 m E L z L E M f c o K Q V i q B 1 d Q S Z 1 f S W R V B r I A y J C Q u n + k v a F R C B W g Z q n z O M 1 N X 4 h U y 5 P t g g c V 7 c Y o Q z O n b 1 B 0 X h G J F R e 7 c t L q r y U s p I J 8 S I i I Y 4 v F B 9 x i S C q o Q L 5 e G m g / i v o g P D B h F X I 4 8 z S k Y G 4 p M / P z Y u F r 6 Y W Z m 2 5 W f x i J 4 T C N U 0 i E A p 9 p o f T L l q I 5 N O F R C X J p O I F Z B I S w d d E 0 m Q C k f g D s t S + U l f c v h m I / j 9 N i 9 u v e 8 P Y 3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 G u i d = " 7 a 3 9 d c 3 7 - 0 f 4 4 - 4 d 9 2 - a 2 d b - 6 4 5 1 9 2 2 4 1 e c 7 "   R e v = " 1 "   R e v G u i d = " 8 8 4 1 7 f 0 5 - 7 d 6 3 - 4 6 e 4 - 9 d e b - 7 d d 8 a 1 7 d e 8 4 3 " 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4 F B C D A A - 8 4 D 5 - 4 A 1 1 - 9 A 2 3 - E 8 2 D D 4 7 8 E A B A } "   T o u r I d = " d f 6 3 f 4 9 d - 1 c 5 0 - 4 e 4 e - b c 0 1 - 6 6 9 8 6 4 3 4 f 7 9 9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k A A A Q p A X 3 G U X 4 A A D P X S U R B V H h e 7 X 0 H c 1 t H t u Z B B g n m n I O i Z U m 2 J F u S L U u W 5 T B v 5 o W p V 1 P 7 a n d 2 a 2 p f b f p 5 r 2 q 3 3 s y 8 G V v B l i V L t p K V s 0 R R z B E k c t z z n e 4 G L k C Q A i X K v A D n I 5 s d 7 g V 4 b 3 d / f U 6 f T o 4 / X r i S p b + B G l s 6 6 c i 2 N k r E I + R w O D j F Q Y l E n N x u D 2 W z K o t i s S i 5 X W 7 x A 4 E 6 v g X 3 K W Q y G f 2 5 P B b m Z 6 m 5 p U 3 H C p F K J s n t 8 e i Y Q n B x g R q b m n U s D 3 w 3 3 L m n / D / f A o q f 2 w r r N Y S N c z q d 4 r x e N z l T Y x R b m t R 3 b W 3 8 j V C M X T s P 0 E B 9 h J a X l q i m N k D R S J h c T C S X y 6 X v I E q n 0 1 K B i m H I F l p e k v s d U s m 8 t L g w T y 2 t 7 X I N y G T w + f z 3 W R G P x 4 Q w N T W 1 / A z B 3 P + q q 2 + g q Z C H O g M J u j J W Q 0 u x l f 9 / o 7 E a u d Y i l t v t p h p / l s L T N / Q d W x d c Q s i o r e l c 7 h r a s 2 M / D T b E K J l M C Z l Q s S M g l C Z T O p 1 i S Z W g p e A i R a M R I V A q l a I k p 0 U j E b k f i E a j 8 n m / v 0 a I 0 9 z c y t I u L t e A e C y m f E 4 z J A R G n j 4 i n 8 8 v Z I r x d 9 Q 3 N F J T c w s 1 N D a x x J q n 6 Z C T Z i L e X 4 R M A J 7 N + n w G 1 n Q T N p I z y d I 2 E i X y t n x A T s 7 T U n m 9 V Z z j j x e v b k k J V d f + D h 3 u Y 7 U l m 5 R K n m G p w E y g D J N F J J F u f a 0 o V d E M 8 H m n R a I B 0 1 P j 1 N H Z Q 9 O T 4 9 T c 2 k Y e j 1 d f y Q P S C N I N R P T 5 / T o 1 j 2 s v v T Q f + W X I V A q l J N Z q 0 g q N k M f j J p 8 n S u H Z + / q O r Q V n I b + 2 h q v r P E T H B p g g q R i F Q 8 t S E d C f c T G B P K y u g R j F Z F p c m N O h l Y C K W E w m o L m l X S Q T K h v 6 R 5 B w q k V P i J Q T g r K D V C p F J u B Q X 4 I / r y O b g F K N i J F Q 1 j A c G o d E I k n R u J 9 q 2 w + V z P u q d 3 / a Y h L K 1 3 q I D n e C H F l R z Y o r R 6 m + D i o K S A F D A n y n C 2 T L t 8 w g C i S M A d K g 7 n l 9 P p 1 S C H y f U R V x L 8 j a 1 t 4 p 8 W J 8 8 7 A 0 0 T Y D e N Z S M O n w 4 U y / y u t 1 U W L + m l z b K m B C X d s y h P I 0 H 6 Q T g 8 u i 4 k E q g U D h U I h q A w E J o 2 I 3 N r W I B G G + c e 4 o y 1 t t o E 4 I g z 4 O 7 i 0 G P m u t b L A O G s m E a 5 B A Q P F 9 y 8 t B q q 9 X 1 w y m J i e o t a O H z j 0 u T U Y 7 w P o O B i Y N P h x I B e f z e S i 5 c F 2 u b Q U 4 / v R D 9 R O q p q G d E t R H J 4 d D F A k v s + T w S + V G Z x r E Q u X 3 e D 1 S A Y R F D F y H F D G q X z Q a p p q a l W T C Z 6 3 q W j w W 5 X h e W o X D I W V i Z x Q T C h h 5 / o Q G h 7 b r m L 0 k 0 l p Y D 6 m 8 n L e O x B g l o 9 N y v Z q x e b 3 d X w i + u g 4 h 0 4 H u k F j s I G V Q s d G H M Z Y 8 R Q h U B i V R 4 A C r l c 7 p c I q l L 7 g w L 3 6 E i a L M 3 W m 5 j j D 6 Y 7 A I G i B s y A S g k h l V z w B k A r H H g q 6 K I R N g z S c D E z f X 8 K 5 Q b + P x B G U 8 v e T y d 8 j 1 a o b j z 1 U s o b y B V k q 5 B k S F O 7 V d G Q R Q w F l I H o s R A Q S B m d p a Q a z S a S 1 M j L 2 k 7 t 4 + H S u U Q r M z U w V 9 I + s 1 K y q J S K V Q 6 p 2 Q Z t K N p P J 4 W F L F R y m T W N 3 A U + n g G q N a 5 m p z / o Y u I R O k x P v d a u A U Q M F i 8 N U A l b y Y T A C k W T l w e / L E R N 8 J l c h 8 F 7 4 X / 3 9 6 a o J m p i e l 7 w a p h 3 4 b f N w 3 H y q U W J U I v E d R 9 u k 0 l Y i 8 h 4 M k z n h 7 y e l D I 1 O 6 3 C r d V a X K 5 w 2 0 s J r X L Z U Z B d n k V + R A A R t L n Q F m N J i C B 9 K s C m K 2 Q q k x o 1 K o b 2 j S I f 6 / X h / F U g 7 p N 4 V Y W 5 y P 1 d B I M E C P I 0 M U 4 4 r k Z 9 V y O h p g 1 a d e L I B 4 j p a 6 a i m C I k Y x S p E q l U p T 2 t V B D s / K K V b V A M e f L 1 1 f m R M V D l f D A S Z T U t Q 7 1 u + o v S 5 N + 7 o S F I M B w W L K R g E / u P + Q U i y N U N A H D r y n r 5 Q H D M h m P E 3 k d W f J z 8 5 g a t l F t y Y K 5 + l Z A T p / s i 2 e + 0 y l q 3 z F s D Z Y g I n D N + q f 0 5 E l Z + y e p F c T q o p Q D o e T y f Q e q 1 a K T C A M 4 I u N 0 L Z W 7 h w z y W a m p 1 l S + I R Y g U C A u r u 7 p K A X F x d F x 0 c a V L N g M E g d H a U 7 0 X G W Q h e f + y h t 0 d Z Q Z U x G W s O r Y a g l R T v a l O S c D T v p x l h 5 E r F S U I p U J s 2 Q y s G N n S v x k F M q X + 0 1 c P x H F R H K 0 3 y A p V A q R y a j c h w b i t F P o z 5 q r U 3 T 3 q 5 k g Y p n E A 6 H 6 f n z E f I x 2 Y Y G B + n l y 5 f U 1 d U l a p o V P 4 1 6 K R h 9 c z X t g 7 4 E N d e q i o S n O a 2 l F O p c i c e r S K x G K j g Q C m / u y K b J k 3 y k b q g C 8 F v h p S v f 1 b S X J h M c V K s E C 4 O B Z j 3 d p w Q g m b Z t G 6 Y d 2 7 f L K H 9 b W x s t L y / r q 0 Q p r v t Q z T a C T M D V l 3 m J h D e Q O W A M 8 3 g 6 W t E o z m t r m a g y Y t m U d V D S s 4 O v 5 s u y k h 3 L 3 Z L p F e X q O t + l S E S Z x I v J J L O E N A K e t V W L m p r 8 g C w I d v 3 6 z x J G w X / / d O P 7 O e e f W v p z R T w v i l Y s U A Z W W M t G X X O I 6 p x 0 D 6 w o 1 0 p 0 G 9 P c b i J c 3 g C F I 2 4 Z q L W S y Q C F l Z Z o l k a D b k k r B 1 B L a m r 8 N D U 1 T b M L I Z Z w a 5 P x d Y C + 2 I s F F 4 U T K I 3 q h b U 8 D E w 5 y R X u + 6 b S L g 7 b d 7 p V u a h 4 Q p F / B 2 E t U z G Z j F / n 5 Y 4 v 1 1 d E X 8 y v n B G + F j 7 5 5 J g Y M K a W y h v k L R c B f i b T v X g 0 4 6 E f n v s k z a A t k A / j v h q W r C 7 n y k p Z q b C W k Q o 7 0 J u i a K b 0 B O F K A q v u l f v j b 3 2 f E t w 5 g q q X L 5 x 8 g Q G 1 X o R V H G N E i X T 5 0 k A s U b 5 m m k x s 7 J S Z c M L J z 6 j C 5 k m R Z g C r n w H u i y a d L G n X f m 6 r a m t H W M s E K C 4 r a A R Z d p F M n 6 W E K + + n Y v t Q 3 v o O i k b 1 V C I u l O I C M p h a d s q 4 k M G z + f L V P u D m + O r j S W 8 C S B 4 Y I o x 7 U 0 C 1 x f d 4 X Y X v b y c U l 0 1 B m b H a x 2 + g + l O E / T o 4 W o H O 5 u 3 a 6 k g 5 u n K L 9 K z O C h P v r F c T W I G J 4 P r U P k i 1 j Q A q u 5 t z e 7 g l R R 6 u 9 J A o H / T F 6 f O d M X G n d s R k b O p N A M M G J H C L N s f b E a X K y K R B S o F Y k e T b 2 Y z m l 0 B F E s r X / K 6 o e i g I 0 3 c q h j V t O u S i B p + K w 7 Z Q r p S y D t y + K e p 9 G e p q S M v / T n K l T z H H r 7 7 0 0 U P u Q y 3 H O c 4 q X W 9 j m r 7 c F a O B 5 r Q 0 e K 8 C 6 l + p v t V m L p k v B 6 u W F 5 N J V L 8 s S F V 6 t y i 7 w / H X H 2 + u f D s b A 1 a 9 p H t Y J l p a 1 b 3 i Q r L G I R 2 6 u T J P L L l y 5 u k v u O K + q t K C f O c e r 8 9 c 3 s e k 6 G 1 K y f + 8 P O J b Y Q 6 H Z D J E x T 3 m O o i B f p I Z 8 E X 6 D D c E L x d d t G A Z + + r n 7 x 5 d X J / a + j Y A M h d l + b o g 0 s g C i f M X Z r K s x q e S l E 0 n q a N m i j g n 9 R 2 V g c o j V O N + 7 j v l p x Y Z 4 l g J V E y u U o A k e B X K J R R U u c 9 Y Z b P i 3 p R H 1 j i 9 L t 7 p S F J f k 1 J V 8 T o P Z 9 y 2 I N J G w k o q Q y j 8 g F A Z J p S L 6 d T o n 9 d 3 V A Y q y i j h b + p n V U / N W g Z p X p d M Q L H k e B O 8 0 5 n U I Y X F m P O N y A R A F T z L Z D b O k K m O V d f 9 3 Q l q 8 c c p P H G T d r d z S 1 6 X 7 y N W E l a U m x C M n T Z Q Q D X 2 p y K 5 8 q 8 E V 1 H y N J 5 u e q V V r x z A l A 5 1 6 1 W A 5 I G q u B b w P V 0 W o w d Q r u F j L e M B C C + D 0 u y s 5 E / w v x p Z c N O + r j h 5 I 0 + 5 3 5 W k 9 3 q S I t F A N q C c d 7 M j T F l C W i n p 5 a A Q V d b Y V M U Q q q F r D 6 V Y B y s 1 G 8 K g X H L t 7 c w v U 3 8 V 9 h R J H y u w t h A W O g M 8 2 9 L S E i 2 W O d + v l P G g 3 p u h B r 9 y V o A k x 4 f j 1 K W l 0 d R C g o a H h 7 j O O c W y h 8 H g I w P K a m g I a C U W v l e q q M 3 I V q r M 5 B H x o O z m o y 7 a 1 r z x 0 7 7 e F h x f / 3 S r v F q 4 2 a j b J 8 s y i k 3 l B u W S C f C 5 s 1 z 5 E u K X A w y 6 3 h j z U D T p E C k A 0 z f W W K H C Y q k H n i k U C t H d O / f I 2 X O c k s 4 3 M / t i M u 9 w a 4 q e z L k p U c J s 7 3 Z h g 5 k M x R a e U 1 P n N p n C B O B z V j M / h g t w D b v O W q U c 7 r B b o V v 7 U 9 i n A 9 s U p N C X S i X o g 9 4 I v V w u v x H c T D i + v m J / Q v k a B y k c C 6 g l 1 J z R c M D r E s r g 0 + 2 s N r 3 B Q O j s 3 B w t L i x K e H J q i t 5 / b z 9 d n s j v Z 2 5 H o B H Y y P 7 j R s F K K J A J p I J x A l s R 1 L n j t K 0 1 S l P R 1 V V k u 6 A i V L 5 E u n 7 N v t P r k A n 4 7 o l P l m R g H O h 1 c O P 6 z 9 T c 3 E Q 7 d m y X v c 5 r a 2 v 1 F f v C j m Q C r G W Y 2 / N D j 0 s F W c J O j 7 1 Q a T a H 7 Q n l 9 N S K e r N W 3 + l N g f E i L P C D S l f u t 2 N B 4 r v v 7 q F v v z 0 v z 7 S 4 G K Q H 0 y v N 2 p A I 1 r 7 M 3 7 A 2 T P m C V M Y w A T 9 R M 0 i + C m j + W e W 7 b d M 2 S 8 H V s J c i k c J x J y u p 3 g b B Y I b u a c x Q c 0 1 G x n + M C R w D r h h 4 j U Q i 9 O D h I 9 o 2 P C R S C Q s S p 2 d m 6 d n T Z 7 T r n b 3 U 0 h S Q v o x 1 n 4 m F i J M u P Q O 5 c O r H 2 5 k f + D r A N C i Y p + 0 C P I n k G p e r 9 K F k v 4 + E q H 9 H + 0 M 0 F n 2 z 4 Y i 3 D c c 3 N i d U y o 9 p R m r 3 o o 3 q O 7 0 J Y E 3 z L d 2 k w c F B J p N a k I i + 3 d m z 3 9 L x E 5 9 Q r W W R I g B j x Y M H D 2 l 2 d k 4 2 1 g z W f U i N L f b Z 8 B F C 4 B f O w j U B a Z T N q n L G D l Q g k j F O v N 8 d p r m k v c W U r Q d 2 v U 2 7 3 k r f 6 U 0 w E 3 L Q k 7 G l H J l A 8 h s 3 f h Y f W 5 S B / A B I N j 4 + Q V e v X q f 9 + / f R l 1 9 + T p 9 / f s p W Z A L s R C Z A l S l I p e I u l x 6 T Y n d j z E f t 3 l R B H b G b s z X d 4 0 l P T s 2 z C 1 C 4 / o F P p c 9 1 f c x L 3 1 6 6 T d t 3 7 K T j x z + m 5 e U Q f f f t 9 y K V v j v / v a h 3 x 4 5 9 J C c a Q j p N h q p r 6 t D b B O o n S J S R d W D K w a D i t P k O S Y 5 v r t 6 x W R u l 4 X B R 0 r N T W v p i K W V g B 6 J B x 3 e 6 3 D K r w p F N 0 t L S I q V f n K W / + 8 2 v q K Z o x y R Y F d e z w H E 9 c D u 5 z / G K R Y i V B X X e l P S h M F y S Z t U v m a B e 7 y h 5 W j r 5 q j 3 f 1 b Y S y t 2 w e 0 3 p Z B e p B T I B m E i b z H r I V 9 t C x 7 / 4 z Q o y o X X d a D L B e J L V h x U U k w k G E Y y x V a y F k f M r 9 + h Q + R B j P 5 h p p a Z s W K X b E N B K 5 H n t 5 r h R y h H K L u Q p B z i E 4 M Z k v Z j g L z z D Z p j 8 M o x y p y O V i 1 p n l G J j l 2 j y / j m J Y y 6 f F W a 5 v 1 3 H n c q B e n Q s L B d P E O Z u Q H A x W L L O 2 M K d v m Y / l Q 9 j T z H C q R k b O z P i l 4 Z j 8 S 6 F M r V 0 d I h o P t l E L 5 Z q y V 3 m n u n F g L R p r M l Q E 7 v u u j j d v X O H F t 1 D r B Z 3 c F p W J v F i g S I k 1 Z V R L y V Z c L 0 t 9 f K X A M o X s y V w d r G a M Q G V j / 1 U g g 7 3 h m g x 6 6 W M 0 z 7 D D w Z M q L u 2 q 5 n + 1 j 2 0 u I j x h 9 J b g 1 U C m Y B u 3 z z 1 N M R p Y W G R F u Y X a N y 1 n 2 o C 9 f p q + d j f n S x Y x v / 8 + X P y 1 9 R Q W 1 u n S C I z y 9 w A M z 8 w W F 3 n x f E 5 W Y 7 n p S N U Q L S k a K P M p z B b f t K y 7 4 Z d A L N 5 f g q S J h T 7 9 e E 7 1 N f d Q o n 6 L n 2 n f W D L P l Q s l l f 3 K h l 9 n X U U z L b J j r Q f f H i I v t z H r S p X i P W i L Z A n E / L l x o 1 b 1 N L S I v u r / z y + U u L V M 8 G w g P K j o T g d H U x I + G B f Q p b g f 9 g f p 8 + 2 x 2 T F c o 1 H 5 a 9 t 1 c I C A Y u W Q I V m s t 1 y 8 I M d Y c t x q F S q 9 L h T p e G n F 1 7 Z Q w K z v Y F k N E j x x / + P s s m I x A 2 g r k E K Y d Z C M a D i Q a I Y L C 0 v y x G b 2 O I M h C h 3 E 5 n W 2 g z t 6 0 p S g x 9 S S 6 U d G 4 4 L 2 b A + z D q r w x 4 o 9 T z q w T 2 + O p m Y X F x v 7 O A c Z 6 7 b S + W r a + 2 h 2 c U 6 7 j 8 p c Q 9 C W U l V q Q Q D W f a 3 T t P j h 4 / o y J E P 6 f a E R 5 a P Y E M W G C w e z b j p / Z 6 E F M q Z W y H y + m p p V 7 e H t u s T O g w w 7 S k Y X J I z q H b s 2 C E L E D d i T 7 6 H 0 2 4 a X 3 L Z w v S u y l h t w J P v Q 6 E L o P p Q a V b 9 m m m M O o Y H 1 Q d s B N u p f N F k Q y 5 D q w m o 9 D 8 + c 5 C n o Z d i S Q f t Y 4 m 0 s z 3 F 0 s s h Z 0 l B 0 v w 4 6 h N 1 7 W D H H H X 4 F l a Q C c D c w c 7 O D u 5 H v S C c X b t R G 1 z u 6 k j R h 9 1 L L D 1 t Y p L O F X 9 x P V A T m G f i j e Q L z 6 o k G 4 G L w y K v b O C S m P F d J J W q A S B R y h m g s V g 7 f f / M J x t o 4 h W t a h 7 i w a U w P X 3 y j L Z 3 r M 4 U z N a Q X W 2 R Z a 8 J 9 J s g F Q 2 Q 3 7 U 1 H v p i j 0 N O K d l s c A 3 I c c m S Q 9 p n u L x c V z D N a 2 U d 2 k x n O w k F 6 1 M p M 3 k 1 w F 8 T I H + t W s 2 L v Q J P P / L T F Z Z K V v z 1 V p h 2 7 9 l D j Y 2 N O m U l Q K i B g X 4 6 f e Y c / X D x M v 3 8 8 8 8 0 M T H B 6 p / K t 3 I A Q o 1 Z D k + I x d S J 9 y D q L p a c 6 L t t F l R D g T 9 o W B E G O C D h f J 1 4 O a k W d 9 o J j j M 3 7 u W f 0 A Z I u H c X z C 6 3 k q r a C L Y a M K P 9 Q O + r l 3 y b J S 1 Y h j 8 z M 0 M v x y b o K P f P U O k y z B g Q z 3 o E q h U z I S e 1 8 v 8 x M y n m u J P v 8 / m p r i 4 g c W Q 1 C L 8 5 U M 9 f O A 6 l Z p 5 b x 6 M y y S j t 3 2 u v D T E d Z 2 1 E K K e 3 m c K p t t y A L g i 0 F Q l V a p + / c o D x q W d P n 7 P 0 U Z Y 8 9 L F + / e t f C b H W A v L 1 4 c N H t H v 3 L p 2 S x 3 9 c m a J A S z + l M k 7 y O L O U Z M E F K 6 z 1 J P 2 3 A W l Q m U R q H A o H Q m h C s Z P 1 U a z u w d / V y 6 p q U 6 v + 1 O b D V n 0 o H A C w V U i z F g a a 1 z 9 W B Q w N D d F n p 0 7 S F 1 + c o v 3 7 9 8 u K 4 l e R C c A 9 o X B E T m z E Y L o V v t B 9 O j Y Y o 5 P b Y 3 L Q 9 s e D c Q q N 3 6 K O w O s 9 4 3 q B 6 i D 9 K f m r Q 5 I m S Z R Z h m F i Z V 3 a L G e r P l Q i U Z 0 G i f X i 6 d z r T 6 k x B M I Z w R j 8 L Q e Q B q 0 t z X T 3 7 j 1 6 / P i J T i X u l 0 2 y e o V d p p R q i G 9 O x U O 0 r T V O 7 / W m l Z n / r U B o I z 8 S x q 8 O 6 j 8 C X F 8 I q / e 1 C 2 w 1 s F v U O G 5 Z Y M r Q m 6 K + v l 5 O t r c C Y 1 i j o 6 O y d y D U 6 n g 8 J n 2 v S 5 c v U y Q a p V 2 7 d t L 9 e w / E e o Z G 7 c q V q 3 T y s 0 9 l i b 8 B + r c D g w M S b q / j v l 5 P j J K J j Z 2 1 o M j D f 8 S X F B P I x 3 V S K G O v o 2 + k T 2 o X x w 2 l F O R W B s a V Q i y p 4 2 / Y u G C s a m x s T M c U P B 6 P S C B I o o s X L 9 G / / / u f p Z + 1 f 9 8 + 2 v P O b m p u b q a h 4 U F J g 9 T y e L 1 S L l b U B g J 0 6 + Z t H e P n T S 5 Q v 2 d E x z Y K 0 F J U X Z A f T a 5 8 X O 5 A E o X j p e v S Z j l b 9 a G Q U Q a S e d a E L Q L M f M A m m r 4 3 X N w L 8 s z O z R f M e U P a k S O H h S i f f n q c f v v b f 6 S + v l 6 R Z l A V Q a L 5 + Q U 5 v B s r j D / 8 4 C D 9 w M S z w u / z U T Q a E Q s j 3 K X L P 9 I 7 2 3 v 1 1 Y 2 B I Y 5 m k U r L x V V M 0 q W O I F 6 6 P m 2 G s 1 U f y p C o F J G 2 A r l g 3 c P 8 P M z r e 1 N A l U M R F w N k m R i f k O t W V Q 5 I p d I y T x B k A t r a 2 m T j G e Q 9 i B l l t T A W j z M J + + Q e G D H e 2 7 9 f v m d X + 8 Y Y K a S c U d R S D x D U 9 c H E x U d q / p p c t w l s R i g d 2 K L o b k j R J 8 P x 3 N j Q e g E J A y s d K j o G a r G 3 B Y h j B Q Z u P / r o C J 0 + f W a F R c / j c Q s 5 I I E A V F T 0 t / 7 t 3 / 4 v X b 1 6 j f t U 1 + j s N 9 / Q 2 M s x O n P m n G x A 0 9 a m T N b d D R s 0 E C x k U T 9 S I Y Q 5 I I 3 y V Y I K y 2 X + g 2 E C u 8 B x 7 u Y D 2 z x N z L l T O r 2 l 9 p C w S y s k R j Q U p I p u G K L L 8 z T c s E C 7 h z p E N V s v o i x B z p w + R z 5 W 5 + r q 6 2 h o a E D U u L N n v 6 N / + Z f f i U R B 3 g a D Q R l z O n T o I C 0 F F 6 i z q 0 d / g 8 L U 1 B S 9 Z M L s 3 L W T + 0 q 3 R B 3 s 6 l I n Y K C P h d d f 5 M 8 1 N y s i G W k G 4 H C 4 + 9 N v t u g P A 7 k 4 d A 1 L + 9 W e E v A x o K s H e G U c i n 2 M Q 7 F L p + J 0 + I N + f g 5 7 y A Z b E S r q 2 C H W J z s T 6 m 0 A q 3 F 7 6 + O U W n x E T 5 4 8 p Y + O f s g V V p m 8 j R n 8 V Q B Z Y G h A j T / 5 6 Q n 5 H C x 3 F 7 6 / Q K 2 t r R Q J R y g c i d L u 3 T u F I P 6 i P S + s m O O + 1 7 2 7 d + n 9 A + 8 L o U p h e S l I 9 Q 0 r p 0 d h a + v X B c p Y V h i w p I W 0 x W C u I R R 8 N d v c k E o T K h m n o 4 c H R P L a A Y 5 v b z 6 0 T U 2 N O L Z v S U J 9 t i M u u x Y B 0 V i U v j 9 / U S p T b W 2 A 9 u 5 7 l 5 o a G w s k Q S m A B N 9 + + 5 0 s D U E f x w D 5 N j 8 / L 3 0 n q H g N D Q 3 6 i s J q x E D l d a 9 j h 1 v 8 n 5 G J I D 0 O d Y n K i r m C 6 4 N S 4 c x 0 I x D K z J S Q H Y + 4 f y d k s k w 9 g n k f h P r o 8 J B 9 J J T d C G X m 8 d m V U B A Y O I D a L B p 8 U 2 C 2 + Y l t h f 0 m 7 J t u 3 n d 6 e p r O f 3 e B d u / Z T Q d Z Y q w 2 N 2 9 y c l I a o t 7 e t S 1 u O J M K O z S Z Y 3 K 8 j g Q 1 B N y y w B D / M x L G W i w / l 0 O c A o G 1 j + W Z m Z 6 k 9 g 6 1 D H 1 x Y Y 6 a W A 3 E O c Y 4 D n W 9 h F L v C w l l i I S z d k t M P b I Q C h I q x Y T 6 + M i w b Q h l r x W 7 l Q A u d + w F X q Y m 9 k o c G 0 q s M E I E A g G q q 6 s T 1 9 P T Q 1 0 9 3 T Q 8 O C j q 4 G r A r I i 7 9 + 6 L I W I t z I W d d H P c K 3 0 d u I e P n 9 J y N E u x a E S 0 g 0 B d v f T h I B 1 f B U O m y f F R I R O A 1 c f b W 5 O 5 d y p n J b C Q i Z 3 y F L E L n Q x Q F q X l X c m 6 t E n O H r S 2 o N w + w 2 Y B 1 U N O 6 X h 1 P V k T L n 7 N n W 2 p k s v e r Y C x o b O j n V r b W u W E D 1 j a 0 H o X A 7 v T v r N 7 t 1 j 4 1 o J 1 w x Y g 4 R + k a G i R / D W 1 N B m u o d H F v G q 5 M P / q B X z B x Q X q 6 C q U i i 8 W 3 X R 8 O C b L 6 4 e a s c T + 1 R Z A p g b n K T Q T o 5 2 w n 0 u D n 3 f 8 R 4 f V N T u B G x L 7 / G w l p L k e h B N r v z P G f i 7 / c F m O / o Q 5 + + O P j 1 J N r V 9 m l a M i o U 8 E N c 8 A 5 u 6 1 j A 1 A c f X L e B q o r l E Z Q L A c H x J s Z M E l D V t z S x u N j b 4 o + B / F a G x q X m E Q O D o Y J 6 8 e 4 m r x R e l w f + G u T a V g i A K n y M J h i + p v y M Z / d D i f b q 1 D m / 1 j O w m 1 l W D a 7 W g R s S C B 0 I / C 2 V N H P j q S W 2 y I S r 5 z x w 4 5 e h T T h 7 7 9 7 j y d O X O W v j 9 / g U Z G X t D Y 2 P g r C V X q x E a r U n C g N 0 m D T C y D 3 v 4 B I e r 8 X O F 4 1 l r w W u w n M M 1 D C g + 3 p L m 6 q S O B D I q P Z D U k 4 T 8 q D P o j L p L K p B s y a e k k 1 + 0 D x 3 e 3 H 9 n m i S K k j B J b y c o X 8 K Z p d 3 u a W g K q o s E I g U F U v 7 + G D h 0 8 w B J g p Q U O Z E M e w f I H h 7 y 5 d O l H S s Q T 9 O V X p z h t 9 X l L j 2 f d o r I a D o F M / U 0 p 2 Q 1 p N a B / B Z X w T Y D T 6 z 3 c f O P / 4 d l H J + a o p a 2 T Q q y C 3 p l w S S M i F r 2 c l Q / m c m 0 2 F 2 O E 8 l M Y k + K + n h g k U n E Z j / r 0 x D s 2 M k r Y C N a W s p q w 2 m u B C N P P f u a O u 1 o G M T 4 + T p d Y x c O x N 6 d O n S x J J g B G C 5 i / 4 U M i o Z 9 V U + M n r w / b i 6 1 t X t / B / T Z M b c I m M X B 7 9 d Z i a 2 F p K a h D 6 8 P 8 X L 4 P B q m F 8 s U 7 Q 0 X s b K 0 T a y l m h z T X o A G 1 q n E r J R F 8 N e C r f R 2 G 7 y y 2 6 m w i 0 G a w Z x 8 H t c Y Y J q w G C m u 4 k g B 1 Z 7 X q u r M p S O n F R + T I J K X S P H v 2 n D 7 / 4 t S q p v F S Q M s 9 w 1 L t + f M R 6 u z s 3 P B 8 W l 5 e o o 7 O b h 1 b G 1 P L T s t p i F m q L x r z A i B x 8 I x L i w u a K F l 6 v y e e C y u n S V T Q h 8 o 7 / s O / + X s c D s g F / N / N d 8 J t u z g r K p V A x V h t n z t I h c 6 G r J z S 8 e 2 5 7 2 S 7 5 n A k I p K m H G A K 0 b 1 7 9 2 V O H f L q s 8 9 O i o l 9 o + E p m k C 7 F r A + a j G q 3 j e 8 v E y e E v u 4 L y z M i d + o Z 4 I I Q Z h 8 2 3 z P y O V E P 8 s Q R R M I e 0 s Y i a S J B P X Q k A m + q T 9 2 c L Z S + Z C x 1 U I k A 5 j H S w H 7 8 W H 2 w m 9 + 8 3 d 0 4 u Q J u s / k O H L 4 w z X 7 P w b B 4 C J d u 3 a d C d T N R P q U d u 3 a J d O J m l Z R E V 8 X G F A t R Y r V g N Y Z p H p 0 / z b X r t I v b p 1 9 o Q i S l R P 0 B / o 6 6 f h Q j C u k I o 2 5 h j D / U Q Q D g Y R E h l S 4 l j d y 2 A G 2 G t i F V 2 3 A r I T V 8 N O o q q y B 2 l r 6 + N h H T I g m i a 8 F q H g X L 1 6 m o 0 e P i v X v d S b S l g t I B t c 6 J J T B w P B O 8 n h L q 6 1 Q A 0 G U R F x t W 4 a Z 4 q H Q M o 2 P j Q p Z f C 6 l / i p S o b + k Z k + Y u F z T x E K 6 8 N Z G z l Y S C i 0 c J F S 1 S a n V 5 m 1 i l 1 i u H 4 J y 3 x l r k k C k c l X D N 4 G 7 D G l Z C i D L y m X x W V l y H 9 I D z z W 1 A U U U d p h L C K K A P F h c a a S Q I Y 5 c 0 2 m F 5 M p w I / R m 1 s e N h q 2 M E q 7 M 7 G q a Q k X D 4 y h t l s B y B + x 9 h y X v 5 Q B D C h i b 2 r l z x 1 t v d C Y n x l 5 r q 7 D R F 8 9 E C t X o D T 0 N 4 r E Y e V l q N T Q 2 C U H w 9 B i 4 B k E w Q O 3 z 1 3 A 8 S o v z 8 1 o q o b H R k q q I T I a I c O 3 t z f x N q v 7 Y w d n K K O F 2 J i S T q k 1 C J V 6 x A f / 1 l + X 1 U 7 D Y r 5 n 7 S R 6 3 g 6 K R t 7 s H O S x 7 r / M / z P y + J e 7 n g R A A 1 F S v T 5 2 a b 9 I w b x D T p T D W B E C q e T w + m k m 2 S b / I S K C c k z 5 U o b q H s a r u 7 t a S d W m z n M 3 6 U M p 8 C h h S W c l V q U T D K 6 0 1 V B J P O W T K z 6 u A M a c 4 S 6 n G p h a t M q V l V v j o y D O K c O V X e 3 2 / G l i a E V x c p G B w Q a e s x M L c r E i K 9 c I s q 2 9 q b h G J A 6 e W n u S / S y Q M + 5 B M c A i 3 t L X L u + Q k k P F h 5 d N x L D p U R F J k Q p o H c 5 y Q t z Z x t u p D C T i T D K p J U n G 9 W B P X x 7 x C r L W A g V z 0 n 7 C + C c A g L t S o / s F h m R 1 u K t u r A I n R 2 N T E n 6 m T C o / P q M q s 9 o 4 A 4 Q J 1 d d w P g u G g f F J N j I / m r H j 4 L s z 2 w H I Q K 5 C O C b V G g u E d Y O W L R S I 0 G f J y P o E 8 W h K x j 2 c z 5 D I D u 0 K u b F r q i p 0 G d Q F b 9 a H g M A 7 B u V V 1 a h / w q t k x O N Z m L S B P 9 u 5 9 l 8 6 f / 1 7 6 U w Y y L Y c d 9 i Z H h Y t F F U m K g c W E o e U l u Q + A h R C V H h U c x M T 3 Q w q C F J h q h C U Z C 0 x e f C c I h 0 F Z U 8 l R R l a g j 9 T d 0 6 9 j 6 l k x W 9 0 s 6 8 D z Q R r N L q X o Y b B N J t W a M g 6 H Q u T m Z 3 k 8 4 + L / p c h k t e 4 Z X 6 W b 6 U k Z l n y F d c c O z n Y S q s 4 X l M z j E l M J V Q R s E b b W + i A c v F Z U T 1 c A l a u d 1 a O / / O V r O Q 0 d m 1 n + 8 U / / I Q O 9 A M z c O H 8 X 0 m W R i Y J Z F I 8 f P q A L F 3 4 Q I 0 N d / c r Z C 9 h r b z U 0 t 3 A f h T 8 H w u G E e w D 9 n p S Q O M U S K E w 4 r A D S o x g 4 o D s c W u Z 3 U g s X Q a A a r 5 M O 9 P L 9 I I d 2 g f p 6 u v A U 7 2 6 k j y I P f E M m I R H C + I w Q O 0 3 7 9 m 7 T / 8 k + s J V R A s 7 t U H o 0 + G R a M O M D 1 n A l 4 l V H e N 6 a W N t A g c H g T 4 4 f o x M n P q E 7 d + / K p i r Y 1 B L p B X A 4 5 V C 2 Z + w C 9 Y 2 y J V g a j C 4 B m O L L B f I f g 7 3 o K 2 E Q G m T E V K m a E p N n a z n N y W I 5 u D j P 9 9 V z u W b J 6 1 J m c S O B I L W e z x E l M 2 q C r F z T f o 5 U / N x I U 6 T S Z n V 2 f f 2 d J e v Q Z j p 7 r d j V T l o o k A r R C i f Q a l h N 9 Z 8 O O b n S 6 M g a w C D w s W M f y y w J V D Y s P s Q y e L g 7 d + 7 S X / 7 6 t Z w h h T 0 m u r u 7 Z A w I a l c p h F g V h J U N F f 5 1 M D c z r U N 5 i G r I D v 2 0 + g a Y y j U p h E i K T P B R 4 M / m 3 J o 8 F j X P 3 C 8 E M o 7 j / A 4 m z Y F M 1 H X G L s 5 2 f S g 4 q M Y q Y 1 + v g C s B a x k p H s 2 W P / s B D c 5 7 + / e x S u a R X V 8 j k a j s B v v 3 v / l 1 w W E B L S 3 N q x K q b 2 C I v N g R N l J 4 m H a 5 8 J V Y g 4 X n c r I z 4 0 m G Q E b q w M c B c T + 9 0 G Q S k j F R N J F U m i a R h V z G b 2 q C m r q y 7 m y 2 s 5 + V j x H w R T l j l R X H 9 K W s k q p a p Z Y B l q G H E + U X D a x / 2 C p s + / b t 9 P T p M 5 Y K t T n z t Q G 2 A 3 v 8 6 D G r d 6 t L q q m p c R 1 a H 0 w / q R j o c + U I A l L l i K H c D 8 8 8 F I q D c B z n 8 s 6 Z y O W 6 I Y 9 2 k E w i n V J 8 P U V D Q x s / E X g j Y E t C + T 2 s 0 + t M r W Y p t d Z e C z + 9 8 K z b L O P z e a m 3 t 0 d O 2 S g G z O 1 7 3 t 1 D t 2 / f F n U Q / S / c Z 8 3 f + h I G i 3 K A c b G Z q U k x P C w u z I s K C C s k B m 8 V I a x E 0 d K K / 2 8 8 i T R z D X 5 e Q u U c k 0 i N P 2 n H / S l 8 z 8 D Q x u 6 n v l G A V O Y W 3 3 6 O G S U Z V 8 2 E M l t 5 l Q K W f V z V k 2 f X g 8 W F h V X X U 6 H f d f j w h 6 I O 9 v b 0 0 P n v v q e R k R F Z A Q z j Q F u 7 2 i F 2 P U D 5 w K r Y 0 d V N t Y E 6 G d B t b m 3 j P l m M y x G W O 0 2 g A s d k S h h V U K t 1 h k w i h f J p Y i b X a S o 9 x d + L 8 a f S 9 W a z H R 6 L s 8 V + r r M 5 r D M Q q p 8 i V b W p f S D N W u O S M K O v B 6 i s i 0 v L M q X n V Q C 5 v v z q C 5 F c O H X + z N l z + s r 6 M D 0 1 o U M K e A Y Q B S Z z m N U x g D s 6 8 p S m J s b 1 N U W U 0 Q X 0 r 0 C i l Z I p R z D 4 h k w W U p 3 6 / C j / p 3 x d s Z O z p c o H o K L l W i z 2 0 Z d C 5 l c b u L F e E 9 g d q V x A x Y L K U W 4 + Y U o Q 9 i v H 7 r R u v T f F e g D C W P d G N 2 T C K l / M w A A g t X r 6 B q i V p d / M 1 J T 0 3 y C h p k N K u o n h g X 1 F J k M s 3 F O K V N j 4 M s V S 8 P V U 0 1 8 C t i U U g O N d J G M l I 1 e q f 9 V i n F h L S p 1 7 7 F 9 z T Z U V D x 4 8 o i O H P 9 B z 5 8 o H 8 h b W w f U C / R k D f A d m U 8 z O T F E 8 F p f Z G I o U y o E o U A V B J h A x G l e S S V 0 H W a z k M W W u N 2 r R 1 + F a W + x L J s C W 4 1 D G d b f B 2 g e r j s p 0 j v C F 6 g O k 1 G p t A 1 7 5 4 n M f R Z K r 3 K C B / R w e j I V f a 0 E g C B g I 1 E q D Z d y r M D s z L Q e 3 G e k C H w O 9 2 M a 5 g d X I w v E m Z S K H j + l I W K 4 i n 9 F p Q i a L N p I n F X x N K i F W i o 6 d O L S i n t j J S e N o Z 8 e 5 L h m Z h X W H w 1 D 9 q h G o w / K + J Q D j x c V n P v r u i U / 2 J i + F g I 8 r d G 0 H P R h d 0 i n l A 5 I e Y 1 Z f f 3 2 a / v r X b + j W r f y R n 6 W A t V K t b e r E f u O E A O x Q P I o M i I M Q m n B y P S 0 k f D q D w W t 1 v 9 x T T C Y p c 0 W m H K m k D q S p x u 9 b U U d s 5 X 5 4 M G L r G p p M E Y 1 O u 8 j p d J O T W 0 B x R V t l o U C 3 E n Z 3 J G U P c a j E B s i D u 3 f v U 0 N T K / X 3 d u j U 9 W N p e V k O V H v n n d 3 y n b D W Q e o A I A D 2 6 M P + 5 0 A x m e A w r w + S S h E C 1 + D j a J o M T T E R l 2 M Z e h H v L 1 D l l A T K S y J 1 b A 1 8 n K 6 R P x T g + I m D 1 N e v 1 l v Z F b b u Q w E e 1 m B k H E J n u m m x U E h b F Q + m P d K 3 O v f Y l z N a w P Q d D o e o r 6 d d J b w m 6 g I B m X V x 5 9 Z N b r i c M u v c n A o / N z s t u 8 g C h k h G l U P 6 8 t J S n k x y H e X E f S Z 9 D 9 Y 8 B Z 2 9 O j 0 v t f I + S K X L N 0 c y R T R c 6 + 1 b v 1 n / l 4 b t C Q X U 1 W g 1 g s W + K Q C o f y h U o N p m T q y 2 U 1 I x Y H b / l o m 1 s B y X k 9 l h 5 S s 1 q L s e g E T t 7 R 2 5 b b 4 A m W n O 6 V j F i 7 C S L p A 6 a d k u D P 8 X q 2 3 N o k c h k 6 h 8 i l Q o L 1 j 9 0 h x f C J s 0 Q x 5 F J r g 8 m U x c S S y U e 1 9 / R 0 W U s 2 0 H d q 2 u S 1 Z F q x Y L G a x a r E J S V R P W Y y r n O k r n 7 s V p 9 z u 7 a M f 2 7 a 9 N K O Q j Z p 3 D v 3 / / P n V 3 r 9 z c E t e w / A N E g V E C E 2 4 x q I u K b k g h J C o g i l L 3 Q M g L T z 2 5 N P g 5 Q w T S c r 4 q Z 0 M m 4 3 / 6 2 Z E V 9 c K O j i U U / 6 0 A 1 1 C H Q s u T S g p E S K X 0 + G q T U g b l v F V D c 4 c Y F e o b 6 u n G z z d l 1 W 0 5 m J y c o m v X b t D X X 5 + R f f 4 w 1 + / 8 + Q s y u R Z z A U 3 e 8 m 8 u D D I A I J a R i D B S L A W D N D U 5 o U i h J Z M h E x Y 1 j s y 7 O a z S c o T T 5 Z i P w 1 d k M o e s 4 f T C b c M Y 6 y q s D 3 Z 1 F a H y A V 1 t W M 1 p W i 4 U g s 5 w K T i 0 d t V J q n K E F S o 8 x q q w J g p r n o s n x p b C 7 O y c 5 N + h Q w f o q 6 8 + p w 8 + O E T 7 3 9 t P t b U 1 M t l W C M T 3 K V 8 R y T g M 3 E L i Y K w J V j s M 2 m J d F G Z o q H s U Q U A m j E 3 5 + L l G 5 v m 7 9 D X x D Y l 0 + Z m y z B F J G k / l P j 7 + o X r o C k D F E A o I + B 1 c G B Y i a W K Z g k H h b 0 W g G Y H F D x N S k R e o 7 G s B 9 9 y + f a f k 1 s 3 t 7 e 2 K R H B 8 H / z 8 A j / l c q Z x O L 6 G + 2 B 4 Q O 4 b A w Q G d 6 E S Z r m K X X y q l m h I G c m 9 q v x E Y r H L + T m p x H 4 K B 1 U n q a e 3 M v p O B r Y e 2 C 1 2 / b 1 e L k z d o u n M h 4 P k M g W 2 F W F m r W N S 7 L b t w w W n G J Z q Z N B X 2 r Z t u G R F n Z 2 d l e U f i j B K M k l f B 0 R g 8 k z M J 2 T 9 k 7 q e T 4 e P Q s I O T N O T 4 1 y z X B R O e u j y c z e l W H y i b A y J p K z E R x w E U r 6 V T C b 8 x a 8 + W V E P 7 O w c l x + N V l S z v r S c o h f j M X K 4 1 N E t Z l x K j V G x 7 3 C K v 5 X Q W p u m g 3 1 J C W N v C S y L x 0 r e i f E J u n P 3 H q t j t d w P G a K J i U k 5 L R 5 9 r K + + + k I I W E y 4 l y 9 f 0 v z 8 I p M N p 8 c v 0 k c f H e F 7 I J H S 9 H x k l D o 7 W q X v h H 5 R Q 2 O z z L L I 9 5 m y l G R y X H i C Q 6 s N a f J k Q l y R q p B E 0 j j K 2 F N S T P Q 4 k B q n u 5 / 8 7 A g N b c t v / F I J q D h C A X c f L r P a w B 1 A k A o k y p G K H f v Y V E R 8 t B r S d F Q 3 W g N M q F 5 F K C z D O H 3 6 L A 0 O D l B 9 f Z 2 c C g + p c P P m L Z k I O z Q 0 K B u 3 L D D x Y B W 0 I q f q a f f X v 3 x D p z 4 / y S R Q m 4 / C H K 4 I A s f k 4 c o P 9 R L x W D J D 1 1 + 6 K Z p Q K i I W i O Z n S 1 j J p H 1 + T i O N Z C C X w x j A l T i T y e 3 M 0 n / 7 7 7 / T T 1 Y 5 q K g + l M G e n f V a X V A F I S 2 e 6 V u J Q w E i D R V D 9 Q P 4 j / 5 0 9 W F f l y I T A I P E y Z M n 6 P H j J 7 k + E q T I / v 3 7 h G R A G / e T G u r r Z V t n s x 1 y K d f Q 2 C C n K U I N F L V O p I q 5 n p Z t y R A f X y R Z f R v B h F d N m J x v C R e Q S e K m 7 J C m + k y Q T l l O + / 0 f / l m e t d J Q k Y S C 5 O n q 8 H F B G A K h p Y O v C k k K U Q o d / S v d 4 u r P V i O s + / 3 h v a H W 7 d + / t 6 C P B K I h b t o V H M 4 G C 9 + T J 0 9 l / h 6 2 I 1 M V X h E G R D l 4 8 H 2 x 5 G H 5 v J p f l 7 8 G 3 x 9 o p G s P 5 + j B l F M a O D i V 9 1 w O J l x E J t X Q K Q K Z f n B O Q k k Z J u n Q 4 X 0 i + S o R F W W U s L q O d j / X H l V A q n X T Z I K v C 8 q k Q U 0 x k q p 4 q Y S l z l U s z D v B 2 H D p 0 m W R P o O D g y p R A + 8 O E i g D g w r D P I 4 5 e z h + d G l p W S S W I h b u S c v e e + i T J Z M m L 2 G h U 8 R I p d L 0 d C J M Q W q X 7 x L C w H E Y P v I 8 J 5 G 0 L 2 X F 4 V z 5 Q K s A i R D n f l m G p R N T n t 4 7 s G d F e V e K 4 7 K o 3 J 8 D + 7 C + B o W N A g K p 8 g U l L a E p S I m r c I o r h S K Y a q p N i 1 0 N A K H 6 + / t l g N c g T y Q l q f O k U g 4 k Q a s C i d X e 0 S Z T i 8 y 1 6 a l p 2 Y o M A 7 d m m X y K K z 5 I g e 8 Y C 9 f l p F L O + K D z W Z X D S j K p c l E N o J J M p g 8 F k 3 + K / v V / / W d L C V f e T 2 X K V Q 1 I l 7 6 u g C 4 s d l p 1 M C 2 g F C o X n C p I 4 1 R B w + W I Z V w F K o Y 4 + N k A K h 0 G V w 1 5 r M 6 Q x J B I + S o f k C 9 j Y 2 P U 0 9 2 j r X Z p 2 e c v j g W D 3 H 9 q a + + Q S a / 8 T Z J D + C w k l B g d d L 5 C c l m / T 1 3 T + S / l g e t G v V N k E s k E n 8 k E / + h H h 9 S L V D A q m l B A Z 0 c t e d x c Y a R g F J m M r 0 i l 0 n M F r S u V V D J R A 3 X r z d / F n v 5 T O X B b R g h w 3 A 3 e B T A k k n e z O G O o U Z V f 3 Y P p Q + h L P W V 3 / f p 1 u n H j p q h 6 M 9 O z N D w 8 z P 0 v j z R e w Y U F z k N F y E v P 1 a x y a 1 9 J p J V 8 L 3 z T m K m 8 l / K Q M t J k M p K J H a R e Q 3 2 A 9 r 2 3 W 5 6 9 k u H 4 8 c n L y q p B q + D q t X F K Z z E G x Z 1 v p 0 t a V P j K l K 7 N 6 O x j J x 7 E 0 Z o j L D 7 i + E G t k X Q o x P Y F i A E 0 + D N 0 q D d B L q c 6 V n N m Z k 7 M 4 k A x k d Z y h m T G / / n m L d q + b R v 5 / V D / z D V 1 H V L r 1 q S f w j E 1 N i W N E q Q R 7 h E y 4 T 6 Q C P E 8 q Y y 2 k C M T V E f u M 8 F U 7 v O 6 6 Q / / 4 z / J c 1 c 6 m F B j V U E o V I w f r 7 z k N 1 L j U n l S g U A Y p 2 L S S F j 7 V j I J i V h Y a z L h R 8 L 4 Y v 1 H e Z t L N L y j D o j y h b G a k 9 v j F I 1 E 6 f b d u 3 T o 0 E F 5 z j x Z z G c 0 a f C T 8 y G 9 c F 1 J M V w H Q W 7 e u k 3 v v r t H v k d I I d f 4 H r m O s S Y n h W J m x y K Q B 9 d Y a i G O + 4 V U k F B a e o F M 0 B q Y Z G L F g 0 Q y k o k J 5 a Q M 9 5 v + C 5 d Z x S t L A s d P V U I o A J X i 0 p V R r v e K V G Y G h S K S k l Q i t Y R E h Z I K Z M F e 2 f I j a V y l N I E k L F f E 0 8 g F B P l r h e k b A q 7 U q p D A A P w y m R x Z O t i X o D p v h l W 0 G 0 I C H E + T J x M c P m q N F 5 L I O O Q b 5 g H e Y s n 0 / o H 3 h E R C D r m m y D Q T I g r H s z Q y D x O 5 I p K Q S v v 5 O C S S I l V O / Q a 5 R D L p P p S Q K S 7 3 / s / / 8 1 + 5 4 a s O M g H V 8 y Y M H L 6 1 d 3 c 7 F 5 x S J 4 w F S R U q p x X 4 h c 5 q C c y 3 r v l W V / o H u R Z Z V T h V M S 2 V E + m 5 t N W c v j f n O E 2 + s 7 S T i q r v U Z V W u U Q q Q z P L m B m R F J M 3 j A m q 4 w + n + j l i K M B z a z + S w I 5 D C K s + l H E Y 3 B 1 5 M U J d 3 V 0 y I I w 9 z u X z 2 v A w G c z S 2 A L R 8 z m W T C a / x O H z O t + 0 D y k k e W p 8 C a s 8 V 2 R S y 9 k x e P u P v / 2 y q s g E O H 5 6 W j 0 S y i A Y j N K t O 5 N K G h n 1 j 5 3 p U x n p Z C S V V e 2 z S q d c m K V O L g 3 / Q H z E E Z G r J v B 6 0 F K n J E A 6 7 S t P + W 5 n h k 5 s w x l Q i 5 T k y t s i K 2 y t R D V O f Q b u 5 r i b 9 n V h O T s T l O N K E m X p w Y M H s i 8 6 E I 6 E 6 e G D h 3 L 8 D U z p j 2 c c N L F k p J K R S O z w H S A S + 0 I o p D F J 4 C u S g U w g n J Z M G G d C A 4 f l 9 P w 9 / / T P X 1 F 3 r / 2 X t K 8 X T K j x V U q y s n H v 7 h j N z E d z p F L q H 9 Q 9 P d e P 1 U K l C h p S g T R 5 Q p k w / 1 F x f K k O C 4 V U A v 7 o N A 0 d t q Q w C m M K + W z P h V D 7 N b i q 5 y 6 g 8 u u Q v k U R 5 N S O m C w I / O S T j 9 V V E E S c D u M H U t P 4 u e u a U J w G I 8 P C / A K 1 t b c p s k h 6 R o 7 E y d Z v p 4 V 4 j d y P N E M m i R e T S S Q 8 4 k o q I T 2 n D Y h k U t o C l t / 8 w z 9 9 S X 0 D 9 t z s / 0 1 R X f L W g j 3 v 9 l J z o 5 c L V h W m F K 4 u W K W O G F U Q r a q q A N L C S g W B Q z r S t N O V K X 8 d 8 W I f l c 7 S i u e c + Y z V 5 a / j f l E p c 2 n W 7 + C w V G h 1 3 d z n J K 6 w 7 G P G u J I E 5 n 5 z L z v z r L l n V s 6 o h A h P T k x Q U 1 N j 7 j v E Z 1 U v m i C a j 2 G Z B t L V d 6 i 8 w n X O N + 2 r P M y r 1 a L W c V i p d 5 B I x k + I Q W J 4 e K B q y Q Q 4 r l S p h D J Y X o 7 R l W v P c 5 J K f H G Q S h Z / h Z Q y P k s X 7 S t J B B 8 e + 5 A 8 I n w k J G k G + W t l A B I F f w x Y S o h n / p r r k g A J Q x T w p u m D / g T N z s w S d i m q q 6 v X 9 + D 6 6 s 6 o e Q h j t v j L s X H q 7 + v N S S Z c g + T 5 A f s / s C 9 k F 0 K r s C K l 8 h E 3 f c 1 C w m m C g V Q g F / 8 f r G P r H + i n f / j t 5 / J W 1 Y q q J x Q w O 7 d M N 2 + N s j w G g f L q H 0 h j 7 V O p v h T U Q R b c x S q g E E S H F X s k L K y R X 0 k s D A M S t M Q L o L P e U g J c 1 S 1 x V H z l y 1 8 V E f / d z g S 1 B T I 0 N z 8 n p 6 h 3 d J i N J 9 X 1 1 Z y Q B G F N n M v P P U y K L L X W p m g + j E 0 1 9 X 2 a Q E Y 6 y v 1 F Z B K J D l L B B 4 G E T D o s W o C a A c E 3 0 9 + z m j c w a M 8 j a D Y S j i v P q p 9 Q Q C Q S p 4 s / P B J p 5 N D j U o p M h l w O I Z q Q a B V J J Q S C D 4 J I H N + 8 0 s 9 B 7 i 0 P X I f x V 8 I A K n U O I I A K 6 N 8 s n d g W k 0 p 9 / / 5 D 2 r 1 7 l 6 T J f e I Q B B n g m z Q m A H w t n e B A h i j X 9 2 u j 2 J D F E E i T S Y i k 0 p S k K p J M L J G Q p l R F k A g + J J O S U E b F x m T X 3 / / h d 9 T Y V C 9 v U O 1 g Q k 1 w t m 8 N Y P 7 Z 2 X O 3 + a 0 h q Z R z w F D B p J G w l l I 5 Q 4 W Q R v l C D o s D c X L p + H K T J m H 1 R z w g n 1 g E S 9 a j 8 u u g i X C 1 t 0 T x B 7 P l s / R h f 5 y 8 r i z F 4 w l Z n d v L K h u u 8 a 8 Q o r Q z Z F F x R R L l X x 5 h K Z X W 9 w h p c G 8 + L C T i O I w O W D h Y m k y F k g n z 9 G A S / 9 f / / X t R S b c K t h S h A K 5 L d P r 0 D a 5 I X O G F R I Z c I J M i l y E W y I S x L d h u l N T S D u T Q Y S G O + E j S p M F l / D E w 6 W s B D 6 Y h I W v c h N l v C a R p T 0 d S x o 5 m 5 + a o p 7 t b r o v D D + 5 l B 2 m E L z L E M f c o K Q V i q B 1 d Q S Z 1 f S W R V B r I A y J C Q u n + k v a F R C B W g Z q n z O M 1 N X 4 h U y 5 P t g g c V 7 c Y o Q z O n b 1 B 0 X h G J F R e 7 c t L q r y U s p I J 8 S I i I Y 4 v F B 9 x i S C q o Q L 5 e G m g / i v o g P D B h F X I 4 8 z S k Y G 4 p M / P z Y u F r 6 Y W Z m 2 5 W f x i J 4 T C N U 0 i E A p 9 p o f T L l q I 5 N O F R C X J p O I F Z B I S w d d E 0 m Q C k f g D s t S + U l f c v h m I / j 9 N i 9 u v e 8 P Y 3 w A A A A B J R U 5 E r k J g g g =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s w L q V N n p l + m l A A A A 9 g A A A B I A H A B D b 2 5 m a W c v U G F j a 2 F n Z S 5 4 b W w g o h g A K K A U A A A A A A A A A A A A A A A A A A A A A A A A A A A A h Y 8 x D o I w G I W v Q r r T F j C G k J 8 y G D d J S E y M a 1 M q N E A x t F j u 5 u C R v I I Y R d 0 c 3 / e + 4 b 3 7 9 Q b Z 1 L X e R Q 5 G 9 T p F A a b I k 1 r 0 p d J V i k Z 7 8 m O U M S i 4 a H g l v V n W J p l M m a L a 2 n N C i H M O u w j 3 Q 0 V C S g N y z H d 7 U c u O o 4 + s / s u + 0 s Z y L S R i c H i N Y S E O 6 B q v 4 g h T I A u E X O m v E M 5 7 n + 0 P h M 3 Y 2 n G Q T B q / 2 A J Z I p D 3 B / Y A U E s D B B Q A A g A I A L M C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A u p U K I p H u A 4 A A A A R A A A A E w A c A E Z v c m 1 1 b G F z L 1 N l Y 3 R p b 2 4 x L m 0 g o h g A K K A U A A A A A A A A A A A A A A A A A A A A A A A A A A A A K 0 5 N L s n M z 1 M I h t C G 1 g B Q S w E C L Q A U A A I A C A C z A u p U 2 e m X 6 a U A A A D 2 A A A A E g A A A A A A A A A A A A A A A A A A A A A A Q 2 9 u Z m l n L 1 B h Y 2 t h Z 2 U u e G 1 s U E s B A i 0 A F A A C A A g A s w L q V A / K 6 a u k A A A A 6 Q A A A B M A A A A A A A A A A A A A A A A A 8 Q A A A F t D b 2 5 0 Z W 5 0 X 1 R 5 c G V z X S 5 4 b W x Q S w E C L Q A U A A I A C A C z A u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G 1 M k Z O r g k C l f n g b 0 e t 0 Y w A A A A A C A A A A A A A Q Z g A A A A E A A C A A A A D 7 Y q c Y k N Q j R s 7 k c K + i N F Y t q J Y 1 p r 6 n s P y 5 0 E 4 9 m 4 f A h w A A A A A O g A A A A A I A A C A A A A C 7 X 7 R d H X / s c B b y q h q D 5 e d j p A 2 J K T 8 u v K V z X n 3 8 s U C 7 B F A A A A C 3 M J k 7 Y E Z Y L D 1 V X 1 E y S x 0 0 B W o q k Q m h A D e F 6 V L v D d I L c 7 L I 3 J 1 J n k O s u k c x j s O f v 0 W f J N S i o E e R Q Q 2 3 i a f B 8 i D 4 F B a N h m Q o y T C e m i T e J C g P J E A A A A D 9 g s G n P u G V 5 g d v A l b I F 9 3 B J w 0 o i N S r m j L s 6 / p e F a r J x S N + y 6 h a C p i O 6 q g M 3 p f b C X W k O Y A H 2 y 6 C O N Z E R 1 3 v 2 1 r F < / D a t a M a s h u p > 
</file>

<file path=customXml/itemProps1.xml><?xml version="1.0" encoding="utf-8"?>
<ds:datastoreItem xmlns:ds="http://schemas.openxmlformats.org/officeDocument/2006/customXml" ds:itemID="{F4FBCDAA-84D5-4A11-9A23-E82DD478EAB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753E34C-3FBE-4418-8C5F-299936C2026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9EB8470-1965-48E8-A07B-7967AC0497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Consumo</vt:lpstr>
      <vt:lpstr>Tabla-Consumo</vt:lpstr>
      <vt:lpstr>Consumo-Aleatorio</vt:lpstr>
      <vt:lpstr>Hoja1</vt:lpstr>
      <vt:lpstr>DatosIrradiación</vt:lpstr>
      <vt:lpstr>DatosModulos</vt:lpstr>
      <vt:lpstr>Calculos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PC</dc:creator>
  <cp:lastModifiedBy>Bruno</cp:lastModifiedBy>
  <dcterms:created xsi:type="dcterms:W3CDTF">2022-05-09T23:53:06Z</dcterms:created>
  <dcterms:modified xsi:type="dcterms:W3CDTF">2022-07-12T03:31:51Z</dcterms:modified>
</cp:coreProperties>
</file>