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.AMZO34" sheetId="1" r:id="rId4"/>
    <sheet state="visible" name="SELIC" sheetId="2" r:id="rId5"/>
  </sheets>
  <definedNames/>
  <calcPr/>
  <extLst>
    <ext uri="GoogleSheetsCustomDataVersion2">
      <go:sheetsCustomData xmlns:go="http://customooxmlschemas.google.com/" r:id="rId6" roundtripDataChecksum="DLQa57mCqOpMLSXxCDgeUWnZBHXVvcgA1Ba+w7fgweg="/>
    </ext>
  </extLst>
</workbook>
</file>

<file path=xl/sharedStrings.xml><?xml version="1.0" encoding="utf-8"?>
<sst xmlns="http://schemas.openxmlformats.org/spreadsheetml/2006/main" count="168" uniqueCount="150">
  <si>
    <t>DATA</t>
  </si>
  <si>
    <t>ÚLTIMO</t>
  </si>
  <si>
    <t>ABERTURA</t>
  </si>
  <si>
    <t>MÁXIMA</t>
  </si>
  <si>
    <t>MÍNIMA</t>
  </si>
  <si>
    <t>VOL.</t>
  </si>
  <si>
    <t>VAR%</t>
  </si>
  <si>
    <t>APORTE</t>
  </si>
  <si>
    <t>COMPRA</t>
  </si>
  <si>
    <t>TOTAL</t>
  </si>
  <si>
    <t>PATRIMÔNIO</t>
  </si>
  <si>
    <t>MÊS</t>
  </si>
  <si>
    <t>a.a</t>
  </si>
  <si>
    <t>01.12.2022</t>
  </si>
  <si>
    <t>1,55B</t>
  </si>
  <si>
    <t>TIR</t>
  </si>
  <si>
    <t>01.11.2022</t>
  </si>
  <si>
    <t>2,04B</t>
  </si>
  <si>
    <t>01.10.2022</t>
  </si>
  <si>
    <t>1,46B</t>
  </si>
  <si>
    <t>VPL</t>
  </si>
  <si>
    <t>01.09.2022</t>
  </si>
  <si>
    <t>1,21B</t>
  </si>
  <si>
    <t>TMA</t>
  </si>
  <si>
    <t>01.08.2022</t>
  </si>
  <si>
    <t>1,17B</t>
  </si>
  <si>
    <t>01.07.2022</t>
  </si>
  <si>
    <t>1,34B</t>
  </si>
  <si>
    <t>01.06.2022</t>
  </si>
  <si>
    <t>1,77B</t>
  </si>
  <si>
    <t>01.05.2022</t>
  </si>
  <si>
    <t>2,26B</t>
  </si>
  <si>
    <t>01.04.2022</t>
  </si>
  <si>
    <t>1,47B</t>
  </si>
  <si>
    <t>01.03.2022</t>
  </si>
  <si>
    <t>1,63B</t>
  </si>
  <si>
    <t>01.02.2022</t>
  </si>
  <si>
    <t>1,69B</t>
  </si>
  <si>
    <t>01.01.2022</t>
  </si>
  <si>
    <t>1,53B</t>
  </si>
  <si>
    <t>01.12.2021</t>
  </si>
  <si>
    <t>1,29B</t>
  </si>
  <si>
    <t>01.11.2021</t>
  </si>
  <si>
    <t>1,52B</t>
  </si>
  <si>
    <t>01.10.2021</t>
  </si>
  <si>
    <t>1,27B</t>
  </si>
  <si>
    <t>01.09.2021</t>
  </si>
  <si>
    <t>1,25B</t>
  </si>
  <si>
    <t>01.08.2021</t>
  </si>
  <si>
    <t>1,26B</t>
  </si>
  <si>
    <t>01.07.2021</t>
  </si>
  <si>
    <t>1,67B</t>
  </si>
  <si>
    <t>01.06.2021</t>
  </si>
  <si>
    <t>01.05.2021</t>
  </si>
  <si>
    <t>1,50B</t>
  </si>
  <si>
    <t>01.04.2021</t>
  </si>
  <si>
    <t>1,54B</t>
  </si>
  <si>
    <t>01.03.2021</t>
  </si>
  <si>
    <t>1,56B</t>
  </si>
  <si>
    <t>01.02.2021</t>
  </si>
  <si>
    <t>1,44B</t>
  </si>
  <si>
    <t>01.01.2021</t>
  </si>
  <si>
    <t>1,43B</t>
  </si>
  <si>
    <t>01.12.2020</t>
  </si>
  <si>
    <t>01.11.2020</t>
  </si>
  <si>
    <t>1,82B</t>
  </si>
  <si>
    <t>01.10.2020</t>
  </si>
  <si>
    <t>2,33B</t>
  </si>
  <si>
    <t>01.09.2020</t>
  </si>
  <si>
    <t>2,32B</t>
  </si>
  <si>
    <t>01.08.2020</t>
  </si>
  <si>
    <t>01.07.2020</t>
  </si>
  <si>
    <t>2,55B</t>
  </si>
  <si>
    <t>01.06.2020</t>
  </si>
  <si>
    <t>1,76B</t>
  </si>
  <si>
    <t>01.05.2020</t>
  </si>
  <si>
    <t>1,65B</t>
  </si>
  <si>
    <t>01.04.2020</t>
  </si>
  <si>
    <t>2,49B</t>
  </si>
  <si>
    <t>01.03.2020</t>
  </si>
  <si>
    <t>3,28B</t>
  </si>
  <si>
    <t>01.02.2020</t>
  </si>
  <si>
    <t>1,85B</t>
  </si>
  <si>
    <t>01.01.2020</t>
  </si>
  <si>
    <t>1,70B</t>
  </si>
  <si>
    <t>01.12.2019</t>
  </si>
  <si>
    <t>1,37B</t>
  </si>
  <si>
    <t>01.11.2019</t>
  </si>
  <si>
    <t>1,04B</t>
  </si>
  <si>
    <t>01.10.2019</t>
  </si>
  <si>
    <t>01.09.2019</t>
  </si>
  <si>
    <t>1,24B</t>
  </si>
  <si>
    <t>01.08.2019</t>
  </si>
  <si>
    <t>1,60B</t>
  </si>
  <si>
    <t>01.07.2019</t>
  </si>
  <si>
    <t>01.06.2019</t>
  </si>
  <si>
    <t>1,49B</t>
  </si>
  <si>
    <t>01.05.2019</t>
  </si>
  <si>
    <t>1,96B</t>
  </si>
  <si>
    <t>01.04.2019</t>
  </si>
  <si>
    <t>01.03.2019</t>
  </si>
  <si>
    <t>2,02B</t>
  </si>
  <si>
    <t>01.02.2019</t>
  </si>
  <si>
    <t>1,62B</t>
  </si>
  <si>
    <t>01.01.2019</t>
  </si>
  <si>
    <t>2,68B</t>
  </si>
  <si>
    <t>01.12.2018</t>
  </si>
  <si>
    <t>3,10B</t>
  </si>
  <si>
    <t>01.11.2018</t>
  </si>
  <si>
    <t>2,79B</t>
  </si>
  <si>
    <t>01.10.2018</t>
  </si>
  <si>
    <t>3,66B</t>
  </si>
  <si>
    <t>01.09.2018</t>
  </si>
  <si>
    <t>1,89B</t>
  </si>
  <si>
    <t>01.08.2018</t>
  </si>
  <si>
    <t>1,93B</t>
  </si>
  <si>
    <t>01.07.2018</t>
  </si>
  <si>
    <t>1,95B</t>
  </si>
  <si>
    <t>01.06.2018</t>
  </si>
  <si>
    <t>1,72B</t>
  </si>
  <si>
    <t>01.05.2018</t>
  </si>
  <si>
    <t>01.04.2018</t>
  </si>
  <si>
    <t>2,60B</t>
  </si>
  <si>
    <t>01.03.2018</t>
  </si>
  <si>
    <t>2,61B</t>
  </si>
  <si>
    <t>01.02.2018</t>
  </si>
  <si>
    <t>2,76B</t>
  </si>
  <si>
    <t>01.01.2018</t>
  </si>
  <si>
    <t>01.12.2017</t>
  </si>
  <si>
    <t>1,16B</t>
  </si>
  <si>
    <t>01.11.2017</t>
  </si>
  <si>
    <t>01.10.2017</t>
  </si>
  <si>
    <t>01.09.2017</t>
  </si>
  <si>
    <t>1,19B</t>
  </si>
  <si>
    <t>01.08.2017</t>
  </si>
  <si>
    <t>01.07.2017</t>
  </si>
  <si>
    <t>1,58B</t>
  </si>
  <si>
    <t>01.06.2017</t>
  </si>
  <si>
    <t>1,92B</t>
  </si>
  <si>
    <t>01.05.2017</t>
  </si>
  <si>
    <t>01.04.2017</t>
  </si>
  <si>
    <t>01.03.2017</t>
  </si>
  <si>
    <t>01.02.2017</t>
  </si>
  <si>
    <t>01.01.2017</t>
  </si>
  <si>
    <t>80,00M</t>
  </si>
  <si>
    <t>Ano</t>
  </si>
  <si>
    <t>taxa SELIC</t>
  </si>
  <si>
    <t>Total Gasto</t>
  </si>
  <si>
    <t>Total Adquirido</t>
  </si>
  <si>
    <t>Lucro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</si>
</sst>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&quot;R$&quot;\ #,##0.00"/>
    <numFmt numFmtId="165" formatCode="_-&quot;R$&quot;\ * #,##0.00_-;\-&quot;R$&quot;\ * #,##0.00_-;_-&quot;R$&quot;\ * &quot;-&quot;??_-;_-@"/>
    <numFmt numFmtId="166" formatCode="&quot;R$&quot;#,##0;[Red]\-&quot;R$&quot;#,##0"/>
    <numFmt numFmtId="167" formatCode="&quot;R$&quot;\ #,##0.00;[Red]\-&quot;R$&quot;\ #,##0.00"/>
  </numFmts>
  <fonts count="5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9"/>
        <bgColor theme="9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0" fillId="0" fontId="1" numFmtId="10" xfId="0" applyFont="1" applyNumberFormat="1"/>
    <xf borderId="0" fillId="0" fontId="1" numFmtId="164" xfId="0" applyFont="1" applyNumberFormat="1"/>
    <xf borderId="0" fillId="0" fontId="4" numFmtId="0" xfId="0" applyFont="1"/>
    <xf borderId="0" fillId="0" fontId="1" numFmtId="2" xfId="0" applyFont="1" applyNumberFormat="1"/>
    <xf borderId="0" fillId="0" fontId="1" numFmtId="165" xfId="0" applyFont="1" applyNumberFormat="1"/>
    <xf borderId="0" fillId="0" fontId="1" numFmtId="9" xfId="0" applyFont="1" applyNumberFormat="1"/>
    <xf borderId="0" fillId="0" fontId="1" numFmtId="166" xfId="0" applyFont="1" applyNumberFormat="1"/>
    <xf borderId="0" fillId="0" fontId="1" numFmtId="167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2.14"/>
    <col customWidth="1" min="3" max="3" width="11.14"/>
    <col customWidth="1" min="4" max="4" width="10.71"/>
    <col customWidth="1" min="5" max="5" width="10.57"/>
    <col customWidth="1" min="6" max="7" width="10.29"/>
    <col customWidth="1" min="8" max="8" width="13.57"/>
    <col customWidth="1" min="9" max="9" width="11.43"/>
    <col customWidth="1" min="10" max="10" width="11.14"/>
    <col customWidth="1" min="11" max="11" width="15.57"/>
    <col customWidth="1" min="12" max="12" width="10.86"/>
    <col customWidth="1" min="13" max="13" width="8.71"/>
    <col customWidth="1" min="14" max="14" width="6.43"/>
    <col customWidth="1" min="15" max="15" width="13.14"/>
    <col customWidth="1" min="16" max="16" width="17.57"/>
    <col customWidth="1" min="1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O1" s="2" t="s">
        <v>12</v>
      </c>
      <c r="P1" s="3"/>
    </row>
    <row r="2">
      <c r="A2" s="4" t="s">
        <v>13</v>
      </c>
      <c r="B2" s="4">
        <v>84.0</v>
      </c>
      <c r="C2" s="4">
        <v>96.99</v>
      </c>
      <c r="D2" s="4">
        <v>97.23</v>
      </c>
      <c r="E2" s="4">
        <v>81.69</v>
      </c>
      <c r="F2" s="4" t="s">
        <v>14</v>
      </c>
      <c r="G2" s="5">
        <v>-0.1299</v>
      </c>
      <c r="H2" s="6">
        <v>-10000.0</v>
      </c>
      <c r="I2" s="7">
        <f>ROUND(H2/B2,1=1)</f>
        <v>-119</v>
      </c>
      <c r="J2" s="8">
        <f t="shared" ref="J2:J73" si="1">I2+J3</f>
        <v>-9317.4</v>
      </c>
      <c r="K2" s="9">
        <f t="shared" ref="K2:K73" si="2">J2*B2</f>
        <v>-782661.6</v>
      </c>
      <c r="L2" s="7">
        <v>72.0</v>
      </c>
      <c r="N2" s="3" t="s">
        <v>15</v>
      </c>
      <c r="O2" s="10">
        <f>IRR(H2:H74,0.02)</f>
        <v>0</v>
      </c>
    </row>
    <row r="3">
      <c r="A3" s="4" t="s">
        <v>16</v>
      </c>
      <c r="B3" s="4">
        <v>96.54</v>
      </c>
      <c r="C3" s="4">
        <v>103.99</v>
      </c>
      <c r="D3" s="4">
        <v>104.58</v>
      </c>
      <c r="E3" s="4">
        <v>85.87</v>
      </c>
      <c r="F3" s="4" t="s">
        <v>17</v>
      </c>
      <c r="G3" s="5">
        <v>-0.0576</v>
      </c>
      <c r="H3" s="6">
        <v>-10000.0</v>
      </c>
      <c r="I3" s="7">
        <f t="shared" ref="I3:I52" si="3">ROUND(H3/B3,1)</f>
        <v>-103.6</v>
      </c>
      <c r="J3" s="8">
        <f t="shared" si="1"/>
        <v>-9198.4</v>
      </c>
      <c r="K3" s="9">
        <f t="shared" si="2"/>
        <v>-888013.536</v>
      </c>
      <c r="L3" s="7">
        <v>71.0</v>
      </c>
    </row>
    <row r="4">
      <c r="A4" s="4" t="s">
        <v>18</v>
      </c>
      <c r="B4" s="4">
        <v>102.44</v>
      </c>
      <c r="C4" s="4">
        <v>113.58</v>
      </c>
      <c r="D4" s="4">
        <v>123.0</v>
      </c>
      <c r="E4" s="4">
        <v>97.66</v>
      </c>
      <c r="F4" s="4" t="s">
        <v>19</v>
      </c>
      <c r="G4" s="5">
        <v>-0.0935</v>
      </c>
      <c r="H4" s="6">
        <v>-10000.0</v>
      </c>
      <c r="I4" s="7">
        <f t="shared" si="3"/>
        <v>-97.6</v>
      </c>
      <c r="J4" s="8">
        <f t="shared" si="1"/>
        <v>-9094.8</v>
      </c>
      <c r="K4" s="9">
        <f t="shared" si="2"/>
        <v>-931671.312</v>
      </c>
      <c r="L4" s="7">
        <v>70.0</v>
      </c>
      <c r="N4" s="3" t="s">
        <v>20</v>
      </c>
      <c r="O4" s="6">
        <f t="array" ref="O4">NPV(O2,H2:H74)</f>
        <v>0</v>
      </c>
    </row>
    <row r="5">
      <c r="A5" s="4" t="s">
        <v>21</v>
      </c>
      <c r="B5" s="4">
        <v>113.0</v>
      </c>
      <c r="C5" s="4">
        <v>126.0</v>
      </c>
      <c r="D5" s="4">
        <v>136.49</v>
      </c>
      <c r="E5" s="4">
        <v>112.06</v>
      </c>
      <c r="F5" s="4" t="s">
        <v>22</v>
      </c>
      <c r="G5" s="5">
        <v>-0.1086</v>
      </c>
      <c r="H5" s="6">
        <v>-10000.0</v>
      </c>
      <c r="I5" s="7">
        <f t="shared" si="3"/>
        <v>-88.5</v>
      </c>
      <c r="J5" s="8">
        <f t="shared" si="1"/>
        <v>-8997.2</v>
      </c>
      <c r="K5" s="9">
        <f t="shared" si="2"/>
        <v>-1016683.6</v>
      </c>
      <c r="L5" s="7">
        <v>69.0</v>
      </c>
      <c r="N5" s="3" t="s">
        <v>23</v>
      </c>
      <c r="O5" s="10">
        <v>0.03</v>
      </c>
    </row>
    <row r="6">
      <c r="A6" s="4" t="s">
        <v>24</v>
      </c>
      <c r="B6" s="4">
        <v>126.77</v>
      </c>
      <c r="C6" s="4">
        <v>134.96</v>
      </c>
      <c r="D6" s="4">
        <v>146.57</v>
      </c>
      <c r="E6" s="4">
        <v>126.74</v>
      </c>
      <c r="F6" s="4" t="s">
        <v>25</v>
      </c>
      <c r="G6" s="5">
        <v>-0.0606</v>
      </c>
      <c r="H6" s="6">
        <v>-10000.0</v>
      </c>
      <c r="I6" s="7">
        <f t="shared" si="3"/>
        <v>-78.9</v>
      </c>
      <c r="J6" s="8">
        <f t="shared" si="1"/>
        <v>-8908.7</v>
      </c>
      <c r="K6" s="9">
        <f t="shared" si="2"/>
        <v>-1129355.899</v>
      </c>
      <c r="L6" s="7">
        <v>68.0</v>
      </c>
    </row>
    <row r="7">
      <c r="A7" s="4" t="s">
        <v>26</v>
      </c>
      <c r="B7" s="4">
        <v>134.95</v>
      </c>
      <c r="C7" s="4">
        <v>106.29</v>
      </c>
      <c r="D7" s="4">
        <v>137.65</v>
      </c>
      <c r="E7" s="4">
        <v>105.85</v>
      </c>
      <c r="F7" s="4" t="s">
        <v>27</v>
      </c>
      <c r="G7" s="5">
        <v>0.2706</v>
      </c>
      <c r="H7" s="6">
        <v>-10000.0</v>
      </c>
      <c r="I7" s="7">
        <f t="shared" si="3"/>
        <v>-74.1</v>
      </c>
      <c r="J7" s="8">
        <f t="shared" si="1"/>
        <v>-8829.8</v>
      </c>
      <c r="K7" s="9">
        <f t="shared" si="2"/>
        <v>-1191581.51</v>
      </c>
      <c r="L7" s="7">
        <v>67.0</v>
      </c>
    </row>
    <row r="8">
      <c r="A8" s="4" t="s">
        <v>28</v>
      </c>
      <c r="B8" s="4">
        <v>106.21</v>
      </c>
      <c r="C8" s="4">
        <v>122.26</v>
      </c>
      <c r="D8" s="4">
        <v>128.99</v>
      </c>
      <c r="E8" s="4">
        <v>101.43</v>
      </c>
      <c r="F8" s="4" t="s">
        <v>29</v>
      </c>
      <c r="G8" s="5">
        <v>-0.1165</v>
      </c>
      <c r="H8" s="6">
        <v>-10000.0</v>
      </c>
      <c r="I8" s="7">
        <f t="shared" si="3"/>
        <v>-94.2</v>
      </c>
      <c r="J8" s="8">
        <f t="shared" si="1"/>
        <v>-8755.7</v>
      </c>
      <c r="K8" s="9">
        <f t="shared" si="2"/>
        <v>-929942.897</v>
      </c>
      <c r="L8" s="7">
        <v>66.0</v>
      </c>
    </row>
    <row r="9">
      <c r="A9" s="4" t="s">
        <v>30</v>
      </c>
      <c r="B9" s="4">
        <v>120.21</v>
      </c>
      <c r="C9" s="4">
        <v>122.4</v>
      </c>
      <c r="D9" s="4">
        <v>126.22</v>
      </c>
      <c r="E9" s="4">
        <v>101.26</v>
      </c>
      <c r="F9" s="4" t="s">
        <v>31</v>
      </c>
      <c r="G9" s="5">
        <v>-0.0328</v>
      </c>
      <c r="H9" s="6">
        <v>-10000.0</v>
      </c>
      <c r="I9" s="7">
        <f t="shared" si="3"/>
        <v>-83.2</v>
      </c>
      <c r="J9" s="8">
        <f t="shared" si="1"/>
        <v>-8661.5</v>
      </c>
      <c r="K9" s="9">
        <f t="shared" si="2"/>
        <v>-1041198.915</v>
      </c>
      <c r="L9" s="7">
        <v>65.0</v>
      </c>
    </row>
    <row r="10">
      <c r="A10" s="4" t="s">
        <v>32</v>
      </c>
      <c r="B10" s="4">
        <v>124.28</v>
      </c>
      <c r="C10" s="4">
        <v>164.15</v>
      </c>
      <c r="D10" s="4">
        <v>168.39</v>
      </c>
      <c r="E10" s="4">
        <v>121.63</v>
      </c>
      <c r="F10" s="4" t="s">
        <v>33</v>
      </c>
      <c r="G10" s="5">
        <v>-0.2375</v>
      </c>
      <c r="H10" s="6">
        <v>-10000.0</v>
      </c>
      <c r="I10" s="7">
        <f t="shared" si="3"/>
        <v>-80.5</v>
      </c>
      <c r="J10" s="8">
        <f t="shared" si="1"/>
        <v>-8578.3</v>
      </c>
      <c r="K10" s="9">
        <f t="shared" si="2"/>
        <v>-1066111.124</v>
      </c>
      <c r="L10" s="7">
        <v>64.0</v>
      </c>
    </row>
    <row r="11">
      <c r="A11" s="4" t="s">
        <v>34</v>
      </c>
      <c r="B11" s="4">
        <v>163.0</v>
      </c>
      <c r="C11" s="4">
        <v>152.73</v>
      </c>
      <c r="D11" s="4">
        <v>170.83</v>
      </c>
      <c r="E11" s="4">
        <v>133.57</v>
      </c>
      <c r="F11" s="4" t="s">
        <v>35</v>
      </c>
      <c r="G11" s="5">
        <v>0.0614</v>
      </c>
      <c r="H11" s="6">
        <v>-10000.0</v>
      </c>
      <c r="I11" s="7">
        <f t="shared" si="3"/>
        <v>-61.3</v>
      </c>
      <c r="J11" s="8">
        <f t="shared" si="1"/>
        <v>-8497.8</v>
      </c>
      <c r="K11" s="9">
        <f t="shared" si="2"/>
        <v>-1385141.4</v>
      </c>
      <c r="L11" s="7">
        <v>63.0</v>
      </c>
    </row>
    <row r="12">
      <c r="A12" s="4" t="s">
        <v>36</v>
      </c>
      <c r="B12" s="4">
        <v>153.56</v>
      </c>
      <c r="C12" s="4">
        <v>150.0</v>
      </c>
      <c r="D12" s="4">
        <v>163.83</v>
      </c>
      <c r="E12" s="4">
        <v>138.33</v>
      </c>
      <c r="F12" s="4" t="s">
        <v>37</v>
      </c>
      <c r="G12" s="5">
        <v>0.0267</v>
      </c>
      <c r="H12" s="6">
        <v>-10000.0</v>
      </c>
      <c r="I12" s="7">
        <f t="shared" si="3"/>
        <v>-65.1</v>
      </c>
      <c r="J12" s="8">
        <f t="shared" si="1"/>
        <v>-8436.5</v>
      </c>
      <c r="K12" s="9">
        <f t="shared" si="2"/>
        <v>-1295508.94</v>
      </c>
      <c r="L12" s="7">
        <v>62.0</v>
      </c>
    </row>
    <row r="13">
      <c r="A13" s="4" t="s">
        <v>38</v>
      </c>
      <c r="B13" s="4">
        <v>149.57</v>
      </c>
      <c r="C13" s="4">
        <v>167.55</v>
      </c>
      <c r="D13" s="4">
        <v>171.4</v>
      </c>
      <c r="E13" s="4">
        <v>135.35</v>
      </c>
      <c r="F13" s="4" t="s">
        <v>39</v>
      </c>
      <c r="G13" s="5">
        <v>-0.1028</v>
      </c>
      <c r="H13" s="6">
        <v>-10000.0</v>
      </c>
      <c r="I13" s="7">
        <f t="shared" si="3"/>
        <v>-66.9</v>
      </c>
      <c r="J13" s="8">
        <f t="shared" si="1"/>
        <v>-8371.4</v>
      </c>
      <c r="K13" s="9">
        <f t="shared" si="2"/>
        <v>-1252110.298</v>
      </c>
      <c r="L13" s="7">
        <v>61.0</v>
      </c>
    </row>
    <row r="14">
      <c r="A14" s="4" t="s">
        <v>40</v>
      </c>
      <c r="B14" s="4">
        <v>166.72</v>
      </c>
      <c r="C14" s="4">
        <v>177.25</v>
      </c>
      <c r="D14" s="4">
        <v>177.99</v>
      </c>
      <c r="E14" s="4">
        <v>165.2</v>
      </c>
      <c r="F14" s="4" t="s">
        <v>41</v>
      </c>
      <c r="G14" s="5">
        <v>-0.0493</v>
      </c>
      <c r="H14" s="6">
        <v>-10000.0</v>
      </c>
      <c r="I14" s="7">
        <f t="shared" si="3"/>
        <v>-60</v>
      </c>
      <c r="J14" s="8">
        <f t="shared" si="1"/>
        <v>-8304.5</v>
      </c>
      <c r="K14" s="9">
        <f t="shared" si="2"/>
        <v>-1384526.24</v>
      </c>
      <c r="L14" s="7">
        <v>60.0</v>
      </c>
    </row>
    <row r="15">
      <c r="A15" s="4" t="s">
        <v>42</v>
      </c>
      <c r="B15" s="4">
        <v>175.35</v>
      </c>
      <c r="C15" s="4">
        <v>168.09</v>
      </c>
      <c r="D15" s="4">
        <v>188.11</v>
      </c>
      <c r="E15" s="4">
        <v>164.18</v>
      </c>
      <c r="F15" s="4" t="s">
        <v>43</v>
      </c>
      <c r="G15" s="5">
        <v>0.0399</v>
      </c>
      <c r="H15" s="6">
        <v>-10000.0</v>
      </c>
      <c r="I15" s="7">
        <f t="shared" si="3"/>
        <v>-57</v>
      </c>
      <c r="J15" s="8">
        <f t="shared" si="1"/>
        <v>-8244.5</v>
      </c>
      <c r="K15" s="9">
        <f t="shared" si="2"/>
        <v>-1445673.075</v>
      </c>
      <c r="L15" s="7">
        <v>59.0</v>
      </c>
    </row>
    <row r="16">
      <c r="A16" s="4" t="s">
        <v>44</v>
      </c>
      <c r="B16" s="4">
        <v>168.62</v>
      </c>
      <c r="C16" s="4">
        <v>164.45</v>
      </c>
      <c r="D16" s="4">
        <v>173.95</v>
      </c>
      <c r="E16" s="4">
        <v>158.81</v>
      </c>
      <c r="F16" s="4" t="s">
        <v>45</v>
      </c>
      <c r="G16" s="5">
        <v>0.0266</v>
      </c>
      <c r="H16" s="6">
        <v>-10000.0</v>
      </c>
      <c r="I16" s="7">
        <f t="shared" si="3"/>
        <v>-59.3</v>
      </c>
      <c r="J16" s="8">
        <f t="shared" si="1"/>
        <v>-8187.5</v>
      </c>
      <c r="K16" s="9">
        <f t="shared" si="2"/>
        <v>-1380576.25</v>
      </c>
      <c r="L16" s="7">
        <v>58.0</v>
      </c>
    </row>
    <row r="17">
      <c r="A17" s="4" t="s">
        <v>46</v>
      </c>
      <c r="B17" s="4">
        <v>164.25</v>
      </c>
      <c r="C17" s="4">
        <v>174.82</v>
      </c>
      <c r="D17" s="4">
        <v>177.5</v>
      </c>
      <c r="E17" s="4">
        <v>163.7</v>
      </c>
      <c r="F17" s="4" t="s">
        <v>47</v>
      </c>
      <c r="G17" s="5">
        <v>-0.0535</v>
      </c>
      <c r="H17" s="6">
        <v>-10000.0</v>
      </c>
      <c r="I17" s="7">
        <f t="shared" si="3"/>
        <v>-60.9</v>
      </c>
      <c r="J17" s="8">
        <f t="shared" si="1"/>
        <v>-8128.2</v>
      </c>
      <c r="K17" s="9">
        <f t="shared" si="2"/>
        <v>-1335056.85</v>
      </c>
      <c r="L17" s="7">
        <v>57.0</v>
      </c>
    </row>
    <row r="18">
      <c r="A18" s="4" t="s">
        <v>48</v>
      </c>
      <c r="B18" s="4">
        <v>173.54</v>
      </c>
      <c r="C18" s="4">
        <v>167.65</v>
      </c>
      <c r="D18" s="4">
        <v>173.63</v>
      </c>
      <c r="E18" s="4">
        <v>158.79</v>
      </c>
      <c r="F18" s="4" t="s">
        <v>49</v>
      </c>
      <c r="G18" s="5">
        <v>0.043</v>
      </c>
      <c r="H18" s="6">
        <v>-10000.0</v>
      </c>
      <c r="I18" s="7">
        <f t="shared" si="3"/>
        <v>-57.6</v>
      </c>
      <c r="J18" s="8">
        <f t="shared" si="1"/>
        <v>-8067.3</v>
      </c>
      <c r="K18" s="9">
        <f t="shared" si="2"/>
        <v>-1399999.242</v>
      </c>
      <c r="L18" s="7">
        <v>56.0</v>
      </c>
    </row>
    <row r="19">
      <c r="A19" s="4" t="s">
        <v>50</v>
      </c>
      <c r="B19" s="4">
        <v>166.38</v>
      </c>
      <c r="C19" s="4">
        <v>171.73</v>
      </c>
      <c r="D19" s="4">
        <v>188.65</v>
      </c>
      <c r="E19" s="4">
        <v>165.35</v>
      </c>
      <c r="F19" s="4" t="s">
        <v>51</v>
      </c>
      <c r="G19" s="5">
        <v>-0.0327</v>
      </c>
      <c r="H19" s="6">
        <v>-10000.0</v>
      </c>
      <c r="I19" s="7">
        <f t="shared" si="3"/>
        <v>-60.1</v>
      </c>
      <c r="J19" s="8">
        <f t="shared" si="1"/>
        <v>-8009.7</v>
      </c>
      <c r="K19" s="9">
        <f t="shared" si="2"/>
        <v>-1332653.886</v>
      </c>
      <c r="L19" s="7">
        <v>55.0</v>
      </c>
    </row>
    <row r="20">
      <c r="A20" s="4" t="s">
        <v>52</v>
      </c>
      <c r="B20" s="4">
        <v>172.01</v>
      </c>
      <c r="C20" s="4">
        <v>162.17</v>
      </c>
      <c r="D20" s="4">
        <v>176.24</v>
      </c>
      <c r="E20" s="4">
        <v>158.61</v>
      </c>
      <c r="F20" s="4" t="s">
        <v>27</v>
      </c>
      <c r="G20" s="5">
        <v>0.0674</v>
      </c>
      <c r="H20" s="6">
        <v>-10000.0</v>
      </c>
      <c r="I20" s="7">
        <f t="shared" si="3"/>
        <v>-58.1</v>
      </c>
      <c r="J20" s="8">
        <f t="shared" si="1"/>
        <v>-7949.6</v>
      </c>
      <c r="K20" s="9">
        <f t="shared" si="2"/>
        <v>-1367410.696</v>
      </c>
      <c r="L20" s="7">
        <v>54.0</v>
      </c>
    </row>
    <row r="21" ht="15.75" customHeight="1">
      <c r="A21" s="4" t="s">
        <v>53</v>
      </c>
      <c r="B21" s="4">
        <v>161.15</v>
      </c>
      <c r="C21" s="4">
        <v>174.24</v>
      </c>
      <c r="D21" s="4">
        <v>174.33</v>
      </c>
      <c r="E21" s="4">
        <v>156.37</v>
      </c>
      <c r="F21" s="4" t="s">
        <v>54</v>
      </c>
      <c r="G21" s="5">
        <v>-0.0705</v>
      </c>
      <c r="H21" s="6">
        <v>-10000.0</v>
      </c>
      <c r="I21" s="7">
        <f t="shared" si="3"/>
        <v>-62.1</v>
      </c>
      <c r="J21" s="8">
        <f t="shared" si="1"/>
        <v>-7891.5</v>
      </c>
      <c r="K21" s="9">
        <f t="shared" si="2"/>
        <v>-1271715.225</v>
      </c>
      <c r="L21" s="7">
        <v>53.0</v>
      </c>
    </row>
    <row r="22" ht="15.75" customHeight="1">
      <c r="A22" s="4" t="s">
        <v>55</v>
      </c>
      <c r="B22" s="4">
        <v>173.37</v>
      </c>
      <c r="C22" s="4">
        <v>155.9</v>
      </c>
      <c r="D22" s="4">
        <v>177.7</v>
      </c>
      <c r="E22" s="4">
        <v>155.78</v>
      </c>
      <c r="F22" s="4" t="s">
        <v>56</v>
      </c>
      <c r="G22" s="5">
        <v>0.1207</v>
      </c>
      <c r="H22" s="6">
        <v>-10000.0</v>
      </c>
      <c r="I22" s="7">
        <f t="shared" si="3"/>
        <v>-57.7</v>
      </c>
      <c r="J22" s="8">
        <f t="shared" si="1"/>
        <v>-7829.4</v>
      </c>
      <c r="K22" s="9">
        <f t="shared" si="2"/>
        <v>-1357383.078</v>
      </c>
      <c r="L22" s="7">
        <v>52.0</v>
      </c>
    </row>
    <row r="23" ht="15.75" customHeight="1">
      <c r="A23" s="4" t="s">
        <v>57</v>
      </c>
      <c r="B23" s="4">
        <v>154.7</v>
      </c>
      <c r="C23" s="4">
        <v>156.39</v>
      </c>
      <c r="D23" s="4">
        <v>159.1</v>
      </c>
      <c r="E23" s="4">
        <v>144.05</v>
      </c>
      <c r="F23" s="4" t="s">
        <v>58</v>
      </c>
      <c r="G23" s="5">
        <v>4.0E-4</v>
      </c>
      <c r="H23" s="6">
        <v>-10000.0</v>
      </c>
      <c r="I23" s="7">
        <f t="shared" si="3"/>
        <v>-64.6</v>
      </c>
      <c r="J23" s="8">
        <f t="shared" si="1"/>
        <v>-7771.7</v>
      </c>
      <c r="K23" s="9">
        <f t="shared" si="2"/>
        <v>-1202281.99</v>
      </c>
      <c r="L23" s="7">
        <v>51.0</v>
      </c>
    </row>
    <row r="24" ht="15.75" customHeight="1">
      <c r="A24" s="4" t="s">
        <v>59</v>
      </c>
      <c r="B24" s="4">
        <v>154.65</v>
      </c>
      <c r="C24" s="4">
        <v>162.12</v>
      </c>
      <c r="D24" s="4">
        <v>171.7</v>
      </c>
      <c r="E24" s="4">
        <v>151.84</v>
      </c>
      <c r="F24" s="4" t="s">
        <v>60</v>
      </c>
      <c r="G24" s="5">
        <v>-0.0353</v>
      </c>
      <c r="H24" s="6">
        <v>-10000.0</v>
      </c>
      <c r="I24" s="7">
        <f t="shared" si="3"/>
        <v>-64.7</v>
      </c>
      <c r="J24" s="8">
        <f t="shared" si="1"/>
        <v>-7707.1</v>
      </c>
      <c r="K24" s="9">
        <f t="shared" si="2"/>
        <v>-1191903.015</v>
      </c>
      <c r="L24" s="7">
        <v>50.0</v>
      </c>
    </row>
    <row r="25" ht="15.75" customHeight="1">
      <c r="A25" s="4" t="s">
        <v>61</v>
      </c>
      <c r="B25" s="4">
        <v>160.31</v>
      </c>
      <c r="C25" s="4">
        <v>163.5</v>
      </c>
      <c r="D25" s="4">
        <v>168.19</v>
      </c>
      <c r="E25" s="4">
        <v>154.3</v>
      </c>
      <c r="F25" s="4" t="s">
        <v>62</v>
      </c>
      <c r="G25" s="5">
        <v>-0.0156</v>
      </c>
      <c r="H25" s="6">
        <v>-10000.0</v>
      </c>
      <c r="I25" s="7">
        <f t="shared" si="3"/>
        <v>-62.4</v>
      </c>
      <c r="J25" s="8">
        <f t="shared" si="1"/>
        <v>-7642.4</v>
      </c>
      <c r="K25" s="9">
        <f t="shared" si="2"/>
        <v>-1225153.144</v>
      </c>
      <c r="L25" s="7">
        <v>49.0</v>
      </c>
    </row>
    <row r="26" ht="15.75" customHeight="1">
      <c r="A26" s="4" t="s">
        <v>63</v>
      </c>
      <c r="B26" s="4">
        <v>162.85</v>
      </c>
      <c r="C26" s="4">
        <v>159.43</v>
      </c>
      <c r="D26" s="4">
        <v>167.53</v>
      </c>
      <c r="E26" s="4">
        <v>153.64</v>
      </c>
      <c r="F26" s="4" t="s">
        <v>14</v>
      </c>
      <c r="G26" s="5">
        <v>0.0281</v>
      </c>
      <c r="H26" s="6">
        <v>-10000.0</v>
      </c>
      <c r="I26" s="7">
        <f t="shared" si="3"/>
        <v>-61.4</v>
      </c>
      <c r="J26" s="8">
        <f t="shared" si="1"/>
        <v>-7580</v>
      </c>
      <c r="K26" s="9">
        <f t="shared" si="2"/>
        <v>-1234403</v>
      </c>
      <c r="L26" s="7">
        <v>48.0</v>
      </c>
    </row>
    <row r="27" ht="15.75" customHeight="1">
      <c r="A27" s="4" t="s">
        <v>64</v>
      </c>
      <c r="B27" s="4">
        <v>158.4</v>
      </c>
      <c r="C27" s="4">
        <v>153.09</v>
      </c>
      <c r="D27" s="4">
        <v>168.34</v>
      </c>
      <c r="E27" s="4">
        <v>147.51</v>
      </c>
      <c r="F27" s="4" t="s">
        <v>65</v>
      </c>
      <c r="G27" s="5">
        <v>0.0434</v>
      </c>
      <c r="H27" s="6">
        <v>-10000.0</v>
      </c>
      <c r="I27" s="7">
        <f t="shared" si="3"/>
        <v>-63.1</v>
      </c>
      <c r="J27" s="8">
        <f t="shared" si="1"/>
        <v>-7518.6</v>
      </c>
      <c r="K27" s="9">
        <f t="shared" si="2"/>
        <v>-1190946.24</v>
      </c>
      <c r="L27" s="7">
        <v>47.0</v>
      </c>
    </row>
    <row r="28" ht="15.75" customHeight="1">
      <c r="A28" s="4" t="s">
        <v>66</v>
      </c>
      <c r="B28" s="4">
        <v>151.81</v>
      </c>
      <c r="C28" s="4">
        <v>160.4</v>
      </c>
      <c r="D28" s="4">
        <v>174.81</v>
      </c>
      <c r="E28" s="4">
        <v>150.95</v>
      </c>
      <c r="F28" s="4" t="s">
        <v>67</v>
      </c>
      <c r="G28" s="5">
        <v>-0.0358</v>
      </c>
      <c r="H28" s="6">
        <v>-10000.0</v>
      </c>
      <c r="I28" s="7">
        <f t="shared" si="3"/>
        <v>-65.9</v>
      </c>
      <c r="J28" s="8">
        <f t="shared" si="1"/>
        <v>-7455.5</v>
      </c>
      <c r="K28" s="9">
        <f t="shared" si="2"/>
        <v>-1131819.455</v>
      </c>
      <c r="L28" s="7">
        <v>46.0</v>
      </c>
    </row>
    <row r="29" ht="15.75" customHeight="1">
      <c r="A29" s="4" t="s">
        <v>68</v>
      </c>
      <c r="B29" s="4">
        <v>157.44</v>
      </c>
      <c r="C29" s="4">
        <v>174.48</v>
      </c>
      <c r="D29" s="4">
        <v>177.61</v>
      </c>
      <c r="E29" s="4">
        <v>143.55</v>
      </c>
      <c r="F29" s="4" t="s">
        <v>69</v>
      </c>
      <c r="G29" s="5">
        <v>-0.0876</v>
      </c>
      <c r="H29" s="6">
        <v>-10000.0</v>
      </c>
      <c r="I29" s="7">
        <f t="shared" si="3"/>
        <v>-63.5</v>
      </c>
      <c r="J29" s="8">
        <f t="shared" si="1"/>
        <v>-7389.6</v>
      </c>
      <c r="K29" s="9">
        <f t="shared" si="2"/>
        <v>-1163418.624</v>
      </c>
      <c r="L29" s="7">
        <v>45.0</v>
      </c>
    </row>
    <row r="30" ht="15.75" customHeight="1">
      <c r="A30" s="4" t="s">
        <v>70</v>
      </c>
      <c r="B30" s="4">
        <v>172.55</v>
      </c>
      <c r="C30" s="4">
        <v>159.03</v>
      </c>
      <c r="D30" s="4">
        <v>174.75</v>
      </c>
      <c r="E30" s="4">
        <v>153.65</v>
      </c>
      <c r="F30" s="4" t="s">
        <v>51</v>
      </c>
      <c r="G30" s="5">
        <v>0.0905</v>
      </c>
      <c r="H30" s="6">
        <v>-10000.0</v>
      </c>
      <c r="I30" s="7">
        <f t="shared" si="3"/>
        <v>-58</v>
      </c>
      <c r="J30" s="8">
        <f t="shared" si="1"/>
        <v>-7326.1</v>
      </c>
      <c r="K30" s="9">
        <f t="shared" si="2"/>
        <v>-1264118.555</v>
      </c>
      <c r="L30" s="7">
        <v>44.0</v>
      </c>
    </row>
    <row r="31" ht="15.75" customHeight="1">
      <c r="A31" s="4" t="s">
        <v>71</v>
      </c>
      <c r="B31" s="4">
        <v>158.23</v>
      </c>
      <c r="C31" s="4">
        <v>137.9</v>
      </c>
      <c r="D31" s="4">
        <v>167.21</v>
      </c>
      <c r="E31" s="4">
        <v>137.7</v>
      </c>
      <c r="F31" s="4" t="s">
        <v>72</v>
      </c>
      <c r="G31" s="5">
        <v>0.1471</v>
      </c>
      <c r="H31" s="6">
        <v>-10000.0</v>
      </c>
      <c r="I31" s="7">
        <f t="shared" si="3"/>
        <v>-63.2</v>
      </c>
      <c r="J31" s="8">
        <f t="shared" si="1"/>
        <v>-7268.1</v>
      </c>
      <c r="K31" s="9">
        <f t="shared" si="2"/>
        <v>-1150031.463</v>
      </c>
      <c r="L31" s="7">
        <v>43.0</v>
      </c>
    </row>
    <row r="32" ht="15.75" customHeight="1">
      <c r="A32" s="4" t="s">
        <v>73</v>
      </c>
      <c r="B32" s="4">
        <v>137.94</v>
      </c>
      <c r="C32" s="4">
        <v>122.4</v>
      </c>
      <c r="D32" s="4">
        <v>139.8</v>
      </c>
      <c r="E32" s="4">
        <v>121.86</v>
      </c>
      <c r="F32" s="4" t="s">
        <v>74</v>
      </c>
      <c r="G32" s="5">
        <v>0.1296</v>
      </c>
      <c r="H32" s="6">
        <v>-10000.0</v>
      </c>
      <c r="I32" s="7">
        <f t="shared" si="3"/>
        <v>-72.5</v>
      </c>
      <c r="J32" s="8">
        <f t="shared" si="1"/>
        <v>-7204.9</v>
      </c>
      <c r="K32" s="9">
        <f t="shared" si="2"/>
        <v>-993843.906</v>
      </c>
      <c r="L32" s="7">
        <v>42.0</v>
      </c>
    </row>
    <row r="33" ht="15.75" customHeight="1">
      <c r="A33" s="4" t="s">
        <v>75</v>
      </c>
      <c r="B33" s="4">
        <v>122.12</v>
      </c>
      <c r="C33" s="4">
        <v>116.84</v>
      </c>
      <c r="D33" s="4">
        <v>126.27</v>
      </c>
      <c r="E33" s="4">
        <v>112.82</v>
      </c>
      <c r="F33" s="4" t="s">
        <v>76</v>
      </c>
      <c r="G33" s="5">
        <v>-0.0128</v>
      </c>
      <c r="H33" s="6">
        <v>-10000.0</v>
      </c>
      <c r="I33" s="7">
        <f t="shared" si="3"/>
        <v>-81.9</v>
      </c>
      <c r="J33" s="8">
        <f t="shared" si="1"/>
        <v>-7132.4</v>
      </c>
      <c r="K33" s="9">
        <f t="shared" si="2"/>
        <v>-871008.688</v>
      </c>
      <c r="L33" s="7">
        <v>41.0</v>
      </c>
    </row>
    <row r="34" ht="15.75" customHeight="1">
      <c r="A34" s="4" t="s">
        <v>77</v>
      </c>
      <c r="B34" s="4">
        <v>123.7</v>
      </c>
      <c r="C34" s="4">
        <v>96.65</v>
      </c>
      <c r="D34" s="4">
        <v>123.75</v>
      </c>
      <c r="E34" s="4">
        <v>94.46</v>
      </c>
      <c r="F34" s="4" t="s">
        <v>78</v>
      </c>
      <c r="G34" s="5">
        <v>0.2689</v>
      </c>
      <c r="H34" s="6">
        <v>-10000.0</v>
      </c>
      <c r="I34" s="7">
        <f t="shared" si="3"/>
        <v>-80.8</v>
      </c>
      <c r="J34" s="8">
        <f t="shared" si="1"/>
        <v>-7050.5</v>
      </c>
      <c r="K34" s="9">
        <f t="shared" si="2"/>
        <v>-872146.85</v>
      </c>
      <c r="L34" s="7">
        <v>40.0</v>
      </c>
    </row>
    <row r="35" ht="15.75" customHeight="1">
      <c r="A35" s="4" t="s">
        <v>79</v>
      </c>
      <c r="B35" s="4">
        <v>97.49</v>
      </c>
      <c r="C35" s="4">
        <v>95.32</v>
      </c>
      <c r="D35" s="4">
        <v>99.82</v>
      </c>
      <c r="E35" s="4">
        <v>81.3</v>
      </c>
      <c r="F35" s="4" t="s">
        <v>80</v>
      </c>
      <c r="G35" s="5">
        <v>0.035</v>
      </c>
      <c r="H35" s="6">
        <v>-10000.0</v>
      </c>
      <c r="I35" s="7">
        <f t="shared" si="3"/>
        <v>-102.6</v>
      </c>
      <c r="J35" s="8">
        <f t="shared" si="1"/>
        <v>-6969.7</v>
      </c>
      <c r="K35" s="9">
        <f t="shared" si="2"/>
        <v>-679476.053</v>
      </c>
      <c r="L35" s="7">
        <v>39.0</v>
      </c>
    </row>
    <row r="36" ht="15.75" customHeight="1">
      <c r="A36" s="4" t="s">
        <v>81</v>
      </c>
      <c r="B36" s="4">
        <v>94.19</v>
      </c>
      <c r="C36" s="4">
        <v>100.53</v>
      </c>
      <c r="D36" s="4">
        <v>109.3</v>
      </c>
      <c r="E36" s="4">
        <v>90.56</v>
      </c>
      <c r="F36" s="4" t="s">
        <v>82</v>
      </c>
      <c r="G36" s="5">
        <v>-0.0622</v>
      </c>
      <c r="H36" s="6">
        <v>-10000.0</v>
      </c>
      <c r="I36" s="7">
        <f t="shared" si="3"/>
        <v>-106.2</v>
      </c>
      <c r="J36" s="8">
        <f t="shared" si="1"/>
        <v>-6867.1</v>
      </c>
      <c r="K36" s="9">
        <f t="shared" si="2"/>
        <v>-646812.149</v>
      </c>
      <c r="L36" s="7">
        <v>38.0</v>
      </c>
    </row>
    <row r="37" ht="15.75" customHeight="1">
      <c r="A37" s="4" t="s">
        <v>83</v>
      </c>
      <c r="B37" s="4">
        <v>100.44</v>
      </c>
      <c r="C37" s="4">
        <v>93.75</v>
      </c>
      <c r="D37" s="4">
        <v>102.79</v>
      </c>
      <c r="E37" s="4">
        <v>90.77</v>
      </c>
      <c r="F37" s="4" t="s">
        <v>84</v>
      </c>
      <c r="G37" s="5">
        <v>0.0871</v>
      </c>
      <c r="H37" s="6">
        <v>-10000.0</v>
      </c>
      <c r="I37" s="7">
        <f t="shared" si="3"/>
        <v>-99.6</v>
      </c>
      <c r="J37" s="8">
        <f t="shared" si="1"/>
        <v>-6760.9</v>
      </c>
      <c r="K37" s="9">
        <f t="shared" si="2"/>
        <v>-679064.796</v>
      </c>
      <c r="L37" s="7">
        <v>37.0</v>
      </c>
    </row>
    <row r="38" ht="15.75" customHeight="1">
      <c r="A38" s="4" t="s">
        <v>85</v>
      </c>
      <c r="B38" s="4">
        <v>92.39</v>
      </c>
      <c r="C38" s="4">
        <v>90.22</v>
      </c>
      <c r="D38" s="4">
        <v>95.07</v>
      </c>
      <c r="E38" s="4">
        <v>86.75</v>
      </c>
      <c r="F38" s="4" t="s">
        <v>86</v>
      </c>
      <c r="G38" s="5">
        <v>0.0261</v>
      </c>
      <c r="H38" s="6">
        <v>-10000.0</v>
      </c>
      <c r="I38" s="7">
        <f t="shared" si="3"/>
        <v>-108.2</v>
      </c>
      <c r="J38" s="8">
        <f t="shared" si="1"/>
        <v>-6661.3</v>
      </c>
      <c r="K38" s="9">
        <f t="shared" si="2"/>
        <v>-615437.507</v>
      </c>
      <c r="L38" s="7">
        <v>36.0</v>
      </c>
    </row>
    <row r="39" ht="15.75" customHeight="1">
      <c r="A39" s="4" t="s">
        <v>87</v>
      </c>
      <c r="B39" s="4">
        <v>90.04</v>
      </c>
      <c r="C39" s="4">
        <v>89.4</v>
      </c>
      <c r="D39" s="4">
        <v>91.23</v>
      </c>
      <c r="E39" s="4">
        <v>86.14</v>
      </c>
      <c r="F39" s="4" t="s">
        <v>88</v>
      </c>
      <c r="G39" s="5">
        <v>0.0136</v>
      </c>
      <c r="H39" s="6">
        <v>-10000.0</v>
      </c>
      <c r="I39" s="7">
        <f t="shared" si="3"/>
        <v>-111.1</v>
      </c>
      <c r="J39" s="8">
        <f t="shared" si="1"/>
        <v>-6553.1</v>
      </c>
      <c r="K39" s="9">
        <f t="shared" si="2"/>
        <v>-590041.124</v>
      </c>
      <c r="L39" s="7">
        <v>35.0</v>
      </c>
    </row>
    <row r="40" ht="15.75" customHeight="1">
      <c r="A40" s="4" t="s">
        <v>89</v>
      </c>
      <c r="B40" s="4">
        <v>88.83</v>
      </c>
      <c r="C40" s="4">
        <v>87.3</v>
      </c>
      <c r="D40" s="4">
        <v>89.94</v>
      </c>
      <c r="E40" s="4">
        <v>84.25</v>
      </c>
      <c r="F40" s="4" t="s">
        <v>60</v>
      </c>
      <c r="G40" s="5">
        <v>0.0235</v>
      </c>
      <c r="H40" s="6">
        <v>-10000.0</v>
      </c>
      <c r="I40" s="7">
        <f t="shared" si="3"/>
        <v>-112.6</v>
      </c>
      <c r="J40" s="8">
        <f t="shared" si="1"/>
        <v>-6442</v>
      </c>
      <c r="K40" s="9">
        <f t="shared" si="2"/>
        <v>-572242.86</v>
      </c>
      <c r="L40" s="7">
        <v>34.0</v>
      </c>
    </row>
    <row r="41" ht="15.75" customHeight="1">
      <c r="A41" s="4" t="s">
        <v>90</v>
      </c>
      <c r="B41" s="4">
        <v>86.8</v>
      </c>
      <c r="C41" s="4">
        <v>88.5</v>
      </c>
      <c r="D41" s="4">
        <v>92.68</v>
      </c>
      <c r="E41" s="4">
        <v>85.46</v>
      </c>
      <c r="F41" s="4" t="s">
        <v>91</v>
      </c>
      <c r="G41" s="5">
        <v>-0.0227</v>
      </c>
      <c r="H41" s="6">
        <v>-10000.0</v>
      </c>
      <c r="I41" s="7">
        <f t="shared" si="3"/>
        <v>-115.2</v>
      </c>
      <c r="J41" s="8">
        <f t="shared" si="1"/>
        <v>-6329.4</v>
      </c>
      <c r="K41" s="9">
        <f t="shared" si="2"/>
        <v>-549391.92</v>
      </c>
      <c r="L41" s="7">
        <v>33.0</v>
      </c>
    </row>
    <row r="42" ht="15.75" customHeight="1">
      <c r="A42" s="4" t="s">
        <v>92</v>
      </c>
      <c r="B42" s="4">
        <v>88.81</v>
      </c>
      <c r="C42" s="4">
        <v>93.59</v>
      </c>
      <c r="D42" s="4">
        <v>94.9</v>
      </c>
      <c r="E42" s="4">
        <v>87.18</v>
      </c>
      <c r="F42" s="4" t="s">
        <v>93</v>
      </c>
      <c r="G42" s="5">
        <v>-0.0485</v>
      </c>
      <c r="H42" s="6">
        <v>-10000.0</v>
      </c>
      <c r="I42" s="7">
        <f t="shared" si="3"/>
        <v>-112.6</v>
      </c>
      <c r="J42" s="8">
        <f t="shared" si="1"/>
        <v>-6214.2</v>
      </c>
      <c r="K42" s="9">
        <f t="shared" si="2"/>
        <v>-551883.102</v>
      </c>
      <c r="L42" s="7">
        <v>32.0</v>
      </c>
    </row>
    <row r="43" ht="15.75" customHeight="1">
      <c r="A43" s="4" t="s">
        <v>94</v>
      </c>
      <c r="B43" s="4">
        <v>93.34</v>
      </c>
      <c r="C43" s="4">
        <v>96.15</v>
      </c>
      <c r="D43" s="4">
        <v>101.79</v>
      </c>
      <c r="E43" s="4">
        <v>92.47</v>
      </c>
      <c r="F43" s="4" t="s">
        <v>19</v>
      </c>
      <c r="G43" s="5">
        <v>-0.0142</v>
      </c>
      <c r="H43" s="6">
        <v>-10000.0</v>
      </c>
      <c r="I43" s="7">
        <f t="shared" si="3"/>
        <v>-107.1</v>
      </c>
      <c r="J43" s="8">
        <f t="shared" si="1"/>
        <v>-6101.6</v>
      </c>
      <c r="K43" s="9">
        <f t="shared" si="2"/>
        <v>-569523.344</v>
      </c>
      <c r="L43" s="7">
        <v>31.0</v>
      </c>
    </row>
    <row r="44" ht="15.75" customHeight="1">
      <c r="A44" s="4" t="s">
        <v>95</v>
      </c>
      <c r="B44" s="4">
        <v>94.68</v>
      </c>
      <c r="C44" s="4">
        <v>88.0</v>
      </c>
      <c r="D44" s="4">
        <v>96.76</v>
      </c>
      <c r="E44" s="4">
        <v>83.6</v>
      </c>
      <c r="F44" s="4" t="s">
        <v>96</v>
      </c>
      <c r="G44" s="5">
        <v>0.0668</v>
      </c>
      <c r="H44" s="6">
        <v>-10000.0</v>
      </c>
      <c r="I44" s="7">
        <f t="shared" si="3"/>
        <v>-105.6</v>
      </c>
      <c r="J44" s="8">
        <f t="shared" si="1"/>
        <v>-5994.5</v>
      </c>
      <c r="K44" s="9">
        <f t="shared" si="2"/>
        <v>-567559.26</v>
      </c>
      <c r="L44" s="7">
        <v>30.0</v>
      </c>
    </row>
    <row r="45" ht="15.75" customHeight="1">
      <c r="A45" s="4" t="s">
        <v>97</v>
      </c>
      <c r="B45" s="4">
        <v>88.75</v>
      </c>
      <c r="C45" s="4">
        <v>96.65</v>
      </c>
      <c r="D45" s="4">
        <v>98.22</v>
      </c>
      <c r="E45" s="4">
        <v>88.64</v>
      </c>
      <c r="F45" s="4" t="s">
        <v>98</v>
      </c>
      <c r="G45" s="5">
        <v>-0.0786</v>
      </c>
      <c r="H45" s="6">
        <v>-10000.0</v>
      </c>
      <c r="I45" s="7">
        <f t="shared" si="3"/>
        <v>-112.7</v>
      </c>
      <c r="J45" s="8">
        <f t="shared" si="1"/>
        <v>-5888.9</v>
      </c>
      <c r="K45" s="9">
        <f t="shared" si="2"/>
        <v>-522639.875</v>
      </c>
      <c r="L45" s="7">
        <v>29.0</v>
      </c>
    </row>
    <row r="46" ht="15.75" customHeight="1">
      <c r="A46" s="4" t="s">
        <v>99</v>
      </c>
      <c r="B46" s="4">
        <v>96.33</v>
      </c>
      <c r="C46" s="4">
        <v>90.01</v>
      </c>
      <c r="D46" s="4">
        <v>97.82</v>
      </c>
      <c r="E46" s="4">
        <v>89.94</v>
      </c>
      <c r="F46" s="4" t="s">
        <v>35</v>
      </c>
      <c r="G46" s="5">
        <v>0.0819</v>
      </c>
      <c r="H46" s="6">
        <v>-10000.0</v>
      </c>
      <c r="I46" s="7">
        <f t="shared" si="3"/>
        <v>-103.8</v>
      </c>
      <c r="J46" s="8">
        <f t="shared" si="1"/>
        <v>-5776.2</v>
      </c>
      <c r="K46" s="9">
        <f t="shared" si="2"/>
        <v>-556421.346</v>
      </c>
      <c r="L46" s="7">
        <v>28.0</v>
      </c>
    </row>
    <row r="47" ht="15.75" customHeight="1">
      <c r="A47" s="4" t="s">
        <v>100</v>
      </c>
      <c r="B47" s="4">
        <v>89.04</v>
      </c>
      <c r="C47" s="4">
        <v>82.76</v>
      </c>
      <c r="D47" s="4">
        <v>91.19</v>
      </c>
      <c r="E47" s="4">
        <v>79.33</v>
      </c>
      <c r="F47" s="4" t="s">
        <v>101</v>
      </c>
      <c r="G47" s="5">
        <v>0.0859</v>
      </c>
      <c r="H47" s="6">
        <v>-10000.0</v>
      </c>
      <c r="I47" s="7">
        <f t="shared" si="3"/>
        <v>-112.3</v>
      </c>
      <c r="J47" s="8">
        <f t="shared" si="1"/>
        <v>-5672.4</v>
      </c>
      <c r="K47" s="9">
        <f t="shared" si="2"/>
        <v>-505070.496</v>
      </c>
      <c r="L47" s="7">
        <v>27.0</v>
      </c>
    </row>
    <row r="48" ht="15.75" customHeight="1">
      <c r="A48" s="4" t="s">
        <v>102</v>
      </c>
      <c r="B48" s="4">
        <v>81.99</v>
      </c>
      <c r="C48" s="4">
        <v>81.94</v>
      </c>
      <c r="D48" s="4">
        <v>83.65</v>
      </c>
      <c r="E48" s="4">
        <v>78.34</v>
      </c>
      <c r="F48" s="4" t="s">
        <v>103</v>
      </c>
      <c r="G48" s="5">
        <v>-0.0459</v>
      </c>
      <c r="H48" s="6">
        <v>-10000.0</v>
      </c>
      <c r="I48" s="7">
        <f t="shared" si="3"/>
        <v>-122</v>
      </c>
      <c r="J48" s="8">
        <f t="shared" si="1"/>
        <v>-5560.1</v>
      </c>
      <c r="K48" s="9">
        <f t="shared" si="2"/>
        <v>-455872.599</v>
      </c>
      <c r="L48" s="7">
        <v>26.0</v>
      </c>
    </row>
    <row r="49" ht="15.75" customHeight="1">
      <c r="A49" s="4" t="s">
        <v>104</v>
      </c>
      <c r="B49" s="4">
        <v>85.94</v>
      </c>
      <c r="C49" s="4">
        <v>73.26</v>
      </c>
      <c r="D49" s="4">
        <v>86.82</v>
      </c>
      <c r="E49" s="4">
        <v>73.05</v>
      </c>
      <c r="F49" s="4" t="s">
        <v>105</v>
      </c>
      <c r="G49" s="5">
        <v>0.1443</v>
      </c>
      <c r="H49" s="6">
        <v>-10000.0</v>
      </c>
      <c r="I49" s="7">
        <f t="shared" si="3"/>
        <v>-116.4</v>
      </c>
      <c r="J49" s="8">
        <f t="shared" si="1"/>
        <v>-5438.1</v>
      </c>
      <c r="K49" s="9">
        <f t="shared" si="2"/>
        <v>-467350.314</v>
      </c>
      <c r="L49" s="7">
        <v>25.0</v>
      </c>
    </row>
    <row r="50" ht="15.75" customHeight="1">
      <c r="A50" s="4" t="s">
        <v>106</v>
      </c>
      <c r="B50" s="4">
        <v>75.1</v>
      </c>
      <c r="C50" s="4">
        <v>88.47</v>
      </c>
      <c r="D50" s="4">
        <v>88.92</v>
      </c>
      <c r="E50" s="4">
        <v>65.35</v>
      </c>
      <c r="F50" s="4" t="s">
        <v>107</v>
      </c>
      <c r="G50" s="5">
        <v>-0.1113</v>
      </c>
      <c r="H50" s="6">
        <v>-10000.0</v>
      </c>
      <c r="I50" s="7">
        <f t="shared" si="3"/>
        <v>-133.2</v>
      </c>
      <c r="J50" s="8">
        <f t="shared" si="1"/>
        <v>-5321.7</v>
      </c>
      <c r="K50" s="9">
        <f t="shared" si="2"/>
        <v>-399659.67</v>
      </c>
      <c r="L50" s="7">
        <v>24.0</v>
      </c>
    </row>
    <row r="51" ht="15.75" customHeight="1">
      <c r="A51" s="4" t="s">
        <v>108</v>
      </c>
      <c r="B51" s="4">
        <v>84.51</v>
      </c>
      <c r="C51" s="4">
        <v>81.18</v>
      </c>
      <c r="D51" s="4">
        <v>89.2</v>
      </c>
      <c r="E51" s="4">
        <v>71.0</v>
      </c>
      <c r="F51" s="4" t="s">
        <v>109</v>
      </c>
      <c r="G51" s="5">
        <v>0.0577</v>
      </c>
      <c r="H51" s="6">
        <v>-10000.0</v>
      </c>
      <c r="I51" s="7">
        <f t="shared" si="3"/>
        <v>-118.3</v>
      </c>
      <c r="J51" s="8">
        <f t="shared" si="1"/>
        <v>-5188.5</v>
      </c>
      <c r="K51" s="9">
        <f t="shared" si="2"/>
        <v>-438480.135</v>
      </c>
      <c r="L51" s="7">
        <v>23.0</v>
      </c>
    </row>
    <row r="52" ht="15.75" customHeight="1">
      <c r="A52" s="4" t="s">
        <v>110</v>
      </c>
      <c r="B52" s="4">
        <v>79.9</v>
      </c>
      <c r="C52" s="4">
        <v>101.1</v>
      </c>
      <c r="D52" s="4">
        <v>101.66</v>
      </c>
      <c r="E52" s="4">
        <v>73.82</v>
      </c>
      <c r="F52" s="4" t="s">
        <v>111</v>
      </c>
      <c r="G52" s="5">
        <v>-0.2022</v>
      </c>
      <c r="H52" s="6">
        <v>-10000.0</v>
      </c>
      <c r="I52" s="7">
        <f t="shared" si="3"/>
        <v>-125.2</v>
      </c>
      <c r="J52" s="8">
        <f t="shared" si="1"/>
        <v>-5070.2</v>
      </c>
      <c r="K52" s="9">
        <f t="shared" si="2"/>
        <v>-405108.98</v>
      </c>
      <c r="L52" s="7">
        <v>22.0</v>
      </c>
    </row>
    <row r="53" ht="15.75" customHeight="1">
      <c r="A53" s="4" t="s">
        <v>112</v>
      </c>
      <c r="B53" s="4">
        <v>100.15</v>
      </c>
      <c r="C53" s="4">
        <v>101.32</v>
      </c>
      <c r="D53" s="4">
        <v>102.53</v>
      </c>
      <c r="E53" s="4">
        <v>93.25</v>
      </c>
      <c r="F53" s="4" t="s">
        <v>113</v>
      </c>
      <c r="G53" s="5">
        <v>-0.0048</v>
      </c>
      <c r="H53" s="6">
        <v>-10000.0</v>
      </c>
      <c r="I53" s="7">
        <f>ROUND(H53/B53,0)</f>
        <v>-100</v>
      </c>
      <c r="J53" s="8">
        <f t="shared" si="1"/>
        <v>-4945</v>
      </c>
      <c r="K53" s="9">
        <f t="shared" si="2"/>
        <v>-495241.75</v>
      </c>
      <c r="L53" s="7">
        <v>21.0</v>
      </c>
    </row>
    <row r="54" ht="15.75" customHeight="1">
      <c r="A54" s="4" t="s">
        <v>114</v>
      </c>
      <c r="B54" s="4">
        <v>100.64</v>
      </c>
      <c r="C54" s="4">
        <v>89.2</v>
      </c>
      <c r="D54" s="4">
        <v>101.28</v>
      </c>
      <c r="E54" s="4">
        <v>88.8</v>
      </c>
      <c r="F54" s="4" t="s">
        <v>115</v>
      </c>
      <c r="G54" s="5">
        <v>0.1324</v>
      </c>
      <c r="H54" s="6">
        <v>-10000.0</v>
      </c>
      <c r="I54" s="7">
        <f t="shared" ref="I54:I73" si="4">ROUND(H54/B54,1)</f>
        <v>-99.4</v>
      </c>
      <c r="J54" s="8">
        <f t="shared" si="1"/>
        <v>-4845</v>
      </c>
      <c r="K54" s="9">
        <f t="shared" si="2"/>
        <v>-487600.8</v>
      </c>
      <c r="L54" s="7">
        <v>20.0</v>
      </c>
    </row>
    <row r="55" ht="15.75" customHeight="1">
      <c r="A55" s="4" t="s">
        <v>116</v>
      </c>
      <c r="B55" s="4">
        <v>88.87</v>
      </c>
      <c r="C55" s="4">
        <v>84.14</v>
      </c>
      <c r="D55" s="4">
        <v>94.0</v>
      </c>
      <c r="E55" s="4">
        <v>83.9</v>
      </c>
      <c r="F55" s="4" t="s">
        <v>117</v>
      </c>
      <c r="G55" s="5">
        <v>0.0457</v>
      </c>
      <c r="H55" s="6">
        <v>-10000.0</v>
      </c>
      <c r="I55" s="7">
        <f t="shared" si="4"/>
        <v>-112.5</v>
      </c>
      <c r="J55" s="8">
        <f t="shared" si="1"/>
        <v>-4745.6</v>
      </c>
      <c r="K55" s="9">
        <f t="shared" si="2"/>
        <v>-421741.472</v>
      </c>
      <c r="L55" s="7">
        <v>19.0</v>
      </c>
    </row>
    <row r="56" ht="15.75" customHeight="1">
      <c r="A56" s="4" t="s">
        <v>118</v>
      </c>
      <c r="B56" s="4">
        <v>84.99</v>
      </c>
      <c r="C56" s="4">
        <v>81.85</v>
      </c>
      <c r="D56" s="4">
        <v>88.15</v>
      </c>
      <c r="E56" s="4">
        <v>81.75</v>
      </c>
      <c r="F56" s="4" t="s">
        <v>119</v>
      </c>
      <c r="G56" s="5">
        <v>0.0431</v>
      </c>
      <c r="H56" s="6">
        <v>-10000.0</v>
      </c>
      <c r="I56" s="7">
        <f t="shared" si="4"/>
        <v>-117.7</v>
      </c>
      <c r="J56" s="8">
        <f t="shared" si="1"/>
        <v>-4633.1</v>
      </c>
      <c r="K56" s="9">
        <f t="shared" si="2"/>
        <v>-393767.169</v>
      </c>
      <c r="L56" s="7">
        <v>18.0</v>
      </c>
    </row>
    <row r="57" ht="15.75" customHeight="1">
      <c r="A57" s="4" t="s">
        <v>120</v>
      </c>
      <c r="B57" s="4">
        <v>81.48</v>
      </c>
      <c r="C57" s="4">
        <v>78.16</v>
      </c>
      <c r="D57" s="4">
        <v>81.75</v>
      </c>
      <c r="E57" s="4">
        <v>77.3</v>
      </c>
      <c r="F57" s="4" t="s">
        <v>62</v>
      </c>
      <c r="G57" s="5">
        <v>0.0405</v>
      </c>
      <c r="H57" s="6">
        <v>-10000.0</v>
      </c>
      <c r="I57" s="7">
        <f t="shared" si="4"/>
        <v>-122.7</v>
      </c>
      <c r="J57" s="8">
        <f t="shared" si="1"/>
        <v>-4515.4</v>
      </c>
      <c r="K57" s="9">
        <f t="shared" si="2"/>
        <v>-367914.792</v>
      </c>
      <c r="L57" s="7">
        <v>17.0</v>
      </c>
    </row>
    <row r="58" ht="15.75" customHeight="1">
      <c r="A58" s="4" t="s">
        <v>121</v>
      </c>
      <c r="B58" s="4">
        <v>78.31</v>
      </c>
      <c r="C58" s="4">
        <v>70.88</v>
      </c>
      <c r="D58" s="4">
        <v>81.9</v>
      </c>
      <c r="E58" s="4">
        <v>67.64</v>
      </c>
      <c r="F58" s="4" t="s">
        <v>122</v>
      </c>
      <c r="G58" s="5">
        <v>0.0821</v>
      </c>
      <c r="H58" s="6">
        <v>-10000.0</v>
      </c>
      <c r="I58" s="7">
        <f t="shared" si="4"/>
        <v>-127.7</v>
      </c>
      <c r="J58" s="8">
        <f t="shared" si="1"/>
        <v>-4392.7</v>
      </c>
      <c r="K58" s="9">
        <f t="shared" si="2"/>
        <v>-343992.337</v>
      </c>
      <c r="L58" s="7">
        <v>16.0</v>
      </c>
    </row>
    <row r="59" ht="15.75" customHeight="1">
      <c r="A59" s="4" t="s">
        <v>123</v>
      </c>
      <c r="B59" s="4">
        <v>72.37</v>
      </c>
      <c r="C59" s="4">
        <v>75.68</v>
      </c>
      <c r="D59" s="4">
        <v>80.88</v>
      </c>
      <c r="E59" s="4">
        <v>68.26</v>
      </c>
      <c r="F59" s="4" t="s">
        <v>124</v>
      </c>
      <c r="G59" s="5">
        <v>-0.043</v>
      </c>
      <c r="H59" s="6">
        <v>-10000.0</v>
      </c>
      <c r="I59" s="7">
        <f t="shared" si="4"/>
        <v>-138.2</v>
      </c>
      <c r="J59" s="8">
        <f t="shared" si="1"/>
        <v>-4265</v>
      </c>
      <c r="K59" s="9">
        <f t="shared" si="2"/>
        <v>-308658.05</v>
      </c>
      <c r="L59" s="7">
        <v>15.0</v>
      </c>
    </row>
    <row r="60" ht="15.75" customHeight="1">
      <c r="A60" s="4" t="s">
        <v>125</v>
      </c>
      <c r="B60" s="4">
        <v>75.62</v>
      </c>
      <c r="C60" s="4">
        <v>72.25</v>
      </c>
      <c r="D60" s="4">
        <v>76.43</v>
      </c>
      <c r="E60" s="4">
        <v>63.3</v>
      </c>
      <c r="F60" s="4" t="s">
        <v>126</v>
      </c>
      <c r="G60" s="5">
        <v>0.0424</v>
      </c>
      <c r="H60" s="6">
        <v>-10000.0</v>
      </c>
      <c r="I60" s="7">
        <f t="shared" si="4"/>
        <v>-132.2</v>
      </c>
      <c r="J60" s="8">
        <f t="shared" si="1"/>
        <v>-4126.8</v>
      </c>
      <c r="K60" s="9">
        <f t="shared" si="2"/>
        <v>-312068.616</v>
      </c>
      <c r="L60" s="7">
        <v>14.0</v>
      </c>
    </row>
    <row r="61" ht="15.75" customHeight="1">
      <c r="A61" s="4" t="s">
        <v>127</v>
      </c>
      <c r="B61" s="4">
        <v>72.54</v>
      </c>
      <c r="C61" s="4">
        <v>58.6</v>
      </c>
      <c r="D61" s="4">
        <v>73.63</v>
      </c>
      <c r="E61" s="4">
        <v>58.53</v>
      </c>
      <c r="F61" s="4" t="s">
        <v>115</v>
      </c>
      <c r="G61" s="5">
        <v>0.2406</v>
      </c>
      <c r="H61" s="6">
        <v>-10000.0</v>
      </c>
      <c r="I61" s="7">
        <f t="shared" si="4"/>
        <v>-137.9</v>
      </c>
      <c r="J61" s="8">
        <f t="shared" si="1"/>
        <v>-3994.6</v>
      </c>
      <c r="K61" s="9">
        <f t="shared" si="2"/>
        <v>-289768.284</v>
      </c>
      <c r="L61" s="7">
        <v>13.0</v>
      </c>
    </row>
    <row r="62" ht="15.75" customHeight="1">
      <c r="A62" s="4" t="s">
        <v>128</v>
      </c>
      <c r="B62" s="4">
        <v>58.47</v>
      </c>
      <c r="C62" s="4">
        <v>58.6</v>
      </c>
      <c r="D62" s="4">
        <v>59.74</v>
      </c>
      <c r="E62" s="4">
        <v>56.24</v>
      </c>
      <c r="F62" s="4" t="s">
        <v>129</v>
      </c>
      <c r="G62" s="5">
        <v>-0.0062</v>
      </c>
      <c r="H62" s="6">
        <v>-10000.0</v>
      </c>
      <c r="I62" s="7">
        <f t="shared" si="4"/>
        <v>-171</v>
      </c>
      <c r="J62" s="8">
        <f t="shared" si="1"/>
        <v>-3856.7</v>
      </c>
      <c r="K62" s="9">
        <f t="shared" si="2"/>
        <v>-225501.249</v>
      </c>
      <c r="L62" s="7">
        <v>12.0</v>
      </c>
    </row>
    <row r="63" ht="15.75" customHeight="1">
      <c r="A63" s="4" t="s">
        <v>130</v>
      </c>
      <c r="B63" s="4">
        <v>58.84</v>
      </c>
      <c r="C63" s="4">
        <v>55.27</v>
      </c>
      <c r="D63" s="4">
        <v>60.67</v>
      </c>
      <c r="E63" s="4">
        <v>54.34</v>
      </c>
      <c r="F63" s="4" t="s">
        <v>56</v>
      </c>
      <c r="G63" s="5">
        <v>0.0647</v>
      </c>
      <c r="H63" s="6">
        <v>-10000.0</v>
      </c>
      <c r="I63" s="7">
        <f t="shared" si="4"/>
        <v>-170</v>
      </c>
      <c r="J63" s="8">
        <f t="shared" si="1"/>
        <v>-3685.7</v>
      </c>
      <c r="K63" s="9">
        <f t="shared" si="2"/>
        <v>-216866.588</v>
      </c>
      <c r="L63" s="7">
        <v>11.0</v>
      </c>
    </row>
    <row r="64" ht="15.75" customHeight="1">
      <c r="A64" s="4" t="s">
        <v>131</v>
      </c>
      <c r="B64" s="4">
        <v>55.26</v>
      </c>
      <c r="C64" s="4">
        <v>48.2</v>
      </c>
      <c r="D64" s="4">
        <v>56.14</v>
      </c>
      <c r="E64" s="4">
        <v>47.52</v>
      </c>
      <c r="F64" s="4" t="s">
        <v>51</v>
      </c>
      <c r="G64" s="5">
        <v>0.1497</v>
      </c>
      <c r="H64" s="6">
        <v>-10000.0</v>
      </c>
      <c r="I64" s="7">
        <f t="shared" si="4"/>
        <v>-181</v>
      </c>
      <c r="J64" s="8">
        <f t="shared" si="1"/>
        <v>-3515.7</v>
      </c>
      <c r="K64" s="9">
        <f t="shared" si="2"/>
        <v>-194277.582</v>
      </c>
      <c r="L64" s="7">
        <v>10.0</v>
      </c>
    </row>
    <row r="65" ht="15.75" customHeight="1">
      <c r="A65" s="4" t="s">
        <v>132</v>
      </c>
      <c r="B65" s="4">
        <v>48.07</v>
      </c>
      <c r="C65" s="4">
        <v>49.21</v>
      </c>
      <c r="D65" s="4">
        <v>50.0</v>
      </c>
      <c r="E65" s="4">
        <v>46.59</v>
      </c>
      <c r="F65" s="4" t="s">
        <v>133</v>
      </c>
      <c r="G65" s="5">
        <v>-0.0196</v>
      </c>
      <c r="H65" s="6">
        <v>-10000.0</v>
      </c>
      <c r="I65" s="7">
        <f t="shared" si="4"/>
        <v>-208</v>
      </c>
      <c r="J65" s="8">
        <f t="shared" si="1"/>
        <v>-3334.7</v>
      </c>
      <c r="K65" s="9">
        <f t="shared" si="2"/>
        <v>-160299.029</v>
      </c>
      <c r="L65" s="7">
        <v>9.0</v>
      </c>
    </row>
    <row r="66" ht="15.75" customHeight="1">
      <c r="A66" s="4" t="s">
        <v>134</v>
      </c>
      <c r="B66" s="4">
        <v>49.03</v>
      </c>
      <c r="C66" s="4">
        <v>49.81</v>
      </c>
      <c r="D66" s="4">
        <v>50.32</v>
      </c>
      <c r="E66" s="4">
        <v>46.82</v>
      </c>
      <c r="F66" s="4" t="s">
        <v>14</v>
      </c>
      <c r="G66" s="5">
        <v>-0.0073</v>
      </c>
      <c r="H66" s="6">
        <v>-10000.0</v>
      </c>
      <c r="I66" s="7">
        <f t="shared" si="4"/>
        <v>-204</v>
      </c>
      <c r="J66" s="8">
        <f t="shared" si="1"/>
        <v>-3126.7</v>
      </c>
      <c r="K66" s="9">
        <f t="shared" si="2"/>
        <v>-153302.101</v>
      </c>
      <c r="L66" s="7">
        <v>8.0</v>
      </c>
    </row>
    <row r="67" ht="15.75" customHeight="1">
      <c r="A67" s="4" t="s">
        <v>135</v>
      </c>
      <c r="B67" s="4">
        <v>49.39</v>
      </c>
      <c r="C67" s="4">
        <v>48.64</v>
      </c>
      <c r="D67" s="4">
        <v>54.17</v>
      </c>
      <c r="E67" s="4">
        <v>47.55</v>
      </c>
      <c r="F67" s="4" t="s">
        <v>136</v>
      </c>
      <c r="G67" s="5">
        <v>0.0204</v>
      </c>
      <c r="H67" s="6">
        <v>-10000.0</v>
      </c>
      <c r="I67" s="7">
        <f t="shared" si="4"/>
        <v>-202.5</v>
      </c>
      <c r="J67" s="8">
        <f t="shared" si="1"/>
        <v>-2922.7</v>
      </c>
      <c r="K67" s="9">
        <f t="shared" si="2"/>
        <v>-144352.153</v>
      </c>
      <c r="L67" s="7">
        <v>7.0</v>
      </c>
    </row>
    <row r="68" ht="15.75" customHeight="1">
      <c r="A68" s="4" t="s">
        <v>137</v>
      </c>
      <c r="B68" s="4">
        <v>48.4</v>
      </c>
      <c r="C68" s="4">
        <v>49.93</v>
      </c>
      <c r="D68" s="4">
        <v>50.85</v>
      </c>
      <c r="E68" s="4">
        <v>46.35</v>
      </c>
      <c r="F68" s="4" t="s">
        <v>138</v>
      </c>
      <c r="G68" s="5">
        <v>-0.0268</v>
      </c>
      <c r="H68" s="6">
        <v>-10000.0</v>
      </c>
      <c r="I68" s="7">
        <f t="shared" si="4"/>
        <v>-206.6</v>
      </c>
      <c r="J68" s="8">
        <f t="shared" si="1"/>
        <v>-2720.2</v>
      </c>
      <c r="K68" s="9">
        <f t="shared" si="2"/>
        <v>-131657.68</v>
      </c>
      <c r="L68" s="7">
        <v>6.0</v>
      </c>
    </row>
    <row r="69" ht="15.75" customHeight="1">
      <c r="A69" s="4" t="s">
        <v>139</v>
      </c>
      <c r="B69" s="4">
        <v>49.73</v>
      </c>
      <c r="C69" s="4">
        <v>46.39</v>
      </c>
      <c r="D69" s="4">
        <v>50.06</v>
      </c>
      <c r="E69" s="4">
        <v>46.39</v>
      </c>
      <c r="F69" s="4" t="s">
        <v>43</v>
      </c>
      <c r="G69" s="5">
        <v>0.0753</v>
      </c>
      <c r="H69" s="6">
        <v>-10000.0</v>
      </c>
      <c r="I69" s="7">
        <f t="shared" si="4"/>
        <v>-201.1</v>
      </c>
      <c r="J69" s="8">
        <f t="shared" si="1"/>
        <v>-2513.6</v>
      </c>
      <c r="K69" s="9">
        <f t="shared" si="2"/>
        <v>-125001.328</v>
      </c>
      <c r="L69" s="7">
        <v>5.0</v>
      </c>
    </row>
    <row r="70" ht="15.75" customHeight="1">
      <c r="A70" s="4" t="s">
        <v>140</v>
      </c>
      <c r="B70" s="4">
        <v>46.25</v>
      </c>
      <c r="C70" s="4">
        <v>44.4</v>
      </c>
      <c r="D70" s="4">
        <v>47.48</v>
      </c>
      <c r="E70" s="4">
        <v>44.22</v>
      </c>
      <c r="F70" s="4" t="s">
        <v>33</v>
      </c>
      <c r="G70" s="5">
        <v>0.0434</v>
      </c>
      <c r="H70" s="6">
        <v>-10000.0</v>
      </c>
      <c r="I70" s="7">
        <f t="shared" si="4"/>
        <v>-216.2</v>
      </c>
      <c r="J70" s="8">
        <f t="shared" si="1"/>
        <v>-2312.5</v>
      </c>
      <c r="K70" s="9">
        <f t="shared" si="2"/>
        <v>-106953.125</v>
      </c>
      <c r="L70" s="7">
        <v>4.0</v>
      </c>
    </row>
    <row r="71" ht="15.75" customHeight="1">
      <c r="A71" s="4" t="s">
        <v>141</v>
      </c>
      <c r="B71" s="4">
        <v>44.33</v>
      </c>
      <c r="C71" s="4">
        <v>42.65</v>
      </c>
      <c r="D71" s="4">
        <v>44.52</v>
      </c>
      <c r="E71" s="4">
        <v>41.67</v>
      </c>
      <c r="F71" s="4" t="s">
        <v>22</v>
      </c>
      <c r="G71" s="5">
        <v>0.0491</v>
      </c>
      <c r="H71" s="6">
        <v>-10000.0</v>
      </c>
      <c r="I71" s="7">
        <f t="shared" si="4"/>
        <v>-225.6</v>
      </c>
      <c r="J71" s="8">
        <f t="shared" si="1"/>
        <v>-2096.3</v>
      </c>
      <c r="K71" s="9">
        <f t="shared" si="2"/>
        <v>-92928.979</v>
      </c>
      <c r="L71" s="7">
        <v>3.0</v>
      </c>
    </row>
    <row r="72" ht="15.75" customHeight="1">
      <c r="A72" s="4" t="s">
        <v>142</v>
      </c>
      <c r="B72" s="4">
        <v>42.25</v>
      </c>
      <c r="C72" s="4">
        <v>41.46</v>
      </c>
      <c r="D72" s="4">
        <v>43.04</v>
      </c>
      <c r="E72" s="4">
        <v>40.15</v>
      </c>
      <c r="F72" s="4" t="s">
        <v>62</v>
      </c>
      <c r="G72" s="5">
        <v>0.0262</v>
      </c>
      <c r="H72" s="6">
        <v>-10000.0</v>
      </c>
      <c r="I72" s="7">
        <f t="shared" si="4"/>
        <v>-236.7</v>
      </c>
      <c r="J72" s="8">
        <f t="shared" si="1"/>
        <v>-1870.7</v>
      </c>
      <c r="K72" s="9">
        <f t="shared" si="2"/>
        <v>-79037.075</v>
      </c>
      <c r="L72" s="7">
        <v>2.0</v>
      </c>
    </row>
    <row r="73" ht="15.75" customHeight="1">
      <c r="A73" s="7" t="s">
        <v>143</v>
      </c>
      <c r="B73" s="7">
        <v>6.12</v>
      </c>
      <c r="C73" s="7">
        <v>6.09</v>
      </c>
      <c r="D73" s="7">
        <v>6.09</v>
      </c>
      <c r="E73" s="7">
        <v>6.09</v>
      </c>
      <c r="F73" s="7" t="s">
        <v>144</v>
      </c>
      <c r="G73" s="5">
        <v>-0.0193</v>
      </c>
      <c r="H73" s="6">
        <v>-10000.0</v>
      </c>
      <c r="I73" s="8">
        <f t="shared" si="4"/>
        <v>-1634</v>
      </c>
      <c r="J73" s="8">
        <f t="shared" si="1"/>
        <v>-1634</v>
      </c>
      <c r="K73" s="9">
        <f t="shared" si="2"/>
        <v>-10000.08</v>
      </c>
      <c r="L73" s="7">
        <v>1.0</v>
      </c>
    </row>
    <row r="74" ht="15.75" customHeight="1">
      <c r="H74" s="6">
        <v>720000.0</v>
      </c>
      <c r="K74" s="9">
        <v>720000.0</v>
      </c>
    </row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0"/>
    <col customWidth="1" min="2" max="2" width="15.29"/>
    <col customWidth="1" min="3" max="3" width="13.86"/>
    <col customWidth="1" min="4" max="4" width="8.71"/>
    <col customWidth="1" min="5" max="5" width="12.71"/>
    <col customWidth="1" min="6" max="6" width="15.29"/>
    <col customWidth="1" min="7" max="7" width="16.43"/>
    <col customWidth="1" min="8" max="8" width="14.0"/>
    <col customWidth="1" min="9" max="9" width="8.71"/>
    <col customWidth="1" min="10" max="10" width="12.71"/>
    <col customWidth="1" min="11" max="11" width="12.86"/>
    <col customWidth="1" min="12" max="12" width="13.14"/>
    <col customWidth="1" min="13" max="26" width="8.71"/>
  </cols>
  <sheetData>
    <row r="1">
      <c r="A1" s="7" t="s">
        <v>145</v>
      </c>
      <c r="B1" s="11">
        <v>-5000.0</v>
      </c>
      <c r="E1" s="7" t="s">
        <v>146</v>
      </c>
      <c r="F1" s="7" t="s">
        <v>147</v>
      </c>
      <c r="G1" s="7" t="s">
        <v>148</v>
      </c>
      <c r="H1" s="7" t="s">
        <v>149</v>
      </c>
      <c r="J1" s="7" t="s">
        <v>20</v>
      </c>
      <c r="K1" s="7" t="s">
        <v>15</v>
      </c>
      <c r="L1" s="7" t="s">
        <v>23</v>
      </c>
    </row>
    <row r="2">
      <c r="A2" s="7">
        <v>2012.0</v>
      </c>
      <c r="B2" s="9">
        <f t="shared" ref="B2:B6" si="1">10000*12</f>
        <v>120000</v>
      </c>
      <c r="C2" s="9">
        <v>120000.0</v>
      </c>
      <c r="E2" s="5">
        <v>0.1115</v>
      </c>
      <c r="F2" s="9">
        <f>SUM(B2:B7)</f>
        <v>600000</v>
      </c>
      <c r="G2" s="9">
        <f>C6</f>
        <v>635706.678</v>
      </c>
      <c r="H2" s="9">
        <f>G2-F2</f>
        <v>35706.678</v>
      </c>
      <c r="J2" s="12">
        <f t="array" ref="J2">NPV(E2,B2:B6)</f>
        <v>441839.218</v>
      </c>
      <c r="K2" s="10">
        <f>IRR(B1:B6, 0.02)</f>
        <v>23.99999754</v>
      </c>
      <c r="L2" s="10">
        <v>0.1</v>
      </c>
    </row>
    <row r="3">
      <c r="A3" s="7">
        <v>2013.0</v>
      </c>
      <c r="B3" s="9">
        <f t="shared" si="1"/>
        <v>120000</v>
      </c>
      <c r="C3" s="9">
        <f>B2*(1+$E$2)^1</f>
        <v>133380</v>
      </c>
    </row>
    <row r="4">
      <c r="A4" s="7">
        <v>2014.0</v>
      </c>
      <c r="B4" s="9">
        <f t="shared" si="1"/>
        <v>120000</v>
      </c>
      <c r="C4" s="9">
        <f>(C2+B3)*(1+$E$2)^2</f>
        <v>296503.74</v>
      </c>
    </row>
    <row r="5">
      <c r="A5" s="7">
        <v>2015.0</v>
      </c>
      <c r="B5" s="9">
        <f t="shared" si="1"/>
        <v>120000</v>
      </c>
      <c r="C5" s="9">
        <f>(C3+B4)*(1+$E$2)^3</f>
        <v>347937.0948</v>
      </c>
    </row>
    <row r="6">
      <c r="A6" s="7">
        <v>2016.0</v>
      </c>
      <c r="B6" s="9">
        <f t="shared" si="1"/>
        <v>120000</v>
      </c>
      <c r="C6" s="9">
        <f>(C4+B5)*(1+$E$2)^4</f>
        <v>635706.678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2023-12-15T18:31:58Z</dcterms:created>
</cp:coreProperties>
</file>