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ummary" sheetId="1" r:id="rId1"/>
    <sheet name="standalone" sheetId="2" r:id="rId2"/>
    <sheet name="now" sheetId="3" r:id="rId3"/>
    <sheet name="now with bypas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C4" i="1"/>
  <c r="B4" i="1"/>
  <c r="D3" i="1"/>
  <c r="C3" i="1"/>
  <c r="B3" i="1"/>
  <c r="L23" i="4"/>
  <c r="K23" i="4"/>
  <c r="J23" i="4"/>
  <c r="I23" i="4"/>
  <c r="H23" i="4"/>
  <c r="G23" i="4"/>
  <c r="F23" i="4"/>
  <c r="E23" i="4"/>
  <c r="D23" i="4"/>
  <c r="C23" i="4"/>
  <c r="M23" i="4"/>
  <c r="M22" i="4"/>
  <c r="M21" i="4"/>
  <c r="M20" i="4"/>
  <c r="M19" i="4"/>
  <c r="M18" i="4"/>
  <c r="L22" i="3"/>
  <c r="K22" i="3"/>
  <c r="J22" i="3"/>
  <c r="I22" i="3"/>
  <c r="H22" i="3"/>
  <c r="G22" i="3"/>
  <c r="F22" i="3"/>
  <c r="E22" i="3"/>
  <c r="D22" i="3"/>
  <c r="C22" i="3"/>
  <c r="M22" i="3"/>
  <c r="M21" i="3"/>
  <c r="M20" i="3"/>
  <c r="M19" i="3"/>
  <c r="M18" i="3"/>
  <c r="M17" i="3"/>
  <c r="L10" i="2"/>
  <c r="K10" i="2"/>
  <c r="J10" i="2"/>
  <c r="I10" i="2"/>
  <c r="H10" i="2"/>
  <c r="M6" i="2"/>
  <c r="M7" i="2"/>
  <c r="M8" i="2"/>
  <c r="M9" i="2"/>
  <c r="M10" i="2"/>
  <c r="G10" i="2"/>
  <c r="F10" i="2"/>
  <c r="E10" i="2"/>
  <c r="D10" i="2"/>
  <c r="C10" i="2"/>
  <c r="M17" i="4"/>
  <c r="M16" i="4"/>
  <c r="M15" i="4"/>
  <c r="M14" i="4"/>
  <c r="M13" i="4"/>
  <c r="M12" i="4"/>
  <c r="M16" i="3"/>
  <c r="M15" i="3"/>
  <c r="M14" i="3"/>
  <c r="M13" i="3"/>
  <c r="M12" i="3"/>
  <c r="M11" i="3"/>
  <c r="M11" i="4"/>
  <c r="M10" i="4"/>
  <c r="M9" i="4"/>
  <c r="M8" i="4"/>
  <c r="M7" i="4"/>
  <c r="M6" i="4"/>
  <c r="M10" i="3"/>
  <c r="M9" i="3"/>
  <c r="M8" i="3"/>
  <c r="M7" i="3"/>
  <c r="M6" i="3"/>
  <c r="M5" i="3"/>
  <c r="M5" i="2"/>
</calcChain>
</file>

<file path=xl/sharedStrings.xml><?xml version="1.0" encoding="utf-8"?>
<sst xmlns="http://schemas.openxmlformats.org/spreadsheetml/2006/main" count="67" uniqueCount="22">
  <si>
    <t xml:space="preserve">now </t>
  </si>
  <si>
    <t>now with module bypass</t>
  </si>
  <si>
    <t>Mean</t>
  </si>
  <si>
    <t>Unit: seconds</t>
  </si>
  <si>
    <t>script</t>
  </si>
  <si>
    <t>total</t>
  </si>
  <si>
    <t>sleep time</t>
  </si>
  <si>
    <t>Run #</t>
  </si>
  <si>
    <t>time python simulation.py data1.dat data2.dat</t>
  </si>
  <si>
    <t>time now run simulation.py data1.dat data2.dat</t>
  </si>
  <si>
    <t>definition</t>
  </si>
  <si>
    <t>deployment (environment)</t>
  </si>
  <si>
    <t>deployment (modules)</t>
  </si>
  <si>
    <t>execution</t>
  </si>
  <si>
    <t>Def</t>
  </si>
  <si>
    <t>Dep</t>
  </si>
  <si>
    <t>Exec</t>
  </si>
  <si>
    <t xml:space="preserve">time now run -b simulation.py data1.dat data2.dat </t>
  </si>
  <si>
    <t>(but first I run without -b to collect the first provenance -- this time is not registered here)</t>
  </si>
  <si>
    <t>standalone</t>
  </si>
  <si>
    <t>2s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</si>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</sst>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summary!$A$3</c:f>
              <c:strCache>
                <c:ptCount val="1"/>
                <c:pt idx="0">
                  <c:v>script</c:v>
                </c:pt>
              </c:strCache>
            </c:strRef>
          </c:tx>
          <c:cat>
            <c:strRef>
              <c:f>summary!$B$2:$D$2</c:f>
              <c:strCache>
                <c:ptCount val="3"/>
                <c:pt idx="0">
                  <c:v>standalone</c:v>
                </c:pt>
                <c:pt idx="1">
                  <c:v>now </c:v>
                </c:pt>
                <c:pt idx="2">
                  <c:v>now with module bypass</c:v>
                </c:pt>
              </c:strCache>
            </c:strRef>
          </c:cat>
          <c:val>
            <c:numRef>
              <c:f>summary!$B$3:$D$3</c:f>
              <c:numCache>
                <c:formatCode>General</c:formatCode>
                <c:ptCount val="3"/>
                <c:pt idx="0">
                  <c:v>2.226429329978889</c:v>
                </c:pt>
                <c:pt idx="1">
                  <c:v>2.427688890032222</c:v>
                </c:pt>
                <c:pt idx="2">
                  <c:v>2.438870774374445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summary!$A$4</c:f>
              <c:strCache>
                <c:ptCount val="1"/>
                <c:pt idx="0">
                  <c:v>overhead</c:v>
                </c:pt>
              </c:strCache>
            </c:strRef>
          </c:tx>
          <c:cat>
            <c:strRef>
              <c:f>summary!$B$2:$D$2</c:f>
              <c:strCache>
                <c:ptCount val="3"/>
                <c:pt idx="0">
                  <c:v>standalone</c:v>
                </c:pt>
                <c:pt idx="1">
                  <c:v>now </c:v>
                </c:pt>
                <c:pt idx="2">
                  <c:v>now with module bypass</c:v>
                </c:pt>
              </c:strCache>
            </c:strRef>
          </c:cat>
          <c:val>
            <c:numRef>
              <c:f>summary!$B$4:$D$4</c:f>
              <c:numCache>
                <c:formatCode>General</c:formatCode>
                <c:ptCount val="3"/>
                <c:pt idx="0">
                  <c:v>0.347792892243333</c:v>
                </c:pt>
                <c:pt idx="1">
                  <c:v>16.36475555441222</c:v>
                </c:pt>
                <c:pt idx="2">
                  <c:v>1.58857367007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049992"/>
        <c:axId val="2133045384"/>
      </c:lineChart>
      <c:catAx>
        <c:axId val="2133049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045384"/>
        <c:crosses val="autoZero"/>
        <c:auto val="1"/>
        <c:lblAlgn val="ctr"/>
        <c:lblOffset val="100"/>
        <c:noMultiLvlLbl val="0"/>
      </c:catAx>
      <c:valAx>
        <c:axId val="2133045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049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now!$B$23</c:f>
              <c:strCache>
                <c:ptCount val="1"/>
                <c:pt idx="0">
                  <c:v>Def</c:v>
                </c:pt>
              </c:strCache>
            </c:strRef>
          </c:tx>
          <c:invertIfNegative val="0"/>
          <c:cat>
            <c:numRef>
              <c:f>now!$C$22:$D$22</c:f>
              <c:numCache>
                <c:formatCode>#,##0.0000</c:formatCode>
                <c:ptCount val="2"/>
                <c:pt idx="0">
                  <c:v>220.968</c:v>
                </c:pt>
                <c:pt idx="1">
                  <c:v>216.924</c:v>
                </c:pt>
              </c:numCache>
            </c:numRef>
          </c:cat>
          <c:val>
            <c:numRef>
              <c:f>now!$C$23:$D$23</c:f>
              <c:numCache>
                <c:formatCode>General</c:formatCod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</c:ser>
        <c:ser>
          <c:idx val="1"/>
          <c:order val="1"/>
          <c:tx>
            <c:strRef>
              <c:f>now!$B$24</c:f>
              <c:strCache>
                <c:ptCount val="1"/>
                <c:pt idx="0">
                  <c:v>Dep</c:v>
                </c:pt>
              </c:strCache>
            </c:strRef>
          </c:tx>
          <c:invertIfNegative val="0"/>
          <c:cat>
            <c:numRef>
              <c:f>now!$C$22:$D$22</c:f>
              <c:numCache>
                <c:formatCode>#,##0.0000</c:formatCode>
                <c:ptCount val="2"/>
                <c:pt idx="0">
                  <c:v>220.968</c:v>
                </c:pt>
                <c:pt idx="1">
                  <c:v>216.924</c:v>
                </c:pt>
              </c:numCache>
            </c:numRef>
          </c:cat>
          <c:val>
            <c:numRef>
              <c:f>now!$C$24:$D$24</c:f>
              <c:numCache>
                <c:formatCode>General</c:formatCode>
                <c:ptCount val="2"/>
                <c:pt idx="0">
                  <c:v>3.0</c:v>
                </c:pt>
                <c:pt idx="1">
                  <c:v>4.0</c:v>
                </c:pt>
              </c:numCache>
            </c:numRef>
          </c:val>
        </c:ser>
        <c:ser>
          <c:idx val="2"/>
          <c:order val="2"/>
          <c:tx>
            <c:strRef>
              <c:f>now!$B$25</c:f>
              <c:strCache>
                <c:ptCount val="1"/>
                <c:pt idx="0">
                  <c:v>Exec</c:v>
                </c:pt>
              </c:strCache>
            </c:strRef>
          </c:tx>
          <c:invertIfNegative val="0"/>
          <c:cat>
            <c:numRef>
              <c:f>now!$C$22:$D$22</c:f>
              <c:numCache>
                <c:formatCode>#,##0.0000</c:formatCode>
                <c:ptCount val="2"/>
                <c:pt idx="0">
                  <c:v>220.968</c:v>
                </c:pt>
                <c:pt idx="1">
                  <c:v>216.924</c:v>
                </c:pt>
              </c:numCache>
            </c:numRef>
          </c:cat>
          <c:val>
            <c:numRef>
              <c:f>now!$C$25:$D$25</c:f>
              <c:numCache>
                <c:formatCode>General</c:formatCod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2967592"/>
        <c:axId val="2132964504"/>
      </c:barChart>
      <c:catAx>
        <c:axId val="2132967592"/>
        <c:scaling>
          <c:orientation val="minMax"/>
        </c:scaling>
        <c:delete val="0"/>
        <c:axPos val="b"/>
        <c:numFmt formatCode="#,##0.0000" sourceLinked="1"/>
        <c:majorTickMark val="out"/>
        <c:minorTickMark val="none"/>
        <c:tickLblPos val="nextTo"/>
        <c:crossAx val="2132964504"/>
        <c:crosses val="autoZero"/>
        <c:auto val="1"/>
        <c:lblAlgn val="ctr"/>
        <c:lblOffset val="100"/>
        <c:noMultiLvlLbl val="0"/>
      </c:catAx>
      <c:valAx>
        <c:axId val="2132964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967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12</xdr:row>
      <xdr:rowOff>139700</xdr:rowOff>
    </xdr:from>
    <xdr:to>
      <xdr:col>11</xdr:col>
      <xdr:colOff>419100</xdr:colOff>
      <xdr:row>27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25</xdr:row>
      <xdr:rowOff>152400</xdr:rowOff>
    </xdr:from>
    <xdr:to>
      <xdr:col>2</xdr:col>
      <xdr:colOff>609600</xdr:colOff>
      <xdr:row>40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5" x14ac:dyDescent="0"/>
  <cols>
    <col min="4" max="4" width="21.5" bestFit="1" customWidth="1"/>
  </cols>
  <sheetData>
    <row r="1" spans="1:4">
      <c r="B1" s="6" t="s">
        <v>20</v>
      </c>
      <c r="C1" s="6"/>
      <c r="D1" s="6"/>
    </row>
    <row r="2" spans="1:4">
      <c r="B2" s="1" t="s">
        <v>19</v>
      </c>
      <c r="C2" s="1" t="s">
        <v>0</v>
      </c>
      <c r="D2" s="1" t="s">
        <v>1</v>
      </c>
    </row>
    <row r="3" spans="1:4">
      <c r="A3" s="5" t="s">
        <v>4</v>
      </c>
      <c r="B3" s="1">
        <f>standalone!M5</f>
        <v>2.2264293299788891</v>
      </c>
      <c r="C3" s="1">
        <f>now!M8</f>
        <v>2.4276888900322224</v>
      </c>
      <c r="D3" s="1">
        <f>'now with bypass'!M9</f>
        <v>2.4388707743744451</v>
      </c>
    </row>
    <row r="4" spans="1:4">
      <c r="A4" s="5" t="s">
        <v>21</v>
      </c>
      <c r="B4" s="1">
        <f>standalone!M6-B3</f>
        <v>0.34779289224333354</v>
      </c>
      <c r="C4" s="1">
        <f>now!M10-C3</f>
        <v>16.364755554412223</v>
      </c>
      <c r="D4" s="1">
        <f>'now with bypass'!M11-D3</f>
        <v>1.5885736700699997</v>
      </c>
    </row>
  </sheetData>
  <mergeCells count="1">
    <mergeCell ref="B1:D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J23" sqref="J23"/>
    </sheetView>
  </sheetViews>
  <sheetFormatPr baseColWidth="10" defaultRowHeight="15" x14ac:dyDescent="0"/>
  <cols>
    <col min="8" max="8" width="11.33203125" bestFit="1" customWidth="1"/>
    <col min="12" max="12" width="11.33203125" bestFit="1" customWidth="1"/>
  </cols>
  <sheetData>
    <row r="1" spans="1:13">
      <c r="A1" t="s">
        <v>3</v>
      </c>
    </row>
    <row r="2" spans="1:13">
      <c r="A2" t="s">
        <v>8</v>
      </c>
    </row>
    <row r="3" spans="1:13">
      <c r="C3" s="7" t="s">
        <v>7</v>
      </c>
      <c r="D3" s="8"/>
      <c r="E3" s="8"/>
      <c r="F3" s="8"/>
      <c r="G3" s="8"/>
      <c r="H3" s="8"/>
      <c r="I3" s="8"/>
      <c r="J3" s="8"/>
      <c r="K3" s="8"/>
      <c r="L3" s="9"/>
    </row>
    <row r="4" spans="1:13">
      <c r="A4" s="1" t="s">
        <v>6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 t="s">
        <v>2</v>
      </c>
    </row>
    <row r="5" spans="1:13">
      <c r="A5" s="1">
        <v>2</v>
      </c>
      <c r="B5" s="1" t="s">
        <v>4</v>
      </c>
      <c r="C5" s="3">
        <v>2.3467531204199998</v>
      </c>
      <c r="D5" s="3">
        <v>2.2408900260900002</v>
      </c>
      <c r="E5" s="3">
        <v>2.2186751365699999</v>
      </c>
      <c r="F5" s="3">
        <v>2.2279150485999999</v>
      </c>
      <c r="G5" s="3">
        <v>2.2161359787000001</v>
      </c>
      <c r="H5" s="3">
        <v>2.2276070118</v>
      </c>
      <c r="I5" s="3">
        <v>2.22808289528</v>
      </c>
      <c r="J5" s="3">
        <v>2.2266509532900001</v>
      </c>
      <c r="K5" s="3">
        <v>2.22434592247</v>
      </c>
      <c r="L5" s="3">
        <v>2.2275609970099999</v>
      </c>
      <c r="M5" s="4">
        <f>SUM(D5:L5)/9</f>
        <v>2.2264293299788891</v>
      </c>
    </row>
    <row r="6" spans="1:13">
      <c r="A6" s="1">
        <v>2</v>
      </c>
      <c r="B6" s="1" t="s">
        <v>5</v>
      </c>
      <c r="C6" s="3">
        <v>3.1669999999999998</v>
      </c>
      <c r="D6" s="3">
        <v>2.59</v>
      </c>
      <c r="E6" s="3">
        <v>2.5630000000000002</v>
      </c>
      <c r="F6" s="3">
        <v>2.573</v>
      </c>
      <c r="G6" s="3">
        <v>2.5670000000000002</v>
      </c>
      <c r="H6" s="3">
        <v>2.5760000000000001</v>
      </c>
      <c r="I6" s="3">
        <v>2.5739999999999998</v>
      </c>
      <c r="J6" s="3">
        <v>2.5760000000000001</v>
      </c>
      <c r="K6" s="3">
        <v>2.57</v>
      </c>
      <c r="L6" s="3">
        <v>2.5790000000000002</v>
      </c>
      <c r="M6" s="4">
        <f t="shared" ref="M6:M10" si="0">SUM(D6:L6)/9</f>
        <v>2.5742222222222226</v>
      </c>
    </row>
    <row r="7" spans="1:13">
      <c r="A7" s="1">
        <v>20</v>
      </c>
      <c r="B7" s="1" t="s">
        <v>4</v>
      </c>
      <c r="C7" s="3">
        <v>20.2818889618</v>
      </c>
      <c r="D7" s="3">
        <v>20.221988916400001</v>
      </c>
      <c r="E7" s="3">
        <v>20.225666999800001</v>
      </c>
      <c r="F7" s="3">
        <v>20.229859113700002</v>
      </c>
      <c r="G7" s="3">
        <v>20.2280130386</v>
      </c>
      <c r="H7" s="3">
        <v>20.2387008667</v>
      </c>
      <c r="I7" s="3">
        <v>20.228075981100002</v>
      </c>
      <c r="J7" s="3">
        <v>20.2253370285</v>
      </c>
      <c r="K7" s="3">
        <v>20.225860118899998</v>
      </c>
      <c r="L7" s="3">
        <v>20.226570129399999</v>
      </c>
      <c r="M7" s="4">
        <f t="shared" si="0"/>
        <v>20.227785799233331</v>
      </c>
    </row>
    <row r="8" spans="1:13">
      <c r="A8" s="1">
        <v>20</v>
      </c>
      <c r="B8" s="1" t="s">
        <v>5</v>
      </c>
      <c r="C8" s="3">
        <v>21.097999999999999</v>
      </c>
      <c r="D8" s="3">
        <v>20.559000000000001</v>
      </c>
      <c r="E8" s="3">
        <v>20.577999999999999</v>
      </c>
      <c r="F8" s="3">
        <v>20.588999999999999</v>
      </c>
      <c r="G8" s="3">
        <v>20.585000000000001</v>
      </c>
      <c r="H8" s="3">
        <v>20.59</v>
      </c>
      <c r="I8" s="3">
        <v>20.574999999999999</v>
      </c>
      <c r="J8" s="3">
        <v>20.573</v>
      </c>
      <c r="K8" s="3">
        <v>20.577000000000002</v>
      </c>
      <c r="L8" s="3">
        <v>20.58</v>
      </c>
      <c r="M8" s="4">
        <f t="shared" si="0"/>
        <v>20.578444444444447</v>
      </c>
    </row>
    <row r="9" spans="1:13">
      <c r="A9" s="1">
        <v>200</v>
      </c>
      <c r="B9" s="1" t="s">
        <v>4</v>
      </c>
      <c r="C9" s="3">
        <v>200.37456584</v>
      </c>
      <c r="D9" s="3">
        <v>200.27629804599999</v>
      </c>
      <c r="E9" s="3">
        <v>200.28222203300001</v>
      </c>
      <c r="F9" s="3">
        <v>200.27250695199999</v>
      </c>
      <c r="G9" s="3">
        <v>200.26633596400001</v>
      </c>
      <c r="H9" s="3">
        <v>200.286258221</v>
      </c>
      <c r="I9" s="3">
        <v>200.291287899</v>
      </c>
      <c r="J9" s="3">
        <v>200.264992952</v>
      </c>
      <c r="K9" s="3">
        <v>200.27284312200001</v>
      </c>
      <c r="L9" s="3">
        <v>200.27379608199999</v>
      </c>
      <c r="M9" s="4">
        <f t="shared" si="0"/>
        <v>200.27628236344447</v>
      </c>
    </row>
    <row r="10" spans="1:13">
      <c r="A10" s="1">
        <v>200</v>
      </c>
      <c r="B10" s="1" t="s">
        <v>5</v>
      </c>
      <c r="C10" s="3">
        <f>3*60+21.266</f>
        <v>201.26599999999999</v>
      </c>
      <c r="D10" s="3">
        <f>3*60+20.659</f>
        <v>200.65899999999999</v>
      </c>
      <c r="E10" s="3">
        <f>3*60+20.641</f>
        <v>200.64099999999999</v>
      </c>
      <c r="F10" s="3">
        <f>3*60+20.627</f>
        <v>200.62700000000001</v>
      </c>
      <c r="G10" s="3">
        <f>3*60+20.617</f>
        <v>200.61699999999999</v>
      </c>
      <c r="H10" s="3">
        <f>3*60+20.635</f>
        <v>200.63499999999999</v>
      </c>
      <c r="I10" s="3">
        <f>3*60+20.641</f>
        <v>200.64099999999999</v>
      </c>
      <c r="J10" s="3">
        <f>3*60+20.648</f>
        <v>200.648</v>
      </c>
      <c r="K10" s="3">
        <f>3*60+20.626</f>
        <v>200.626</v>
      </c>
      <c r="L10" s="3">
        <f>3*60+20.636</f>
        <v>200.636</v>
      </c>
      <c r="M10" s="4">
        <f t="shared" si="0"/>
        <v>200.63666666666666</v>
      </c>
    </row>
  </sheetData>
  <mergeCells count="1">
    <mergeCell ref="C3:L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5" sqref="B5:B10"/>
    </sheetView>
  </sheetViews>
  <sheetFormatPr baseColWidth="10" defaultRowHeight="15" x14ac:dyDescent="0"/>
  <cols>
    <col min="2" max="2" width="23.1640625" bestFit="1" customWidth="1"/>
  </cols>
  <sheetData>
    <row r="1" spans="1:13">
      <c r="A1" t="s">
        <v>3</v>
      </c>
    </row>
    <row r="2" spans="1:13">
      <c r="A2" t="s">
        <v>9</v>
      </c>
    </row>
    <row r="3" spans="1:13">
      <c r="C3" s="7" t="s">
        <v>7</v>
      </c>
      <c r="D3" s="8"/>
      <c r="E3" s="8"/>
      <c r="F3" s="8"/>
      <c r="G3" s="8"/>
      <c r="H3" s="8"/>
      <c r="I3" s="8"/>
      <c r="J3" s="8"/>
      <c r="K3" s="8"/>
      <c r="L3" s="9"/>
    </row>
    <row r="4" spans="1:13">
      <c r="A4" s="1" t="s">
        <v>6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 t="s">
        <v>2</v>
      </c>
    </row>
    <row r="5" spans="1:13">
      <c r="A5" s="1">
        <v>2</v>
      </c>
      <c r="B5" s="1" t="s">
        <v>10</v>
      </c>
      <c r="C5" s="3">
        <v>1.5515089035E-2</v>
      </c>
      <c r="D5" s="3">
        <v>1.4307975769E-2</v>
      </c>
      <c r="E5" s="3">
        <v>1.2851953506499999E-2</v>
      </c>
      <c r="F5" s="3">
        <v>1.14660263062E-2</v>
      </c>
      <c r="G5" s="3">
        <v>1.35669708252E-2</v>
      </c>
      <c r="H5" s="3">
        <v>1.32989883423E-2</v>
      </c>
      <c r="I5" s="3">
        <v>1.2341022491500001E-2</v>
      </c>
      <c r="J5" s="3">
        <v>1.2996912002599999E-2</v>
      </c>
      <c r="K5" s="3">
        <v>1.35519504547E-2</v>
      </c>
      <c r="L5" s="3">
        <v>1.4091968536400001E-2</v>
      </c>
      <c r="M5" s="4">
        <f t="shared" ref="M5:M22" si="0">SUM(D5:L5)/9</f>
        <v>1.3163752026044447E-2</v>
      </c>
    </row>
    <row r="6" spans="1:13">
      <c r="A6" s="1">
        <v>2</v>
      </c>
      <c r="B6" s="1" t="s">
        <v>11</v>
      </c>
      <c r="C6" s="3">
        <v>2.3542881012E-2</v>
      </c>
      <c r="D6" s="3">
        <v>1.1759996414200001E-2</v>
      </c>
      <c r="E6" s="3">
        <v>1.11989974976E-2</v>
      </c>
      <c r="F6" s="3">
        <v>1.19779109955E-2</v>
      </c>
      <c r="G6" s="3">
        <v>1.12011432648E-2</v>
      </c>
      <c r="H6" s="3">
        <v>1.11210346222E-2</v>
      </c>
      <c r="I6" s="3">
        <v>1.3416051864599999E-2</v>
      </c>
      <c r="J6" s="3">
        <v>1.6062021255499999E-2</v>
      </c>
      <c r="K6" s="3">
        <v>1.1085987091099999E-2</v>
      </c>
      <c r="L6" s="3">
        <v>1.1081933975199999E-2</v>
      </c>
      <c r="M6" s="4">
        <f t="shared" si="0"/>
        <v>1.2100564108966668E-2</v>
      </c>
    </row>
    <row r="7" spans="1:13">
      <c r="A7" s="1">
        <v>2</v>
      </c>
      <c r="B7" s="1" t="s">
        <v>12</v>
      </c>
      <c r="C7" s="3">
        <v>19.3722760677</v>
      </c>
      <c r="D7" s="3">
        <v>15.057003974900001</v>
      </c>
      <c r="E7" s="3">
        <v>15.1584188938</v>
      </c>
      <c r="F7" s="3">
        <v>15.344236135499999</v>
      </c>
      <c r="G7" s="3">
        <v>15.0788450241</v>
      </c>
      <c r="H7" s="3">
        <v>15.035036802300001</v>
      </c>
      <c r="I7" s="3">
        <v>15.0838391781</v>
      </c>
      <c r="J7" s="3">
        <v>15.0407500267</v>
      </c>
      <c r="K7" s="3">
        <v>15.0001580715</v>
      </c>
      <c r="L7" s="3">
        <v>15.064520120599999</v>
      </c>
      <c r="M7" s="4">
        <f t="shared" si="0"/>
        <v>15.095867580833335</v>
      </c>
    </row>
    <row r="8" spans="1:13">
      <c r="A8" s="1">
        <v>2</v>
      </c>
      <c r="B8" s="1" t="s">
        <v>4</v>
      </c>
      <c r="C8" s="3">
        <v>2.5281081199600002</v>
      </c>
      <c r="D8" s="3">
        <v>2.4260590076400002</v>
      </c>
      <c r="E8" s="3">
        <v>2.4270188808399999</v>
      </c>
      <c r="F8" s="3">
        <v>2.4257409572599999</v>
      </c>
      <c r="G8" s="3">
        <v>2.4202060699499999</v>
      </c>
      <c r="H8" s="3">
        <v>2.4271869659399998</v>
      </c>
      <c r="I8" s="3">
        <v>2.4325051307700001</v>
      </c>
      <c r="J8" s="3">
        <v>2.4245009422299999</v>
      </c>
      <c r="K8" s="3">
        <v>2.4311151504500002</v>
      </c>
      <c r="L8" s="3">
        <v>2.4348669052099998</v>
      </c>
      <c r="M8" s="4">
        <f t="shared" si="0"/>
        <v>2.4276888900322224</v>
      </c>
    </row>
    <row r="9" spans="1:13">
      <c r="A9" s="1">
        <v>2</v>
      </c>
      <c r="B9" s="1" t="s">
        <v>13</v>
      </c>
      <c r="C9" s="3">
        <v>3.8942527771000002</v>
      </c>
      <c r="D9" s="3">
        <v>3.3987381458299999</v>
      </c>
      <c r="E9" s="3">
        <v>3.37738990784</v>
      </c>
      <c r="F9" s="3">
        <v>3.3950591087299999</v>
      </c>
      <c r="G9" s="3">
        <v>3.3892350196800001</v>
      </c>
      <c r="H9" s="3">
        <v>3.41166186333</v>
      </c>
      <c r="I9" s="3">
        <v>3.3822190761600002</v>
      </c>
      <c r="J9" s="3">
        <v>3.3687541484799999</v>
      </c>
      <c r="K9" s="3">
        <v>3.3851640224500001</v>
      </c>
      <c r="L9" s="3">
        <v>3.3705329895</v>
      </c>
      <c r="M9" s="4">
        <f t="shared" si="0"/>
        <v>3.3865282535555554</v>
      </c>
    </row>
    <row r="10" spans="1:13">
      <c r="A10" s="1">
        <v>2</v>
      </c>
      <c r="B10" s="1" t="s">
        <v>5</v>
      </c>
      <c r="C10" s="3">
        <v>23.795000000000002</v>
      </c>
      <c r="D10" s="3">
        <v>18.763999999999999</v>
      </c>
      <c r="E10" s="3">
        <v>18.835999999999999</v>
      </c>
      <c r="F10" s="3">
        <v>19.074999999999999</v>
      </c>
      <c r="G10" s="3">
        <v>18.776</v>
      </c>
      <c r="H10" s="3">
        <v>18.756</v>
      </c>
      <c r="I10" s="3">
        <v>18.773</v>
      </c>
      <c r="J10" s="3">
        <v>18.721</v>
      </c>
      <c r="K10" s="3">
        <v>18.681000000000001</v>
      </c>
      <c r="L10" s="3">
        <v>18.75</v>
      </c>
      <c r="M10" s="4">
        <f t="shared" si="0"/>
        <v>18.792444444444445</v>
      </c>
    </row>
    <row r="11" spans="1:13">
      <c r="A11" s="1">
        <v>20</v>
      </c>
      <c r="B11" s="1" t="s">
        <v>10</v>
      </c>
      <c r="C11" s="3">
        <v>1.1850118637099999E-2</v>
      </c>
      <c r="D11" s="3">
        <v>1.31561756134E-2</v>
      </c>
      <c r="E11" s="3">
        <v>1.26240253448E-2</v>
      </c>
      <c r="F11" s="3">
        <v>1.3591051101700001E-2</v>
      </c>
      <c r="G11" s="3">
        <v>1.3697862625099999E-2</v>
      </c>
      <c r="H11" s="3">
        <v>1.3628959655800001E-2</v>
      </c>
      <c r="I11" s="3">
        <v>1.39560699463E-2</v>
      </c>
      <c r="J11" s="3">
        <v>1.27031803131E-2</v>
      </c>
      <c r="K11" s="3">
        <v>1.37629508972E-2</v>
      </c>
      <c r="L11" s="3">
        <v>1.26559734344E-2</v>
      </c>
      <c r="M11" s="4">
        <f t="shared" si="0"/>
        <v>1.3308472103533333E-2</v>
      </c>
    </row>
    <row r="12" spans="1:13">
      <c r="A12" s="1">
        <v>20</v>
      </c>
      <c r="B12" s="1" t="s">
        <v>11</v>
      </c>
      <c r="C12" s="3">
        <v>2.0692110061599999E-2</v>
      </c>
      <c r="D12" s="3">
        <v>1.10700130463E-2</v>
      </c>
      <c r="E12" s="3">
        <v>1.12240314484E-2</v>
      </c>
      <c r="F12" s="3">
        <v>1.1907100677499999E-2</v>
      </c>
      <c r="G12" s="3">
        <v>1.09920501709E-2</v>
      </c>
      <c r="H12" s="3">
        <v>1.13210678101E-2</v>
      </c>
      <c r="I12" s="3">
        <v>1.1806011199999999E-2</v>
      </c>
      <c r="J12" s="3">
        <v>1.1366128921499999E-2</v>
      </c>
      <c r="K12" s="3">
        <v>1.1972188949599999E-2</v>
      </c>
      <c r="L12" s="3">
        <v>1.1017084121700001E-2</v>
      </c>
      <c r="M12" s="4">
        <f t="shared" si="0"/>
        <v>1.1408408482888889E-2</v>
      </c>
    </row>
    <row r="13" spans="1:13">
      <c r="A13" s="1">
        <v>20</v>
      </c>
      <c r="B13" s="1" t="s">
        <v>12</v>
      </c>
      <c r="C13" s="3">
        <v>19.638139009500001</v>
      </c>
      <c r="D13" s="3">
        <v>15.090941190700001</v>
      </c>
      <c r="E13" s="3">
        <v>15.0789110661</v>
      </c>
      <c r="F13" s="3">
        <v>14.986563921</v>
      </c>
      <c r="G13" s="3">
        <v>15.0860350132</v>
      </c>
      <c r="H13" s="3">
        <v>15.042702913299999</v>
      </c>
      <c r="I13" s="3">
        <v>15.0463790894</v>
      </c>
      <c r="J13" s="3">
        <v>15.393814086900001</v>
      </c>
      <c r="K13" s="3">
        <v>15.0191049576</v>
      </c>
      <c r="L13" s="3">
        <v>15.1058430672</v>
      </c>
      <c r="M13" s="4">
        <f t="shared" si="0"/>
        <v>15.094477256155557</v>
      </c>
    </row>
    <row r="14" spans="1:13">
      <c r="A14" s="1">
        <v>20</v>
      </c>
      <c r="B14" s="1" t="s">
        <v>4</v>
      </c>
      <c r="C14" s="3">
        <v>20.518944025</v>
      </c>
      <c r="D14" s="3">
        <v>20.433088779399998</v>
      </c>
      <c r="E14" s="3">
        <v>20.565819978699999</v>
      </c>
      <c r="F14" s="3">
        <v>20.432362079600001</v>
      </c>
      <c r="G14" s="3">
        <v>20.4402160645</v>
      </c>
      <c r="H14" s="3">
        <v>20.434849977500001</v>
      </c>
      <c r="I14" s="3">
        <v>20.437147855799999</v>
      </c>
      <c r="J14" s="3">
        <v>20.4424078465</v>
      </c>
      <c r="K14" s="3">
        <v>20.445715189000001</v>
      </c>
      <c r="L14" s="3">
        <v>20.432383060500001</v>
      </c>
      <c r="M14" s="4">
        <f t="shared" si="0"/>
        <v>20.451554536833331</v>
      </c>
    </row>
    <row r="15" spans="1:13">
      <c r="A15" s="1">
        <v>20</v>
      </c>
      <c r="B15" s="1" t="s">
        <v>13</v>
      </c>
      <c r="C15" s="3">
        <v>21.507253169999998</v>
      </c>
      <c r="D15" s="3">
        <v>21.412608146699998</v>
      </c>
      <c r="E15" s="3">
        <v>21.541142940499999</v>
      </c>
      <c r="F15" s="3">
        <v>21.388041973100002</v>
      </c>
      <c r="G15" s="3">
        <v>21.4316411018</v>
      </c>
      <c r="H15" s="3">
        <v>21.401799917200002</v>
      </c>
      <c r="I15" s="3">
        <v>21.390788078300002</v>
      </c>
      <c r="J15" s="3">
        <v>21.400871992100001</v>
      </c>
      <c r="K15" s="3">
        <v>21.397621154799999</v>
      </c>
      <c r="L15" s="3">
        <v>21.410115003600001</v>
      </c>
      <c r="M15" s="4">
        <f t="shared" si="0"/>
        <v>21.419403367566666</v>
      </c>
    </row>
    <row r="16" spans="1:13">
      <c r="A16" s="1">
        <v>20</v>
      </c>
      <c r="B16" s="1" t="s">
        <v>5</v>
      </c>
      <c r="C16" s="3">
        <v>41.639000000000003</v>
      </c>
      <c r="D16" s="3">
        <v>36.804000000000002</v>
      </c>
      <c r="E16" s="3">
        <v>36.945999999999998</v>
      </c>
      <c r="F16" s="3">
        <v>36.679000000000002</v>
      </c>
      <c r="G16" s="3">
        <v>36.828000000000003</v>
      </c>
      <c r="H16" s="3">
        <v>36.753999999999998</v>
      </c>
      <c r="I16" s="3">
        <v>36.747</v>
      </c>
      <c r="J16" s="3">
        <v>37.101999999999997</v>
      </c>
      <c r="K16" s="3">
        <v>36.734000000000002</v>
      </c>
      <c r="L16" s="3">
        <v>36.819000000000003</v>
      </c>
      <c r="M16" s="4">
        <f t="shared" si="0"/>
        <v>36.823666666666661</v>
      </c>
    </row>
    <row r="17" spans="1:13">
      <c r="A17" s="1">
        <v>200</v>
      </c>
      <c r="B17" s="1" t="s">
        <v>10</v>
      </c>
      <c r="C17" s="3">
        <v>1.1507034301799999E-2</v>
      </c>
      <c r="D17" s="3">
        <v>1.3001918792700001E-2</v>
      </c>
      <c r="E17" s="3">
        <v>1.36570930481E-2</v>
      </c>
      <c r="F17" s="3">
        <v>1.8142938613900001E-2</v>
      </c>
      <c r="G17" s="3">
        <v>1.3529777526900001E-2</v>
      </c>
      <c r="H17" s="3">
        <v>1.41859054565E-2</v>
      </c>
      <c r="I17" s="3">
        <v>1.37438774109E-2</v>
      </c>
      <c r="J17" s="3">
        <v>1.9840002059900001E-2</v>
      </c>
      <c r="K17" s="3">
        <v>1.44970417023E-2</v>
      </c>
      <c r="L17" s="3">
        <v>1.2885093689E-2</v>
      </c>
      <c r="M17" s="4">
        <f t="shared" si="0"/>
        <v>1.4831516477800002E-2</v>
      </c>
    </row>
    <row r="18" spans="1:13">
      <c r="A18" s="1">
        <v>200</v>
      </c>
      <c r="B18" s="1" t="s">
        <v>11</v>
      </c>
      <c r="C18" s="3">
        <v>1.95779800415E-2</v>
      </c>
      <c r="D18" s="3">
        <v>1.11489295959E-2</v>
      </c>
      <c r="E18" s="3">
        <v>1.10428333282E-2</v>
      </c>
      <c r="F18" s="3">
        <v>1.41830444336E-2</v>
      </c>
      <c r="G18" s="3">
        <v>1.1831045150799999E-2</v>
      </c>
      <c r="H18" s="3">
        <v>1.1078119278000001E-2</v>
      </c>
      <c r="I18" s="3">
        <v>1.1749029159499999E-2</v>
      </c>
      <c r="J18" s="3">
        <v>1.1168003082299999E-2</v>
      </c>
      <c r="K18" s="3">
        <v>1.1736869812000001E-2</v>
      </c>
      <c r="L18" s="3">
        <v>1.4296054840100001E-2</v>
      </c>
      <c r="M18" s="4">
        <f t="shared" si="0"/>
        <v>1.2025992075600001E-2</v>
      </c>
    </row>
    <row r="19" spans="1:13">
      <c r="A19" s="1">
        <v>200</v>
      </c>
      <c r="B19" s="1" t="s">
        <v>12</v>
      </c>
      <c r="C19" s="3">
        <v>18.90553689</v>
      </c>
      <c r="D19" s="3">
        <v>15.0682160854</v>
      </c>
      <c r="E19" s="3">
        <v>15.2755918503</v>
      </c>
      <c r="F19" s="3">
        <v>15.1019070148</v>
      </c>
      <c r="G19" s="3">
        <v>15.041055202500001</v>
      </c>
      <c r="H19" s="3">
        <v>15.0844130516</v>
      </c>
      <c r="I19" s="3">
        <v>15.1357650757</v>
      </c>
      <c r="J19" s="3">
        <v>15.048013925599999</v>
      </c>
      <c r="K19" s="3">
        <v>15.0694928169</v>
      </c>
      <c r="L19" s="3">
        <v>15.1275260448</v>
      </c>
      <c r="M19" s="4">
        <f t="shared" si="0"/>
        <v>15.105775674177778</v>
      </c>
    </row>
    <row r="20" spans="1:13">
      <c r="A20" s="1">
        <v>200</v>
      </c>
      <c r="B20" s="1" t="s">
        <v>4</v>
      </c>
      <c r="C20" s="3">
        <v>200.57020592699999</v>
      </c>
      <c r="D20" s="3">
        <v>200.47781109799999</v>
      </c>
      <c r="E20" s="3">
        <v>200.49100899699999</v>
      </c>
      <c r="F20" s="3">
        <v>200.47928810100001</v>
      </c>
      <c r="G20" s="3">
        <v>200.470071077</v>
      </c>
      <c r="H20" s="3">
        <v>200.48296809199999</v>
      </c>
      <c r="I20" s="3">
        <v>200.475507975</v>
      </c>
      <c r="J20" s="3">
        <v>200.47294998199999</v>
      </c>
      <c r="K20" s="3">
        <v>200.48689913699999</v>
      </c>
      <c r="L20" s="3">
        <v>200.472535849</v>
      </c>
      <c r="M20" s="4">
        <f t="shared" si="0"/>
        <v>200.47878225644445</v>
      </c>
    </row>
    <row r="21" spans="1:13">
      <c r="A21" s="1">
        <v>200</v>
      </c>
      <c r="B21" s="1" t="s">
        <v>13</v>
      </c>
      <c r="C21" s="3">
        <v>201.56707406000001</v>
      </c>
      <c r="D21" s="3">
        <v>201.55831384699999</v>
      </c>
      <c r="E21" s="3">
        <v>201.472119808</v>
      </c>
      <c r="F21" s="3">
        <v>201.48943305</v>
      </c>
      <c r="G21" s="3">
        <v>201.46871805200001</v>
      </c>
      <c r="H21" s="3">
        <v>201.49385786100001</v>
      </c>
      <c r="I21" s="3">
        <v>201.581439972</v>
      </c>
      <c r="J21" s="3">
        <v>201.53524804099999</v>
      </c>
      <c r="K21" s="3">
        <v>201.66544294400001</v>
      </c>
      <c r="L21" s="3">
        <v>201.448517084</v>
      </c>
      <c r="M21" s="4">
        <f t="shared" si="0"/>
        <v>201.52367673988888</v>
      </c>
    </row>
    <row r="22" spans="1:13">
      <c r="A22" s="1">
        <v>200</v>
      </c>
      <c r="B22" s="1" t="s">
        <v>5</v>
      </c>
      <c r="C22" s="3">
        <f>3*60+40.968</f>
        <v>220.96800000000002</v>
      </c>
      <c r="D22" s="3">
        <f>3*60+36.924</f>
        <v>216.92400000000001</v>
      </c>
      <c r="E22" s="3">
        <f>3*60+37.048</f>
        <v>217.048</v>
      </c>
      <c r="F22" s="3">
        <f>3*60+36.917</f>
        <v>216.917</v>
      </c>
      <c r="G22" s="3">
        <f>3*60+36.817</f>
        <v>216.81700000000001</v>
      </c>
      <c r="H22" s="3">
        <f>3*60+36.904</f>
        <v>216.904</v>
      </c>
      <c r="I22" s="3">
        <f>3*60+37.031</f>
        <v>217.03100000000001</v>
      </c>
      <c r="J22" s="3">
        <f>3*60+36.91</f>
        <v>216.91</v>
      </c>
      <c r="K22" s="3">
        <f>3*60+37.035</f>
        <v>217.035</v>
      </c>
      <c r="L22" s="3">
        <f>3*60+36.889</f>
        <v>216.88900000000001</v>
      </c>
      <c r="M22" s="4">
        <f t="shared" si="0"/>
        <v>216.94166666666672</v>
      </c>
    </row>
    <row r="23" spans="1:13">
      <c r="B23" t="s">
        <v>14</v>
      </c>
      <c r="C23">
        <v>2</v>
      </c>
      <c r="D23">
        <v>2</v>
      </c>
    </row>
    <row r="24" spans="1:13">
      <c r="B24" t="s">
        <v>15</v>
      </c>
      <c r="C24">
        <v>3</v>
      </c>
      <c r="D24">
        <v>4</v>
      </c>
    </row>
    <row r="25" spans="1:13">
      <c r="B25" t="s">
        <v>16</v>
      </c>
      <c r="C25">
        <v>4</v>
      </c>
      <c r="D25">
        <v>4</v>
      </c>
    </row>
  </sheetData>
  <mergeCells count="1">
    <mergeCell ref="C3:L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L18" sqref="L18"/>
    </sheetView>
  </sheetViews>
  <sheetFormatPr baseColWidth="10" defaultRowHeight="15" x14ac:dyDescent="0"/>
  <cols>
    <col min="2" max="2" width="23.1640625" bestFit="1" customWidth="1"/>
  </cols>
  <sheetData>
    <row r="1" spans="1:13">
      <c r="A1" t="s">
        <v>3</v>
      </c>
    </row>
    <row r="2" spans="1:13">
      <c r="A2" t="s">
        <v>17</v>
      </c>
    </row>
    <row r="3" spans="1:13">
      <c r="A3" t="s">
        <v>18</v>
      </c>
    </row>
    <row r="4" spans="1:13">
      <c r="C4" s="7" t="s">
        <v>7</v>
      </c>
      <c r="D4" s="8"/>
      <c r="E4" s="8"/>
      <c r="F4" s="8"/>
      <c r="G4" s="8"/>
      <c r="H4" s="8"/>
      <c r="I4" s="8"/>
      <c r="J4" s="8"/>
      <c r="K4" s="8"/>
      <c r="L4" s="9"/>
    </row>
    <row r="5" spans="1:13">
      <c r="A5" s="1" t="s">
        <v>6</v>
      </c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 t="s">
        <v>2</v>
      </c>
    </row>
    <row r="6" spans="1:13">
      <c r="A6" s="1">
        <v>2</v>
      </c>
      <c r="B6" s="1" t="s">
        <v>10</v>
      </c>
      <c r="C6" s="3">
        <v>1.44379138947E-2</v>
      </c>
      <c r="D6" s="3">
        <v>1.2895822525E-2</v>
      </c>
      <c r="E6" s="3">
        <v>1.2862920761100001E-2</v>
      </c>
      <c r="F6" s="3">
        <v>1.4442920684799999E-2</v>
      </c>
      <c r="G6" s="3">
        <v>1.34420394897E-2</v>
      </c>
      <c r="H6" s="3">
        <v>1.33249759674E-2</v>
      </c>
      <c r="I6" s="3">
        <v>1.31080150604E-2</v>
      </c>
      <c r="J6" s="3">
        <v>2.0065069198599999E-2</v>
      </c>
      <c r="K6" s="3">
        <v>1.15821361542E-2</v>
      </c>
      <c r="L6" s="3">
        <v>1.2805938720700001E-2</v>
      </c>
      <c r="M6" s="4">
        <f t="shared" ref="M6:M23" si="0">SUM(D6:L6)/9</f>
        <v>1.3836648729100003E-2</v>
      </c>
    </row>
    <row r="7" spans="1:13">
      <c r="A7" s="1">
        <v>2</v>
      </c>
      <c r="B7" s="1" t="s">
        <v>11</v>
      </c>
      <c r="C7" s="3">
        <v>1.21710300446E-2</v>
      </c>
      <c r="D7" s="3">
        <v>1.11129283905E-2</v>
      </c>
      <c r="E7" s="3">
        <v>1.1348962783799999E-2</v>
      </c>
      <c r="F7" s="3">
        <v>1.18591785431E-2</v>
      </c>
      <c r="G7" s="3">
        <v>1.10940933228E-2</v>
      </c>
      <c r="H7" s="3">
        <v>1.1096954345700001E-2</v>
      </c>
      <c r="I7" s="3">
        <v>1.1106967925999999E-2</v>
      </c>
      <c r="J7" s="3">
        <v>1.1083841323899999E-2</v>
      </c>
      <c r="K7" s="3">
        <v>1.1003971099899999E-2</v>
      </c>
      <c r="L7" s="3">
        <v>1.13289356232E-2</v>
      </c>
      <c r="M7" s="4">
        <f t="shared" si="0"/>
        <v>1.1226203706544445E-2</v>
      </c>
    </row>
    <row r="8" spans="1:13">
      <c r="A8" s="1">
        <v>2</v>
      </c>
      <c r="B8" s="1" t="s">
        <v>12</v>
      </c>
      <c r="C8" s="3">
        <v>2.8610229492199998E-6</v>
      </c>
      <c r="D8" s="3">
        <v>3.0994415283199999E-6</v>
      </c>
      <c r="E8" s="3">
        <v>2.1457672119100001E-6</v>
      </c>
      <c r="F8" s="3">
        <v>2.8610229492199998E-6</v>
      </c>
      <c r="G8" s="3">
        <v>2.1457672119100001E-6</v>
      </c>
      <c r="H8" s="3">
        <v>3.0994415283199999E-6</v>
      </c>
      <c r="I8" s="3">
        <v>3.0994415283199999E-6</v>
      </c>
      <c r="J8" s="3">
        <v>3.0994415283199999E-6</v>
      </c>
      <c r="K8" s="3">
        <v>2.8610229492199998E-6</v>
      </c>
      <c r="L8" s="3">
        <v>2.1457672119100001E-6</v>
      </c>
      <c r="M8" s="4">
        <f t="shared" si="0"/>
        <v>2.7285681830500003E-6</v>
      </c>
    </row>
    <row r="9" spans="1:13">
      <c r="A9" s="1">
        <v>2</v>
      </c>
      <c r="B9" s="1" t="s">
        <v>4</v>
      </c>
      <c r="C9" s="3">
        <v>2.4456028938299998</v>
      </c>
      <c r="D9" s="3">
        <v>2.4373898506199998</v>
      </c>
      <c r="E9" s="3">
        <v>2.4273040294600001</v>
      </c>
      <c r="F9" s="3">
        <v>2.47282385826</v>
      </c>
      <c r="G9" s="3">
        <v>2.4357850551600002</v>
      </c>
      <c r="H9" s="3">
        <v>2.4247660636899999</v>
      </c>
      <c r="I9" s="3">
        <v>2.43026304245</v>
      </c>
      <c r="J9" s="3">
        <v>2.4290659427599999</v>
      </c>
      <c r="K9" s="3">
        <v>2.45608019829</v>
      </c>
      <c r="L9" s="3">
        <v>2.4363589286799998</v>
      </c>
      <c r="M9" s="4">
        <f t="shared" si="0"/>
        <v>2.4388707743744451</v>
      </c>
    </row>
    <row r="10" spans="1:13">
      <c r="A10" s="1">
        <v>2</v>
      </c>
      <c r="B10" s="1" t="s">
        <v>13</v>
      </c>
      <c r="C10" s="3">
        <v>3.8586490154300002</v>
      </c>
      <c r="D10" s="3">
        <v>3.8167431354499999</v>
      </c>
      <c r="E10" s="3">
        <v>3.8073410987899998</v>
      </c>
      <c r="F10" s="3">
        <v>3.85808181763</v>
      </c>
      <c r="G10" s="3">
        <v>3.8404140472399999</v>
      </c>
      <c r="H10" s="3">
        <v>3.7969150543199999</v>
      </c>
      <c r="I10" s="3">
        <v>3.8074278831499999</v>
      </c>
      <c r="J10" s="3">
        <v>3.79592394829</v>
      </c>
      <c r="K10" s="3">
        <v>3.8331470489499999</v>
      </c>
      <c r="L10" s="3">
        <v>3.8221728801700001</v>
      </c>
      <c r="M10" s="4">
        <f t="shared" si="0"/>
        <v>3.8197963237766666</v>
      </c>
    </row>
    <row r="11" spans="1:13">
      <c r="A11" s="1">
        <v>2</v>
      </c>
      <c r="B11" s="1" t="s">
        <v>5</v>
      </c>
      <c r="C11" s="3">
        <v>4.0780000000000003</v>
      </c>
      <c r="D11" s="3">
        <v>4.0199999999999996</v>
      </c>
      <c r="E11" s="3">
        <v>4.01</v>
      </c>
      <c r="F11" s="3">
        <v>4.0659999999999998</v>
      </c>
      <c r="G11" s="3">
        <v>4.0380000000000003</v>
      </c>
      <c r="H11" s="3">
        <v>4.008</v>
      </c>
      <c r="I11" s="3">
        <v>4.0110000000000001</v>
      </c>
      <c r="J11" s="3">
        <v>4.0069999999999997</v>
      </c>
      <c r="K11" s="3">
        <v>4.0570000000000004</v>
      </c>
      <c r="L11" s="3">
        <v>4.03</v>
      </c>
      <c r="M11" s="4">
        <f t="shared" si="0"/>
        <v>4.0274444444444448</v>
      </c>
    </row>
    <row r="12" spans="1:13">
      <c r="A12" s="1">
        <v>20</v>
      </c>
      <c r="B12" s="1" t="s">
        <v>10</v>
      </c>
      <c r="C12" s="3">
        <v>1.36449337006E-2</v>
      </c>
      <c r="D12" s="3">
        <v>1.2605905532799999E-2</v>
      </c>
      <c r="E12" s="3">
        <v>1.3247013092E-2</v>
      </c>
      <c r="F12" s="3">
        <v>1.26910209656E-2</v>
      </c>
      <c r="G12" s="3">
        <v>1.34840011597E-2</v>
      </c>
      <c r="H12" s="3">
        <v>1.4014005661000001E-2</v>
      </c>
      <c r="I12" s="3">
        <v>1.25181674957E-2</v>
      </c>
      <c r="J12" s="3">
        <v>1.08768939972E-2</v>
      </c>
      <c r="K12" s="3">
        <v>1.13289356232E-2</v>
      </c>
      <c r="L12" s="3">
        <v>1.4318943023699999E-2</v>
      </c>
      <c r="M12" s="4">
        <f t="shared" si="0"/>
        <v>1.2787209616766668E-2</v>
      </c>
    </row>
    <row r="13" spans="1:13">
      <c r="A13" s="1">
        <v>20</v>
      </c>
      <c r="B13" s="1" t="s">
        <v>11</v>
      </c>
      <c r="C13" s="3">
        <v>1.1147022247299999E-2</v>
      </c>
      <c r="D13" s="3">
        <v>1.11150741577E-2</v>
      </c>
      <c r="E13" s="3">
        <v>1.1092901229900001E-2</v>
      </c>
      <c r="F13" s="3">
        <v>1.1106967925999999E-2</v>
      </c>
      <c r="G13" s="3">
        <v>1.11498832703E-2</v>
      </c>
      <c r="H13" s="3">
        <v>1.1858940124500001E-2</v>
      </c>
      <c r="I13" s="3">
        <v>1.1234045028700001E-2</v>
      </c>
      <c r="J13" s="3">
        <v>1.13928318024E-2</v>
      </c>
      <c r="K13" s="3">
        <v>1.09488964081E-2</v>
      </c>
      <c r="L13" s="3">
        <v>1.15988254547E-2</v>
      </c>
      <c r="M13" s="4">
        <f t="shared" si="0"/>
        <v>1.1277596155811111E-2</v>
      </c>
    </row>
    <row r="14" spans="1:13">
      <c r="A14" s="1">
        <v>20</v>
      </c>
      <c r="B14" s="1" t="s">
        <v>12</v>
      </c>
      <c r="C14" s="3">
        <v>2.8610229492199998E-6</v>
      </c>
      <c r="D14" s="3">
        <v>3.0994415283199999E-6</v>
      </c>
      <c r="E14" s="3">
        <v>1.90734863281E-6</v>
      </c>
      <c r="F14" s="3">
        <v>2.8610229492199998E-6</v>
      </c>
      <c r="G14" s="3">
        <v>3.81469726562E-6</v>
      </c>
      <c r="H14" s="3">
        <v>3.0994415283199999E-6</v>
      </c>
      <c r="I14" s="3">
        <v>1.90734863281E-6</v>
      </c>
      <c r="J14" s="3">
        <v>3.0994415283199999E-6</v>
      </c>
      <c r="K14" s="3">
        <v>3.0994415283199999E-6</v>
      </c>
      <c r="L14" s="3">
        <v>1.90734863281E-6</v>
      </c>
      <c r="M14" s="4">
        <f t="shared" si="0"/>
        <v>2.7550591362833335E-6</v>
      </c>
    </row>
    <row r="15" spans="1:13">
      <c r="A15" s="1">
        <v>20</v>
      </c>
      <c r="B15" s="1" t="s">
        <v>4</v>
      </c>
      <c r="C15" s="3">
        <v>20.446563959100001</v>
      </c>
      <c r="D15" s="3">
        <v>20.448952913300001</v>
      </c>
      <c r="E15" s="3">
        <v>20.444712877299999</v>
      </c>
      <c r="F15" s="3">
        <v>20.449470996900001</v>
      </c>
      <c r="G15" s="3">
        <v>20.463422059999999</v>
      </c>
      <c r="H15" s="3">
        <v>20.446717023800002</v>
      </c>
      <c r="I15" s="3">
        <v>20.439669847499999</v>
      </c>
      <c r="J15" s="3">
        <v>20.459403038000001</v>
      </c>
      <c r="K15" s="3">
        <v>20.466172933599999</v>
      </c>
      <c r="L15" s="3">
        <v>20.478684902200001</v>
      </c>
      <c r="M15" s="4">
        <f t="shared" si="0"/>
        <v>20.455245176955557</v>
      </c>
    </row>
    <row r="16" spans="1:13">
      <c r="A16" s="1">
        <v>20</v>
      </c>
      <c r="B16" s="1" t="s">
        <v>13</v>
      </c>
      <c r="C16" s="3">
        <v>21.836567878699999</v>
      </c>
      <c r="D16" s="3">
        <v>21.8315711021</v>
      </c>
      <c r="E16" s="3">
        <v>21.8216831684</v>
      </c>
      <c r="F16" s="3">
        <v>21.840578794500001</v>
      </c>
      <c r="G16" s="3">
        <v>21.893487930300001</v>
      </c>
      <c r="H16" s="3">
        <v>21.850716114000001</v>
      </c>
      <c r="I16" s="3">
        <v>21.8029060364</v>
      </c>
      <c r="J16" s="3">
        <v>21.829005002999999</v>
      </c>
      <c r="K16" s="3">
        <v>21.838840961500001</v>
      </c>
      <c r="L16" s="3">
        <v>21.885035038000002</v>
      </c>
      <c r="M16" s="4">
        <f t="shared" si="0"/>
        <v>21.843758238688892</v>
      </c>
    </row>
    <row r="17" spans="1:13">
      <c r="A17" s="1">
        <v>20</v>
      </c>
      <c r="B17" s="1" t="s">
        <v>5</v>
      </c>
      <c r="C17" s="3">
        <v>22.052</v>
      </c>
      <c r="D17" s="3">
        <v>22.033999999999999</v>
      </c>
      <c r="E17" s="3">
        <v>22.024999999999999</v>
      </c>
      <c r="F17" s="3">
        <v>22.044</v>
      </c>
      <c r="G17" s="3">
        <v>22.099</v>
      </c>
      <c r="H17" s="3">
        <v>22.056000000000001</v>
      </c>
      <c r="I17" s="3">
        <v>22.006</v>
      </c>
      <c r="J17" s="3">
        <v>22.052</v>
      </c>
      <c r="K17" s="3">
        <v>22.059000000000001</v>
      </c>
      <c r="L17" s="3">
        <v>22.088000000000001</v>
      </c>
      <c r="M17" s="4">
        <f t="shared" si="0"/>
        <v>22.051444444444442</v>
      </c>
    </row>
    <row r="18" spans="1:13">
      <c r="A18" s="1">
        <v>200</v>
      </c>
      <c r="B18" s="1" t="s">
        <v>10</v>
      </c>
      <c r="C18" s="3">
        <v>1.53830051422E-2</v>
      </c>
      <c r="D18" s="3">
        <v>1.31940841675E-2</v>
      </c>
      <c r="E18" s="3">
        <v>1.34828090668E-2</v>
      </c>
      <c r="F18" s="3">
        <v>1.2231111526499999E-2</v>
      </c>
      <c r="G18" s="3">
        <v>1.24890804291E-2</v>
      </c>
      <c r="H18" s="3">
        <v>1.25629901886E-2</v>
      </c>
      <c r="I18" s="3">
        <v>1.6273975372299999E-2</v>
      </c>
      <c r="J18" s="3">
        <v>1.27627849579E-2</v>
      </c>
      <c r="K18" s="3">
        <v>1.3477087020899999E-2</v>
      </c>
      <c r="L18" s="3">
        <v>1.13079547882E-2</v>
      </c>
      <c r="M18" s="4">
        <f t="shared" si="0"/>
        <v>1.3086875279755557E-2</v>
      </c>
    </row>
    <row r="19" spans="1:13">
      <c r="A19" s="1">
        <v>200</v>
      </c>
      <c r="B19" s="1" t="s">
        <v>11</v>
      </c>
      <c r="C19" s="3">
        <v>1.1210918426500001E-2</v>
      </c>
      <c r="D19" s="3">
        <v>1.1085987091099999E-2</v>
      </c>
      <c r="E19" s="3">
        <v>1.10471248627E-2</v>
      </c>
      <c r="F19" s="3">
        <v>1.10540390015E-2</v>
      </c>
      <c r="G19" s="3">
        <v>1.23159885406E-2</v>
      </c>
      <c r="H19" s="3">
        <v>1.12729072571E-2</v>
      </c>
      <c r="I19" s="3">
        <v>1.12981796265E-2</v>
      </c>
      <c r="J19" s="3">
        <v>1.14748477936E-2</v>
      </c>
      <c r="K19" s="3">
        <v>1.13101005554E-2</v>
      </c>
      <c r="L19" s="3">
        <v>1.0835886001600001E-2</v>
      </c>
      <c r="M19" s="4">
        <f t="shared" si="0"/>
        <v>1.1299451192233334E-2</v>
      </c>
    </row>
    <row r="20" spans="1:13">
      <c r="A20" s="1">
        <v>200</v>
      </c>
      <c r="B20" s="1" t="s">
        <v>12</v>
      </c>
      <c r="C20" s="3">
        <v>2.8610229492199998E-6</v>
      </c>
      <c r="D20" s="3">
        <v>2.8610229492199998E-6</v>
      </c>
      <c r="E20" s="3">
        <v>1.90734863281E-6</v>
      </c>
      <c r="F20" s="3">
        <v>3.0994415283199999E-6</v>
      </c>
      <c r="G20" s="3">
        <v>1.90734863281E-6</v>
      </c>
      <c r="H20" s="3">
        <v>2.8610229492199998E-6</v>
      </c>
      <c r="I20" s="3">
        <v>1.90734863281E-6</v>
      </c>
      <c r="J20" s="3">
        <v>3.0994415283199999E-6</v>
      </c>
      <c r="K20" s="3">
        <v>3.0994415283199999E-6</v>
      </c>
      <c r="L20" s="3">
        <v>1.90734863281E-6</v>
      </c>
      <c r="M20" s="4">
        <f t="shared" si="0"/>
        <v>2.5166405571822224E-6</v>
      </c>
    </row>
    <row r="21" spans="1:13">
      <c r="A21" s="1">
        <v>200</v>
      </c>
      <c r="B21" s="1" t="s">
        <v>4</v>
      </c>
      <c r="C21" s="3">
        <v>200.49834299099999</v>
      </c>
      <c r="D21" s="3">
        <v>200.48531985299999</v>
      </c>
      <c r="E21" s="3">
        <v>200.46816396700001</v>
      </c>
      <c r="F21" s="3">
        <v>200.47969794299999</v>
      </c>
      <c r="G21" s="3">
        <v>200.492526054</v>
      </c>
      <c r="H21" s="3">
        <v>200.48250794399999</v>
      </c>
      <c r="I21" s="3">
        <v>200.48241496099999</v>
      </c>
      <c r="J21" s="3">
        <v>200.48328995700001</v>
      </c>
      <c r="K21" s="3">
        <v>200.47960209799999</v>
      </c>
      <c r="L21" s="3">
        <v>200.49704003299999</v>
      </c>
      <c r="M21" s="4">
        <f t="shared" si="0"/>
        <v>200.4833958677778</v>
      </c>
    </row>
    <row r="22" spans="1:13">
      <c r="A22" s="1">
        <v>200</v>
      </c>
      <c r="B22" s="1" t="s">
        <v>13</v>
      </c>
      <c r="C22" s="3">
        <v>201.93238019899999</v>
      </c>
      <c r="D22" s="3">
        <v>201.870589018</v>
      </c>
      <c r="E22" s="3">
        <v>201.84349822999999</v>
      </c>
      <c r="F22" s="3">
        <v>201.869177103</v>
      </c>
      <c r="G22" s="3">
        <v>201.88207220999999</v>
      </c>
      <c r="H22" s="3">
        <v>201.82901406299999</v>
      </c>
      <c r="I22" s="3">
        <v>201.86071491199999</v>
      </c>
      <c r="J22" s="3">
        <v>201.83076310199999</v>
      </c>
      <c r="K22" s="3">
        <v>201.85394787800001</v>
      </c>
      <c r="L22" s="3">
        <v>201.874834061</v>
      </c>
      <c r="M22" s="4">
        <f t="shared" si="0"/>
        <v>201.85717895300002</v>
      </c>
    </row>
    <row r="23" spans="1:13">
      <c r="A23" s="1">
        <v>200</v>
      </c>
      <c r="B23" s="1" t="s">
        <v>5</v>
      </c>
      <c r="C23" s="3">
        <f>3*60+22.146</f>
        <v>202.14600000000002</v>
      </c>
      <c r="D23" s="3">
        <f>3*60+22.072</f>
        <v>202.072</v>
      </c>
      <c r="E23" s="3">
        <f>3*60+22.05</f>
        <v>202.05</v>
      </c>
      <c r="F23" s="3">
        <f>3*60+22.094</f>
        <v>202.09399999999999</v>
      </c>
      <c r="G23" s="3">
        <f>3*60+22.106</f>
        <v>202.10599999999999</v>
      </c>
      <c r="H23" s="3">
        <f>3*60+22.033</f>
        <v>202.03300000000002</v>
      </c>
      <c r="I23" s="3">
        <f>3*60+22.07</f>
        <v>202.07</v>
      </c>
      <c r="J23" s="3">
        <f>3*60+22.034</f>
        <v>202.03399999999999</v>
      </c>
      <c r="K23" s="3">
        <f>3*60+22.055</f>
        <v>202.05500000000001</v>
      </c>
      <c r="L23" s="3">
        <f>3*60+22.098</f>
        <v>202.09800000000001</v>
      </c>
      <c r="M23" s="4">
        <f t="shared" si="0"/>
        <v>202.06799999999998</v>
      </c>
    </row>
  </sheetData>
  <mergeCells count="1">
    <mergeCell ref="C4:L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standalone</vt:lpstr>
      <vt:lpstr>now</vt:lpstr>
      <vt:lpstr>now with bypass</vt:lpstr>
    </vt:vector>
  </TitlesOfParts>
  <Company>UFF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Braganholo</dc:creator>
  <cp:lastModifiedBy>Vanessa Braganholo</cp:lastModifiedBy>
  <dcterms:created xsi:type="dcterms:W3CDTF">2014-03-06T13:48:18Z</dcterms:created>
  <dcterms:modified xsi:type="dcterms:W3CDTF">2014-03-09T00:49:45Z</dcterms:modified>
</cp:coreProperties>
</file>