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5600" windowHeight="9240"/>
  </bookViews>
  <sheets>
    <sheet name="Grelha" sheetId="9" r:id="rId1"/>
  </sheets>
  <definedNames>
    <definedName name="_xlnm.Print_Area" localSheetId="0">Grelha!$A$1:$BF$71</definedName>
  </definedNames>
  <calcPr calcId="145621"/>
</workbook>
</file>

<file path=xl/calcChain.xml><?xml version="1.0" encoding="utf-8"?>
<calcChain xmlns="http://schemas.openxmlformats.org/spreadsheetml/2006/main">
  <c r="AX44" i="9" l="1"/>
  <c r="AW44" i="9"/>
  <c r="AV44" i="9"/>
  <c r="AU44" i="9"/>
  <c r="AT44" i="9"/>
  <c r="AX43" i="9"/>
  <c r="AW43" i="9"/>
  <c r="AV43" i="9"/>
  <c r="AU43" i="9"/>
  <c r="AT43" i="9"/>
  <c r="AX42" i="9"/>
  <c r="AW42" i="9"/>
  <c r="AV42" i="9"/>
  <c r="AU42" i="9"/>
  <c r="AT42" i="9"/>
  <c r="AX41" i="9"/>
  <c r="AW41" i="9"/>
  <c r="AV41" i="9"/>
  <c r="AU41" i="9"/>
  <c r="AT41" i="9"/>
  <c r="AX40" i="9"/>
  <c r="AW40" i="9"/>
  <c r="AV40" i="9"/>
  <c r="AU40" i="9"/>
  <c r="AT40" i="9"/>
  <c r="AX39" i="9"/>
  <c r="AW39" i="9"/>
  <c r="AV39" i="9"/>
  <c r="BB39" i="9" s="1"/>
  <c r="AU39" i="9"/>
  <c r="AT39" i="9"/>
  <c r="AV12" i="9"/>
  <c r="AO92" i="9" s="1"/>
  <c r="AL97" i="9"/>
  <c r="AL96" i="9"/>
  <c r="AE96" i="9" s="1"/>
  <c r="AL95" i="9"/>
  <c r="AE95" i="9" s="1"/>
  <c r="AL94" i="9"/>
  <c r="AE94" i="9" s="1"/>
  <c r="BF44" i="9"/>
  <c r="BF43" i="9"/>
  <c r="BF42" i="9"/>
  <c r="BF41" i="9"/>
  <c r="BF40" i="9"/>
  <c r="P95" i="9"/>
  <c r="P94" i="9"/>
  <c r="P93" i="9"/>
  <c r="P92" i="9"/>
  <c r="A59" i="9"/>
  <c r="AT12" i="9"/>
  <c r="AM92" i="9" s="1"/>
  <c r="AU12" i="9"/>
  <c r="AN92" i="9" s="1"/>
  <c r="AW12" i="9"/>
  <c r="AW15" i="9" s="1"/>
  <c r="AX12" i="9"/>
  <c r="AX15" i="9" s="1"/>
  <c r="AY43" i="9"/>
  <c r="AY42" i="9"/>
  <c r="AY41" i="9"/>
  <c r="AY40" i="9"/>
  <c r="Q91" i="9"/>
  <c r="BD44" i="9"/>
  <c r="AR93" i="9"/>
  <c r="AK93" i="9" s="1"/>
  <c r="BD43" i="9"/>
  <c r="BD42" i="9"/>
  <c r="AR94" i="9"/>
  <c r="AK94" i="9" s="1"/>
  <c r="BD41" i="9"/>
  <c r="BD40" i="9"/>
  <c r="BD39" i="9"/>
  <c r="AR95" i="9"/>
  <c r="AJ92" i="9"/>
  <c r="AT57" i="9"/>
  <c r="AT56" i="9"/>
  <c r="AY58" i="9"/>
  <c r="AY57" i="9"/>
  <c r="AY56" i="9"/>
  <c r="AY60" i="9"/>
  <c r="AR97" i="9"/>
  <c r="AK97" i="9" s="1"/>
  <c r="AR96" i="9"/>
  <c r="AK96" i="9" s="1"/>
  <c r="AY59" i="9"/>
  <c r="AY44" i="9"/>
  <c r="AT58" i="9"/>
  <c r="AR52" i="9" s="1"/>
  <c r="P91" i="9"/>
  <c r="Q93" i="9"/>
  <c r="Q92" i="9"/>
  <c r="BC39" i="9"/>
  <c r="AI92" i="9"/>
  <c r="AH92" i="9"/>
  <c r="BA39" i="9"/>
  <c r="AG92" i="9"/>
  <c r="AE97" i="9"/>
  <c r="AK95" i="9"/>
  <c r="AZ39" i="9"/>
  <c r="AF92" i="9"/>
  <c r="AN53" i="9"/>
  <c r="AM53" i="9"/>
  <c r="AL53" i="9"/>
  <c r="AK53" i="9"/>
  <c r="AJ53" i="9"/>
  <c r="AI53" i="9"/>
  <c r="AH53" i="9"/>
  <c r="W52" i="9"/>
  <c r="W53" i="9" s="1"/>
  <c r="O52" i="9"/>
  <c r="O53" i="9" s="1"/>
  <c r="AN52" i="9"/>
  <c r="AM52" i="9"/>
  <c r="AL52" i="9"/>
  <c r="AK52" i="9"/>
  <c r="AJ52" i="9"/>
  <c r="AI52" i="9"/>
  <c r="AH52" i="9"/>
  <c r="AF52" i="9"/>
  <c r="AF53" i="9" s="1"/>
  <c r="AD52" i="9"/>
  <c r="AD53" i="9" s="1"/>
  <c r="AB52" i="9"/>
  <c r="AB53" i="9" s="1"/>
  <c r="Z52" i="9"/>
  <c r="Z53" i="9" s="1"/>
  <c r="AN51" i="9"/>
  <c r="AM51" i="9"/>
  <c r="AL51" i="9"/>
  <c r="AK51" i="9"/>
  <c r="AJ51" i="9"/>
  <c r="AI51" i="9"/>
  <c r="AH51" i="9"/>
  <c r="Y46" i="9"/>
  <c r="Y50" i="9" s="1"/>
  <c r="X46" i="9"/>
  <c r="X50" i="9" s="1"/>
  <c r="W46" i="9"/>
  <c r="W50" i="9" s="1"/>
  <c r="V46" i="9"/>
  <c r="V50" i="9" s="1"/>
  <c r="U46" i="9"/>
  <c r="U50" i="9" s="1"/>
  <c r="T46" i="9"/>
  <c r="T50" i="9" s="1"/>
  <c r="S46" i="9"/>
  <c r="S50" i="9" s="1"/>
  <c r="R46" i="9"/>
  <c r="R50" i="9" s="1"/>
  <c r="Q46" i="9"/>
  <c r="Q50" i="9" s="1"/>
  <c r="P46" i="9"/>
  <c r="P50" i="9" s="1"/>
  <c r="O46" i="9"/>
  <c r="O50" i="9" s="1"/>
  <c r="N46" i="9"/>
  <c r="N50" i="9" s="1"/>
  <c r="M46" i="9"/>
  <c r="M50" i="9" s="1"/>
  <c r="L46" i="9"/>
  <c r="L50" i="9" s="1"/>
  <c r="K46" i="9"/>
  <c r="K50" i="9" s="1"/>
  <c r="J46" i="9"/>
  <c r="J50" i="9" s="1"/>
  <c r="I46" i="9"/>
  <c r="I50" i="9" s="1"/>
  <c r="H46" i="9"/>
  <c r="H50" i="9" s="1"/>
  <c r="G46" i="9"/>
  <c r="G50" i="9" s="1"/>
  <c r="AN50" i="9"/>
  <c r="AM50" i="9"/>
  <c r="AL50" i="9"/>
  <c r="AK50" i="9"/>
  <c r="AJ50" i="9"/>
  <c r="AI50" i="9"/>
  <c r="AH50" i="9"/>
  <c r="AN49" i="9"/>
  <c r="AM49" i="9"/>
  <c r="AL49" i="9"/>
  <c r="AK49" i="9"/>
  <c r="AJ49" i="9"/>
  <c r="AI49" i="9"/>
  <c r="AH49" i="9"/>
  <c r="Y45" i="9"/>
  <c r="Y48" i="9" s="1"/>
  <c r="X45" i="9"/>
  <c r="X48" i="9" s="1"/>
  <c r="W45" i="9"/>
  <c r="W48" i="9" s="1"/>
  <c r="V45" i="9"/>
  <c r="V48" i="9" s="1"/>
  <c r="U45" i="9"/>
  <c r="U48" i="9" s="1"/>
  <c r="T45" i="9"/>
  <c r="T48" i="9" s="1"/>
  <c r="S45" i="9"/>
  <c r="S48" i="9" s="1"/>
  <c r="R45" i="9"/>
  <c r="R48" i="9" s="1"/>
  <c r="Q45" i="9"/>
  <c r="Q48" i="9" s="1"/>
  <c r="P45" i="9"/>
  <c r="P48" i="9" s="1"/>
  <c r="O45" i="9"/>
  <c r="O48" i="9" s="1"/>
  <c r="N45" i="9"/>
  <c r="N48" i="9" s="1"/>
  <c r="M45" i="9"/>
  <c r="M48" i="9" s="1"/>
  <c r="L45" i="9"/>
  <c r="L48" i="9" s="1"/>
  <c r="K45" i="9"/>
  <c r="K48" i="9" s="1"/>
  <c r="J45" i="9"/>
  <c r="J48" i="9" s="1"/>
  <c r="I45" i="9"/>
  <c r="I48" i="9" s="1"/>
  <c r="H45" i="9"/>
  <c r="H48" i="9" s="1"/>
  <c r="G45" i="9"/>
  <c r="G48" i="9" s="1"/>
  <c r="AN48" i="9"/>
  <c r="AM48" i="9"/>
  <c r="AL48" i="9"/>
  <c r="AK48" i="9"/>
  <c r="AJ48" i="9"/>
  <c r="AI48" i="9"/>
  <c r="AH48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AN46" i="9"/>
  <c r="AM46" i="9"/>
  <c r="AL46" i="9"/>
  <c r="AK46" i="9"/>
  <c r="AJ46" i="9"/>
  <c r="AI46" i="9"/>
  <c r="AH46" i="9"/>
  <c r="AG46" i="9"/>
  <c r="AG50" i="9" s="1"/>
  <c r="AG51" i="9" s="1"/>
  <c r="AF46" i="9"/>
  <c r="AF50" i="9" s="1"/>
  <c r="AE46" i="9"/>
  <c r="AE50" i="9" s="1"/>
  <c r="AE51" i="9" s="1"/>
  <c r="AD46" i="9"/>
  <c r="AD50" i="9" s="1"/>
  <c r="AC46" i="9"/>
  <c r="AC50" i="9" s="1"/>
  <c r="AC51" i="9" s="1"/>
  <c r="AB46" i="9"/>
  <c r="AB50" i="9" s="1"/>
  <c r="AA46" i="9"/>
  <c r="AA50" i="9" s="1"/>
  <c r="AA51" i="9" s="1"/>
  <c r="Z46" i="9"/>
  <c r="Z50" i="9" s="1"/>
  <c r="AN45" i="9"/>
  <c r="AM45" i="9"/>
  <c r="AL45" i="9"/>
  <c r="AK45" i="9"/>
  <c r="AJ45" i="9"/>
  <c r="AI45" i="9"/>
  <c r="AH45" i="9"/>
  <c r="AG45" i="9"/>
  <c r="AG48" i="9" s="1"/>
  <c r="AF45" i="9"/>
  <c r="AF48" i="9" s="1"/>
  <c r="AF49" i="9" s="1"/>
  <c r="AE45" i="9"/>
  <c r="AE48" i="9" s="1"/>
  <c r="AD45" i="9"/>
  <c r="AD48" i="9" s="1"/>
  <c r="AD49" i="9" s="1"/>
  <c r="AC45" i="9"/>
  <c r="AC48" i="9" s="1"/>
  <c r="AB45" i="9"/>
  <c r="AB48" i="9" s="1"/>
  <c r="AB49" i="9" s="1"/>
  <c r="AA45" i="9"/>
  <c r="AA48" i="9" s="1"/>
  <c r="Z45" i="9"/>
  <c r="Z48" i="9" s="1"/>
  <c r="Z49" i="9" s="1"/>
  <c r="F46" i="9"/>
  <c r="F50" i="9" s="1"/>
  <c r="F45" i="9"/>
  <c r="F48" i="9" s="1"/>
  <c r="F47" i="9"/>
  <c r="AO12" i="9"/>
  <c r="BC44" i="9"/>
  <c r="BB44" i="9"/>
  <c r="BA44" i="9"/>
  <c r="AZ44" i="9"/>
  <c r="BC43" i="9"/>
  <c r="BB43" i="9"/>
  <c r="BA43" i="9"/>
  <c r="AZ43" i="9"/>
  <c r="BC42" i="9"/>
  <c r="BB42" i="9"/>
  <c r="BA42" i="9"/>
  <c r="AZ42" i="9"/>
  <c r="BC41" i="9"/>
  <c r="BB41" i="9"/>
  <c r="BA41" i="9"/>
  <c r="AZ41" i="9"/>
  <c r="BC40" i="9"/>
  <c r="BB40" i="9"/>
  <c r="BA40" i="9"/>
  <c r="AZ40" i="9"/>
  <c r="BE44" i="9"/>
  <c r="BE43" i="9"/>
  <c r="BE42" i="9"/>
  <c r="BE41" i="9"/>
  <c r="BE40" i="9"/>
  <c r="Q94" i="9"/>
  <c r="Q95" i="9"/>
  <c r="AL93" i="9"/>
  <c r="AE93" i="9" s="1"/>
  <c r="AY67" i="9"/>
  <c r="AY66" i="9"/>
  <c r="AY65" i="9"/>
  <c r="AY64" i="9"/>
  <c r="AY63" i="9"/>
  <c r="BD6" i="9"/>
  <c r="AZ6" i="9"/>
  <c r="BA6" i="9"/>
  <c r="BB6" i="9"/>
  <c r="BC6" i="9"/>
  <c r="AQ45" i="9"/>
  <c r="AR51" i="9"/>
  <c r="AS51" i="9"/>
  <c r="J52" i="9"/>
  <c r="J53" i="9" s="1"/>
  <c r="AY13" i="9" l="1"/>
  <c r="X52" i="9"/>
  <c r="X53" i="9" s="1"/>
  <c r="AI96" i="9"/>
  <c r="H52" i="9"/>
  <c r="H53" i="9" s="1"/>
  <c r="AR50" i="9"/>
  <c r="AS53" i="9"/>
  <c r="AO53" i="9"/>
  <c r="AS48" i="9"/>
  <c r="F51" i="9"/>
  <c r="AA49" i="9"/>
  <c r="AC49" i="9"/>
  <c r="AE49" i="9"/>
  <c r="AG49" i="9"/>
  <c r="Z51" i="9"/>
  <c r="AB51" i="9"/>
  <c r="AD51" i="9"/>
  <c r="AF51" i="9"/>
  <c r="G49" i="9"/>
  <c r="I49" i="9"/>
  <c r="K49" i="9"/>
  <c r="M49" i="9"/>
  <c r="O49" i="9"/>
  <c r="Q49" i="9"/>
  <c r="S49" i="9"/>
  <c r="U49" i="9"/>
  <c r="W49" i="9"/>
  <c r="Y49" i="9"/>
  <c r="H51" i="9"/>
  <c r="J51" i="9"/>
  <c r="L51" i="9"/>
  <c r="N51" i="9"/>
  <c r="R51" i="9"/>
  <c r="V51" i="9"/>
  <c r="AA52" i="9"/>
  <c r="AA53" i="9" s="1"/>
  <c r="AC52" i="9"/>
  <c r="AC53" i="9" s="1"/>
  <c r="AE52" i="9"/>
  <c r="AE53" i="9" s="1"/>
  <c r="AG52" i="9"/>
  <c r="AG53" i="9" s="1"/>
  <c r="M52" i="9"/>
  <c r="M53" i="9" s="1"/>
  <c r="U52" i="9"/>
  <c r="U53" i="9" s="1"/>
  <c r="Q52" i="9"/>
  <c r="Q53" i="9" s="1"/>
  <c r="Y52" i="9"/>
  <c r="Y53" i="9" s="1"/>
  <c r="AF97" i="9"/>
  <c r="P51" i="9"/>
  <c r="T51" i="9"/>
  <c r="X51" i="9"/>
  <c r="K52" i="9"/>
  <c r="K53" i="9" s="1"/>
  <c r="S52" i="9"/>
  <c r="S53" i="9" s="1"/>
  <c r="AG94" i="9"/>
  <c r="BF13" i="9"/>
  <c r="G52" i="9"/>
  <c r="G53" i="9" s="1"/>
  <c r="AJ96" i="9"/>
  <c r="AQ50" i="9"/>
  <c r="AR45" i="9"/>
  <c r="AQ51" i="9"/>
  <c r="AO47" i="9"/>
  <c r="AP49" i="9"/>
  <c r="AO50" i="9"/>
  <c r="AP48" i="9"/>
  <c r="F52" i="9"/>
  <c r="F53" i="9" s="1"/>
  <c r="F49" i="9"/>
  <c r="H49" i="9"/>
  <c r="J49" i="9"/>
  <c r="L49" i="9"/>
  <c r="N49" i="9"/>
  <c r="P49" i="9"/>
  <c r="R49" i="9"/>
  <c r="T49" i="9"/>
  <c r="V49" i="9"/>
  <c r="X49" i="9"/>
  <c r="G51" i="9"/>
  <c r="I51" i="9"/>
  <c r="K51" i="9"/>
  <c r="M51" i="9"/>
  <c r="O51" i="9"/>
  <c r="Q51" i="9"/>
  <c r="S51" i="9"/>
  <c r="U51" i="9"/>
  <c r="W51" i="9"/>
  <c r="Y51" i="9"/>
  <c r="L52" i="9"/>
  <c r="L53" i="9" s="1"/>
  <c r="N52" i="9"/>
  <c r="N53" i="9" s="1"/>
  <c r="P52" i="9"/>
  <c r="P53" i="9" s="1"/>
  <c r="R52" i="9"/>
  <c r="R53" i="9" s="1"/>
  <c r="T52" i="9"/>
  <c r="T53" i="9" s="1"/>
  <c r="V52" i="9"/>
  <c r="V53" i="9" s="1"/>
  <c r="I52" i="9"/>
  <c r="I53" i="9" s="1"/>
  <c r="AH97" i="9"/>
  <c r="AU58" i="9"/>
  <c r="AU57" i="9"/>
  <c r="AY39" i="9"/>
  <c r="BE39" i="9" s="1"/>
  <c r="AH96" i="9"/>
  <c r="AH94" i="9"/>
  <c r="AW16" i="9"/>
  <c r="BC16" i="9" s="1"/>
  <c r="AV17" i="9"/>
  <c r="AU18" i="9"/>
  <c r="AX18" i="9"/>
  <c r="BD18" i="9" s="1"/>
  <c r="AV19" i="9"/>
  <c r="AU20" i="9"/>
  <c r="AT21" i="9"/>
  <c r="AX21" i="9"/>
  <c r="BD21" i="9" s="1"/>
  <c r="AW22" i="9"/>
  <c r="BC22" i="9" s="1"/>
  <c r="AV23" i="9"/>
  <c r="BB23" i="9" s="1"/>
  <c r="AU24" i="9"/>
  <c r="AT25" i="9"/>
  <c r="AX25" i="9"/>
  <c r="BD25" i="9" s="1"/>
  <c r="AW26" i="9"/>
  <c r="BC26" i="9" s="1"/>
  <c r="AV27" i="9"/>
  <c r="AU28" i="9"/>
  <c r="AT29" i="9"/>
  <c r="AX29" i="9"/>
  <c r="BD29" i="9" s="1"/>
  <c r="AW30" i="9"/>
  <c r="BC30" i="9" s="1"/>
  <c r="AV31" i="9"/>
  <c r="BB31" i="9" s="1"/>
  <c r="AU32" i="9"/>
  <c r="AT33" i="9"/>
  <c r="AX33" i="9"/>
  <c r="BD33" i="9" s="1"/>
  <c r="AW34" i="9"/>
  <c r="BC34" i="9" s="1"/>
  <c r="AV35" i="9"/>
  <c r="BB35" i="9" s="1"/>
  <c r="AU36" i="9"/>
  <c r="AT37" i="9"/>
  <c r="AX37" i="9"/>
  <c r="BD37" i="9" s="1"/>
  <c r="AW38" i="9"/>
  <c r="BC38" i="9" s="1"/>
  <c r="BF39" i="9"/>
  <c r="AT16" i="9"/>
  <c r="AX16" i="9"/>
  <c r="BD16" i="9" s="1"/>
  <c r="AW17" i="9"/>
  <c r="BC17" i="9" s="1"/>
  <c r="AV18" i="9"/>
  <c r="BB18" i="9" s="1"/>
  <c r="AW19" i="9"/>
  <c r="BC19" i="9" s="1"/>
  <c r="AV20" i="9"/>
  <c r="BB20" i="9" s="1"/>
  <c r="AU21" i="9"/>
  <c r="AT22" i="9"/>
  <c r="AX22" i="9"/>
  <c r="BD22" i="9" s="1"/>
  <c r="AW23" i="9"/>
  <c r="BC23" i="9" s="1"/>
  <c r="AV24" i="9"/>
  <c r="AU25" i="9"/>
  <c r="AT26" i="9"/>
  <c r="AX26" i="9"/>
  <c r="BD26" i="9" s="1"/>
  <c r="AW27" i="9"/>
  <c r="BC27" i="9" s="1"/>
  <c r="AV28" i="9"/>
  <c r="AU29" i="9"/>
  <c r="AT30" i="9"/>
  <c r="AX30" i="9"/>
  <c r="BD30" i="9" s="1"/>
  <c r="AW31" i="9"/>
  <c r="BC31" i="9" s="1"/>
  <c r="AV32" i="9"/>
  <c r="BB32" i="9" s="1"/>
  <c r="AU33" i="9"/>
  <c r="AT34" i="9"/>
  <c r="AX34" i="9"/>
  <c r="BD34" i="9" s="1"/>
  <c r="AW35" i="9"/>
  <c r="BC35" i="9" s="1"/>
  <c r="AV36" i="9"/>
  <c r="BB36" i="9" s="1"/>
  <c r="AU37" i="9"/>
  <c r="AT38" i="9"/>
  <c r="AX38" i="9"/>
  <c r="BD38" i="9" s="1"/>
  <c r="AU16" i="9"/>
  <c r="AT17" i="9"/>
  <c r="AX17" i="9"/>
  <c r="BD17" i="9" s="1"/>
  <c r="AT19" i="9"/>
  <c r="AX19" i="9"/>
  <c r="BD19" i="9" s="1"/>
  <c r="AW20" i="9"/>
  <c r="BC20" i="9" s="1"/>
  <c r="AV21" i="9"/>
  <c r="BB21" i="9" s="1"/>
  <c r="AU22" i="9"/>
  <c r="AT23" i="9"/>
  <c r="AX23" i="9"/>
  <c r="BD23" i="9" s="1"/>
  <c r="AW24" i="9"/>
  <c r="BC24" i="9" s="1"/>
  <c r="AV25" i="9"/>
  <c r="BB25" i="9" s="1"/>
  <c r="AU26" i="9"/>
  <c r="AT27" i="9"/>
  <c r="AX27" i="9"/>
  <c r="BD27" i="9" s="1"/>
  <c r="AW28" i="9"/>
  <c r="BC28" i="9" s="1"/>
  <c r="AV29" i="9"/>
  <c r="AU30" i="9"/>
  <c r="AT31" i="9"/>
  <c r="AX31" i="9"/>
  <c r="BD31" i="9" s="1"/>
  <c r="AW32" i="9"/>
  <c r="BC32" i="9" s="1"/>
  <c r="AV33" i="9"/>
  <c r="BB33" i="9" s="1"/>
  <c r="AU34" i="9"/>
  <c r="AT35" i="9"/>
  <c r="AX35" i="9"/>
  <c r="BD35" i="9" s="1"/>
  <c r="AW36" i="9"/>
  <c r="BC36" i="9" s="1"/>
  <c r="AV37" i="9"/>
  <c r="BB37" i="9" s="1"/>
  <c r="AU38" i="9"/>
  <c r="AF94" i="9"/>
  <c r="AV16" i="9"/>
  <c r="AU17" i="9"/>
  <c r="AT18" i="9"/>
  <c r="AW18" i="9"/>
  <c r="BC18" i="9" s="1"/>
  <c r="AU19" i="9"/>
  <c r="AT20" i="9"/>
  <c r="AX20" i="9"/>
  <c r="BD20" i="9" s="1"/>
  <c r="AW21" i="9"/>
  <c r="BC21" i="9" s="1"/>
  <c r="AV22" i="9"/>
  <c r="AU23" i="9"/>
  <c r="AT24" i="9"/>
  <c r="AX24" i="9"/>
  <c r="BD24" i="9" s="1"/>
  <c r="AW25" i="9"/>
  <c r="BC25" i="9" s="1"/>
  <c r="AV26" i="9"/>
  <c r="AU27" i="9"/>
  <c r="AT28" i="9"/>
  <c r="AX28" i="9"/>
  <c r="BD28" i="9" s="1"/>
  <c r="AW29" i="9"/>
  <c r="BC29" i="9" s="1"/>
  <c r="AV30" i="9"/>
  <c r="AU31" i="9"/>
  <c r="AT32" i="9"/>
  <c r="AX32" i="9"/>
  <c r="BD32" i="9" s="1"/>
  <c r="AW33" i="9"/>
  <c r="BC33" i="9" s="1"/>
  <c r="AV34" i="9"/>
  <c r="BB34" i="9" s="1"/>
  <c r="AU35" i="9"/>
  <c r="AT36" i="9"/>
  <c r="AX36" i="9"/>
  <c r="BD36" i="9" s="1"/>
  <c r="AW37" i="9"/>
  <c r="BC37" i="9" s="1"/>
  <c r="AV38" i="9"/>
  <c r="BB38" i="9" s="1"/>
  <c r="AS45" i="9"/>
  <c r="AO51" i="9"/>
  <c r="AQ46" i="9"/>
  <c r="AR46" i="9"/>
  <c r="AP53" i="9"/>
  <c r="AQ53" i="9"/>
  <c r="AP50" i="9"/>
  <c r="AP46" i="9"/>
  <c r="AH95" i="9"/>
  <c r="AI95" i="9"/>
  <c r="AG95" i="9"/>
  <c r="AJ95" i="9"/>
  <c r="AF95" i="9"/>
  <c r="AJ94" i="9"/>
  <c r="AG96" i="9"/>
  <c r="AI94" i="9"/>
  <c r="AI97" i="9"/>
  <c r="AS47" i="9"/>
  <c r="AS46" i="9"/>
  <c r="AO45" i="9"/>
  <c r="AG97" i="9"/>
  <c r="AP45" i="9"/>
  <c r="AR48" i="9"/>
  <c r="AF96" i="9"/>
  <c r="AP47" i="9"/>
  <c r="AO49" i="9"/>
  <c r="AJ97" i="9"/>
  <c r="AP51" i="9"/>
  <c r="AQ49" i="9"/>
  <c r="AO52" i="9"/>
  <c r="AS49" i="9"/>
  <c r="AR49" i="9"/>
  <c r="AS50" i="9"/>
  <c r="AO48" i="9"/>
  <c r="AR47" i="9"/>
  <c r="AQ48" i="9"/>
  <c r="AP52" i="9"/>
  <c r="AS52" i="9"/>
  <c r="AQ52" i="9"/>
  <c r="AQ47" i="9"/>
  <c r="AO46" i="9"/>
  <c r="AQ92" i="9"/>
  <c r="AQ94" i="9" s="1"/>
  <c r="AP92" i="9"/>
  <c r="AP97" i="9" s="1"/>
  <c r="BD15" i="9"/>
  <c r="BC15" i="9"/>
  <c r="AT15" i="9"/>
  <c r="AU15" i="9"/>
  <c r="AV15" i="9"/>
  <c r="AR53" i="9"/>
  <c r="AN94" i="9"/>
  <c r="AN95" i="9"/>
  <c r="AN96" i="9"/>
  <c r="AN97" i="9"/>
  <c r="AO96" i="9"/>
  <c r="AO95" i="9"/>
  <c r="AO97" i="9"/>
  <c r="AO94" i="9"/>
  <c r="AM95" i="9"/>
  <c r="AM96" i="9"/>
  <c r="AM97" i="9"/>
  <c r="AM94" i="9"/>
  <c r="BB30" i="9" l="1"/>
  <c r="BB22" i="9"/>
  <c r="BB26" i="9"/>
  <c r="BB29" i="9"/>
  <c r="BB28" i="9"/>
  <c r="BB17" i="9"/>
  <c r="BB16" i="9"/>
  <c r="BB24" i="9"/>
  <c r="BB27" i="9"/>
  <c r="BB19" i="9"/>
  <c r="AW52" i="9"/>
  <c r="BC57" i="9"/>
  <c r="BC64" i="9" s="1"/>
  <c r="AW53" i="9"/>
  <c r="AX46" i="9"/>
  <c r="AT45" i="9"/>
  <c r="AY34" i="9"/>
  <c r="BF34" i="9" s="1"/>
  <c r="BD57" i="9"/>
  <c r="BD64" i="9" s="1"/>
  <c r="AY22" i="9"/>
  <c r="BF22" i="9" s="1"/>
  <c r="BA34" i="9"/>
  <c r="AT46" i="9"/>
  <c r="AT50" i="9" s="1"/>
  <c r="AT51" i="9" s="1"/>
  <c r="BC58" i="9"/>
  <c r="BC65" i="9" s="1"/>
  <c r="BA21" i="9"/>
  <c r="BA17" i="9"/>
  <c r="AZ33" i="9"/>
  <c r="AY33" i="9"/>
  <c r="AX52" i="9"/>
  <c r="BA28" i="9"/>
  <c r="BE34" i="9"/>
  <c r="AZ22" i="9"/>
  <c r="BA35" i="9"/>
  <c r="BA19" i="9"/>
  <c r="BA30" i="9"/>
  <c r="AZ27" i="9"/>
  <c r="AY27" i="9"/>
  <c r="AZ17" i="9"/>
  <c r="AY17" i="9"/>
  <c r="BA37" i="9"/>
  <c r="AZ34" i="9"/>
  <c r="AY21" i="9"/>
  <c r="BA32" i="9"/>
  <c r="AY29" i="9"/>
  <c r="AZ29" i="9"/>
  <c r="AY36" i="9"/>
  <c r="AZ36" i="9"/>
  <c r="AY20" i="9"/>
  <c r="AZ20" i="9"/>
  <c r="AY31" i="9"/>
  <c r="AZ31" i="9"/>
  <c r="BA20" i="9"/>
  <c r="AW46" i="9"/>
  <c r="AW49" i="9"/>
  <c r="AX47" i="9"/>
  <c r="AY32" i="9"/>
  <c r="AZ32" i="9"/>
  <c r="AX48" i="9"/>
  <c r="AW51" i="9"/>
  <c r="BD59" i="9"/>
  <c r="BD66" i="9" s="1"/>
  <c r="AW45" i="9"/>
  <c r="AX45" i="9"/>
  <c r="AX49" i="9"/>
  <c r="BA31" i="9"/>
  <c r="AZ28" i="9"/>
  <c r="BA26" i="9"/>
  <c r="AZ23" i="9"/>
  <c r="AY23" i="9"/>
  <c r="BA16" i="9"/>
  <c r="BA33" i="9"/>
  <c r="AY30" i="9"/>
  <c r="AZ30" i="9"/>
  <c r="AY28" i="9"/>
  <c r="AZ25" i="9"/>
  <c r="AY25" i="9"/>
  <c r="BA23" i="9"/>
  <c r="AY38" i="9"/>
  <c r="AZ38" i="9"/>
  <c r="BA25" i="9"/>
  <c r="BA36" i="9"/>
  <c r="AX50" i="9"/>
  <c r="AX51" i="9"/>
  <c r="AW47" i="9"/>
  <c r="AW48" i="9"/>
  <c r="AW50" i="9"/>
  <c r="AX53" i="9"/>
  <c r="BD58" i="9"/>
  <c r="BD65" i="9" s="1"/>
  <c r="BA27" i="9"/>
  <c r="AZ24" i="9"/>
  <c r="AY24" i="9"/>
  <c r="AZ18" i="9"/>
  <c r="AY18" i="9"/>
  <c r="BA38" i="9"/>
  <c r="AZ35" i="9"/>
  <c r="AY35" i="9"/>
  <c r="BA22" i="9"/>
  <c r="AZ19" i="9"/>
  <c r="AY19" i="9"/>
  <c r="BA29" i="9"/>
  <c r="AY26" i="9"/>
  <c r="AZ26" i="9"/>
  <c r="AY16" i="9"/>
  <c r="AZ16" i="9"/>
  <c r="AY37" i="9"/>
  <c r="AZ37" i="9"/>
  <c r="BA24" i="9"/>
  <c r="AZ21" i="9"/>
  <c r="BA18" i="9"/>
  <c r="BE22" i="9"/>
  <c r="BD60" i="9"/>
  <c r="BD67" i="9" s="1"/>
  <c r="AU47" i="9"/>
  <c r="BD56" i="9"/>
  <c r="BD63" i="9" s="1"/>
  <c r="AZ15" i="9"/>
  <c r="AP94" i="9"/>
  <c r="AP96" i="9"/>
  <c r="AQ96" i="9"/>
  <c r="AQ95" i="9"/>
  <c r="AP95" i="9"/>
  <c r="BC59" i="9"/>
  <c r="BC66" i="9" s="1"/>
  <c r="BC56" i="9"/>
  <c r="BC63" i="9" s="1"/>
  <c r="BC60" i="9"/>
  <c r="BC67" i="9" s="1"/>
  <c r="AV46" i="9"/>
  <c r="AV50" i="9" s="1"/>
  <c r="AV51" i="9" s="1"/>
  <c r="AQ97" i="9"/>
  <c r="BB15" i="9"/>
  <c r="AV47" i="9"/>
  <c r="AV45" i="9"/>
  <c r="AV48" i="9" s="1"/>
  <c r="AV49" i="9" s="1"/>
  <c r="AV52" i="9"/>
  <c r="AV53" i="9" s="1"/>
  <c r="BA15" i="9"/>
  <c r="AU52" i="9"/>
  <c r="AU53" i="9" s="1"/>
  <c r="AU46" i="9"/>
  <c r="AU50" i="9" s="1"/>
  <c r="AU51" i="9" s="1"/>
  <c r="AU45" i="9"/>
  <c r="AU48" i="9" s="1"/>
  <c r="AU49" i="9" s="1"/>
  <c r="AT52" i="9"/>
  <c r="AT53" i="9" s="1"/>
  <c r="AY15" i="9"/>
  <c r="AT48" i="9"/>
  <c r="AT49" i="9" s="1"/>
  <c r="AT47" i="9"/>
  <c r="AZ57" i="9" l="1"/>
  <c r="AZ64" i="9" s="1"/>
  <c r="AZ56" i="9"/>
  <c r="AZ63" i="9" s="1"/>
  <c r="BF26" i="9"/>
  <c r="BE26" i="9"/>
  <c r="BF35" i="9"/>
  <c r="BE35" i="9"/>
  <c r="BF25" i="9"/>
  <c r="BE25" i="9"/>
  <c r="BF30" i="9"/>
  <c r="BE30" i="9"/>
  <c r="BF17" i="9"/>
  <c r="BE17" i="9"/>
  <c r="BF37" i="9"/>
  <c r="BE37" i="9"/>
  <c r="BF18" i="9"/>
  <c r="BE18" i="9"/>
  <c r="BF23" i="9"/>
  <c r="BE23" i="9"/>
  <c r="BF32" i="9"/>
  <c r="BE32" i="9"/>
  <c r="BE20" i="9"/>
  <c r="BF20" i="9"/>
  <c r="BF29" i="9"/>
  <c r="BE29" i="9"/>
  <c r="BE33" i="9"/>
  <c r="BF33" i="9"/>
  <c r="AZ60" i="9"/>
  <c r="AZ67" i="9" s="1"/>
  <c r="AZ58" i="9"/>
  <c r="AZ65" i="9" s="1"/>
  <c r="AZ59" i="9"/>
  <c r="AZ66" i="9" s="1"/>
  <c r="BF16" i="9"/>
  <c r="BE16" i="9"/>
  <c r="BF19" i="9"/>
  <c r="BE19" i="9"/>
  <c r="BF24" i="9"/>
  <c r="BE24" i="9"/>
  <c r="BF31" i="9"/>
  <c r="BE31" i="9"/>
  <c r="BF36" i="9"/>
  <c r="BE36" i="9"/>
  <c r="BF21" i="9"/>
  <c r="BE21" i="9"/>
  <c r="BE38" i="9"/>
  <c r="BF38" i="9"/>
  <c r="BE28" i="9"/>
  <c r="BF28" i="9"/>
  <c r="BF27" i="9"/>
  <c r="BE27" i="9"/>
  <c r="AY47" i="9"/>
  <c r="BE15" i="9"/>
  <c r="AY52" i="9"/>
  <c r="AY53" i="9" s="1"/>
  <c r="AY45" i="9"/>
  <c r="AY48" i="9" s="1"/>
  <c r="AY49" i="9" s="1"/>
  <c r="BF15" i="9"/>
  <c r="AY46" i="9"/>
  <c r="AY50" i="9" s="1"/>
  <c r="AY51" i="9" s="1"/>
  <c r="BB60" i="9"/>
  <c r="BB67" i="9" s="1"/>
  <c r="BB57" i="9"/>
  <c r="BB64" i="9" s="1"/>
  <c r="BB56" i="9"/>
  <c r="BB63" i="9" s="1"/>
  <c r="BB58" i="9"/>
  <c r="BB65" i="9" s="1"/>
  <c r="BB59" i="9"/>
  <c r="BB66" i="9" s="1"/>
  <c r="BA59" i="9"/>
  <c r="BA66" i="9" s="1"/>
  <c r="BA57" i="9"/>
  <c r="BA64" i="9" s="1"/>
  <c r="BA60" i="9"/>
  <c r="BA67" i="9" s="1"/>
  <c r="BA58" i="9"/>
  <c r="BA65" i="9" s="1"/>
  <c r="BA56" i="9"/>
  <c r="BA63" i="9" s="1"/>
  <c r="AT60" i="9" l="1"/>
  <c r="AU60" i="9" s="1"/>
  <c r="BE59" i="9"/>
  <c r="BE66" i="9" s="1"/>
  <c r="BE58" i="9"/>
  <c r="BE65" i="9" s="1"/>
  <c r="BE56" i="9"/>
  <c r="BE63" i="9" s="1"/>
  <c r="BE60" i="9"/>
  <c r="BE67" i="9" s="1"/>
  <c r="AT59" i="9"/>
  <c r="AU59" i="9" s="1"/>
  <c r="BE57" i="9"/>
  <c r="BE64" i="9" s="1"/>
</calcChain>
</file>

<file path=xl/comments1.xml><?xml version="1.0" encoding="utf-8"?>
<comments xmlns="http://schemas.openxmlformats.org/spreadsheetml/2006/main">
  <authors>
    <author>xxx</author>
  </authors>
  <commentList>
    <comment ref="F8" authorId="0">
      <text>
        <r>
          <rPr>
            <sz val="9"/>
            <color indexed="81"/>
            <rFont val="Tahoma"/>
            <charset val="1"/>
          </rPr>
          <t xml:space="preserve">IMPORTANTE:
Introduzir os campos das questões, cotações e respectivos Conhecimentos e Capacidades.
</t>
        </r>
      </text>
    </comment>
    <comment ref="AO11" authorId="0">
      <text>
        <r>
          <rPr>
            <sz val="9"/>
            <color indexed="81"/>
            <rFont val="Tahoma"/>
            <charset val="1"/>
          </rPr>
          <t xml:space="preserve">IMPORTANTE: Quando temos alunos NEE's nas Turmas, com adaptações, utilizamos um pequeno truque - Marcamos o aluno como NEE e lançamos o valor total que o aluno teve para cada um dos Conhecimentos e 
Capacidades.
</t>
        </r>
      </text>
    </comment>
    <comment ref="AQ62" authorId="0">
      <text>
        <r>
          <rPr>
            <b/>
            <sz val="9"/>
            <color indexed="81"/>
            <rFont val="Tahoma"/>
            <charset val="1"/>
          </rPr>
          <t>IMPORTANTE: 
Começar o preenchimento da grelha por aqui.</t>
        </r>
      </text>
    </comment>
  </commentList>
</comments>
</file>

<file path=xl/sharedStrings.xml><?xml version="1.0" encoding="utf-8"?>
<sst xmlns="http://schemas.openxmlformats.org/spreadsheetml/2006/main" count="248" uniqueCount="170">
  <si>
    <t>2.º Ciclo do Ensino Básico</t>
  </si>
  <si>
    <t>1.º Período</t>
  </si>
  <si>
    <t>5.º Ano</t>
  </si>
  <si>
    <t>Turma A</t>
  </si>
  <si>
    <t>Dep. de Ciências Físicas e Naturais</t>
  </si>
  <si>
    <t>Ciências da Natureza</t>
  </si>
  <si>
    <t>N.º</t>
  </si>
  <si>
    <t>Nome Aluno</t>
  </si>
  <si>
    <t>DEPARTAMENTOS</t>
  </si>
  <si>
    <t>DISCIPLINAS</t>
  </si>
  <si>
    <t>ANO</t>
  </si>
  <si>
    <t>TURMA</t>
  </si>
  <si>
    <t>PERÍODO</t>
  </si>
  <si>
    <t>CICLO</t>
  </si>
  <si>
    <t>ANO LECTIVO</t>
  </si>
  <si>
    <t>Dep. de Língua Portuguesa</t>
  </si>
  <si>
    <t>Dep. de Línguas Estrangeiras</t>
  </si>
  <si>
    <t>Inglês</t>
  </si>
  <si>
    <t>6.º Ano</t>
  </si>
  <si>
    <t>Turma B</t>
  </si>
  <si>
    <t>2.º Período</t>
  </si>
  <si>
    <t>3.º Ciclo do Ensino Básico</t>
  </si>
  <si>
    <t>Dep. de Ciências Sociais e Humanas</t>
  </si>
  <si>
    <t>Francês</t>
  </si>
  <si>
    <t>7.º Ano</t>
  </si>
  <si>
    <t>Turma C</t>
  </si>
  <si>
    <t>3.º Período</t>
  </si>
  <si>
    <t>Dep. de Matemática</t>
  </si>
  <si>
    <t>Espanhol</t>
  </si>
  <si>
    <t>8.º Ano</t>
  </si>
  <si>
    <t>Turma D</t>
  </si>
  <si>
    <t>Matemática</t>
  </si>
  <si>
    <t>9.º Ano</t>
  </si>
  <si>
    <t>Turma E</t>
  </si>
  <si>
    <t>Erro</t>
  </si>
  <si>
    <t>Dep. de Educação Física</t>
  </si>
  <si>
    <t>História</t>
  </si>
  <si>
    <t>Turma F</t>
  </si>
  <si>
    <t>Dep. de Educ.Artística e Tecnológica</t>
  </si>
  <si>
    <t>Geografia</t>
  </si>
  <si>
    <t>Turma G</t>
  </si>
  <si>
    <t>Dep. de Educ. Musical / E.M.R.C.</t>
  </si>
  <si>
    <t>Ciências Físico-Químicas</t>
  </si>
  <si>
    <t>Turma H</t>
  </si>
  <si>
    <t>Ciências Naturais</t>
  </si>
  <si>
    <t>Turma I</t>
  </si>
  <si>
    <t>História e Geografia de Portugal</t>
  </si>
  <si>
    <t>Apreciação Global</t>
  </si>
  <si>
    <t>Questões</t>
  </si>
  <si>
    <t>a</t>
  </si>
  <si>
    <t>b</t>
  </si>
  <si>
    <t>c</t>
  </si>
  <si>
    <t>Observações:</t>
  </si>
  <si>
    <t>N.º Alunos</t>
  </si>
  <si>
    <t>O Professor:</t>
  </si>
  <si>
    <t>_____________________________________________________</t>
  </si>
  <si>
    <t>Data</t>
  </si>
  <si>
    <t>___/___/_____</t>
  </si>
  <si>
    <t>%</t>
  </si>
  <si>
    <t>S</t>
  </si>
  <si>
    <t>Faltaram</t>
  </si>
  <si>
    <t>Faltas</t>
  </si>
  <si>
    <t>Faltou</t>
  </si>
  <si>
    <t xml:space="preserve"> </t>
  </si>
  <si>
    <t>Negativas</t>
  </si>
  <si>
    <t>Positivas</t>
  </si>
  <si>
    <t>B</t>
  </si>
  <si>
    <t>MB</t>
  </si>
  <si>
    <t>Cotações</t>
  </si>
  <si>
    <t>Total</t>
  </si>
  <si>
    <t>d</t>
  </si>
  <si>
    <t>Dep. do 1.º Ciclo</t>
  </si>
  <si>
    <t>Estudo do Meio</t>
  </si>
  <si>
    <t>Ed. Musical</t>
  </si>
  <si>
    <t>E.M.R.C.</t>
  </si>
  <si>
    <t>Ed. Visual e Tecnológica</t>
  </si>
  <si>
    <t>Ed. Física</t>
  </si>
  <si>
    <t>Int. Tecn. Inf. Com.</t>
  </si>
  <si>
    <t>Ed. Visual</t>
  </si>
  <si>
    <t>Ed. Tecnológica</t>
  </si>
  <si>
    <t>Oficina Artes</t>
  </si>
  <si>
    <t>1.º Ano</t>
  </si>
  <si>
    <t>2.º Ano</t>
  </si>
  <si>
    <t>3.º Ano</t>
  </si>
  <si>
    <t>4.º Ano</t>
  </si>
  <si>
    <t>Turma J</t>
  </si>
  <si>
    <t>Turma K</t>
  </si>
  <si>
    <t>Turma L</t>
  </si>
  <si>
    <t>Turma M</t>
  </si>
  <si>
    <t>Turma ___</t>
  </si>
  <si>
    <t>2012/2013</t>
  </si>
  <si>
    <t>20__/20__</t>
  </si>
  <si>
    <t>1.º Ciclo do Ensino Básico</t>
  </si>
  <si>
    <t>_______________________</t>
  </si>
  <si>
    <t>___</t>
  </si>
  <si>
    <t>Turma N</t>
  </si>
  <si>
    <t>Turma O</t>
  </si>
  <si>
    <t>Turma P</t>
  </si>
  <si>
    <t>Turma Q</t>
  </si>
  <si>
    <t>Turma R</t>
  </si>
  <si>
    <t>Turma S</t>
  </si>
  <si>
    <t>Turma T</t>
  </si>
  <si>
    <t>Ensino Secundário</t>
  </si>
  <si>
    <t>Dep. Línguas</t>
  </si>
  <si>
    <t>10.º Ano</t>
  </si>
  <si>
    <t>11.º Ano</t>
  </si>
  <si>
    <t>12.º Ano</t>
  </si>
  <si>
    <t>Escala</t>
  </si>
  <si>
    <t>NEE</t>
  </si>
  <si>
    <t>NEE's</t>
  </si>
  <si>
    <t>e</t>
  </si>
  <si>
    <t>Valor Mínimo</t>
  </si>
  <si>
    <t>Valor Máximo</t>
  </si>
  <si>
    <t>Média</t>
  </si>
  <si>
    <t>N.º Respostas Não Respondidas</t>
  </si>
  <si>
    <t>CEF</t>
  </si>
  <si>
    <t>Curso Profissional</t>
  </si>
  <si>
    <t>Notação</t>
  </si>
  <si>
    <t>Máx</t>
  </si>
  <si>
    <t>Mín.</t>
  </si>
  <si>
    <t>Abrv.</t>
  </si>
  <si>
    <t>Bom</t>
  </si>
  <si>
    <t>Muito Bom</t>
  </si>
  <si>
    <t>x</t>
  </si>
  <si>
    <t>N.º NEE's</t>
  </si>
  <si>
    <t>Neg</t>
  </si>
  <si>
    <t>Pos</t>
  </si>
  <si>
    <t>Neg.</t>
  </si>
  <si>
    <t>Pos.</t>
  </si>
  <si>
    <t>Geral</t>
  </si>
  <si>
    <t>Nível</t>
  </si>
  <si>
    <t>N.º Respostas Mínimas</t>
  </si>
  <si>
    <t>N.º Respostas Máximas</t>
  </si>
  <si>
    <t>________________</t>
  </si>
  <si>
    <t>Nota: Esta grelha de correcção foi desenvolvida no Agrupamento de Escolas do Viso - Viseu, pelo professor JC Magno. A grelha é de utilização livre por qualquer colega em qualquer Escola. O professor em questão não se responsabiliza por qualquer falha que ocorra na mesma.</t>
  </si>
  <si>
    <t>Esta Nota e estes comentários não vão aparecer na impressão.</t>
  </si>
  <si>
    <t>Qualquer falha ou sugestão contactar: magno.jc@gmail.com</t>
  </si>
  <si>
    <t>Conhecimentos e Capacidades</t>
  </si>
  <si>
    <r>
      <t xml:space="preserve">     © Magno™
     </t>
    </r>
    <r>
      <rPr>
        <sz val="6"/>
        <color indexed="8"/>
        <rFont val="Arial"/>
        <family val="2"/>
      </rPr>
      <t>EB23Viso-Viseu - 2008 - V2.2(2012)</t>
    </r>
  </si>
  <si>
    <t>Português</t>
  </si>
  <si>
    <t>2013/2014</t>
  </si>
  <si>
    <t>2014/2015</t>
  </si>
  <si>
    <t>2015/2016</t>
  </si>
  <si>
    <t>2016/2017</t>
  </si>
  <si>
    <t>2017/2018</t>
  </si>
  <si>
    <t>matemática</t>
  </si>
  <si>
    <t xml:space="preserve">GRELHA DE AVALIAÇÃO DA FICHA DE AVALIAÇÃO </t>
  </si>
  <si>
    <t>13.1</t>
  </si>
  <si>
    <t>13.2</t>
  </si>
  <si>
    <t>10.1</t>
  </si>
  <si>
    <t>17.1</t>
  </si>
  <si>
    <t>17.2</t>
  </si>
  <si>
    <t>18.1</t>
  </si>
  <si>
    <t>18.2</t>
  </si>
  <si>
    <t>IN</t>
  </si>
  <si>
    <t>1.1</t>
  </si>
  <si>
    <t>4.1</t>
  </si>
  <si>
    <t>11.1</t>
  </si>
  <si>
    <t>12.1</t>
  </si>
  <si>
    <t>14.1</t>
  </si>
  <si>
    <t>19.1</t>
  </si>
  <si>
    <t>19.2</t>
  </si>
  <si>
    <t>19.3</t>
  </si>
  <si>
    <t>sumativa</t>
  </si>
  <si>
    <t>Catarina</t>
  </si>
  <si>
    <t xml:space="preserve">Escola Básica de </t>
  </si>
  <si>
    <t xml:space="preserve">Agrupamento de Escolas de </t>
  </si>
  <si>
    <t>Insuficiente</t>
  </si>
  <si>
    <t>suficiente</t>
  </si>
  <si>
    <t xml:space="preserve">Escola Basica 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</si>
</sst>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9"/>
      <color indexed="8"/>
      <name val="Times New Roman"/>
      <family val="1"/>
    </font>
    <font>
      <sz val="9"/>
      <color indexed="8"/>
      <name val="Calibri"/>
      <family val="2"/>
    </font>
    <font>
      <sz val="8"/>
      <color indexed="8"/>
      <name val="Calibri"/>
      <family val="2"/>
    </font>
    <font>
      <sz val="10"/>
      <color indexed="8"/>
      <name val="Calibri"/>
      <family val="2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color indexed="8"/>
      <name val="Arial"/>
    </font>
    <font>
      <sz val="6"/>
      <color indexed="8"/>
      <name val="Arial"/>
      <family val="2"/>
    </font>
    <font>
      <b/>
      <sz val="11"/>
      <color indexed="8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6"/>
      <color indexed="8"/>
      <name val="Calibri"/>
      <family val="2"/>
    </font>
    <font>
      <b/>
      <sz val="10"/>
      <color indexed="8"/>
      <name val="Times New Roman"/>
      <family val="1"/>
    </font>
    <font>
      <sz val="8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70">
    <xf numFmtId="0" fontId="0" fillId="0" borderId="0" xfId="0"/>
    <xf numFmtId="0" fontId="4" fillId="0" borderId="0" xfId="0" applyFont="1"/>
    <xf numFmtId="0" fontId="5" fillId="0" borderId="0" xfId="0" applyFont="1" applyFill="1" applyBorder="1" applyProtection="1">
      <protection locked="0"/>
    </xf>
    <xf numFmtId="0" fontId="0" fillId="0" borderId="0" xfId="0" applyBorder="1" applyAlignment="1">
      <alignment vertical="center"/>
    </xf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0" fontId="0" fillId="0" borderId="0" xfId="0" applyBorder="1" applyAlignment="1" applyProtection="1">
      <protection locked="0"/>
    </xf>
    <xf numFmtId="0" fontId="0" fillId="0" borderId="1" xfId="0" applyBorder="1"/>
    <xf numFmtId="0" fontId="0" fillId="0" borderId="1" xfId="0" applyBorder="1" applyProtection="1">
      <protection hidden="1"/>
    </xf>
    <xf numFmtId="165" fontId="11" fillId="0" borderId="1" xfId="0" applyNumberFormat="1" applyFont="1" applyBorder="1"/>
    <xf numFmtId="165" fontId="0" fillId="0" borderId="1" xfId="0" applyNumberFormat="1" applyBorder="1"/>
    <xf numFmtId="0" fontId="1" fillId="0" borderId="1" xfId="0" applyFont="1" applyBorder="1" applyProtection="1">
      <protection hidden="1"/>
    </xf>
    <xf numFmtId="0" fontId="19" fillId="0" borderId="1" xfId="0" applyFont="1" applyBorder="1" applyAlignment="1" applyProtection="1">
      <alignment horizontal="center" vertical="center" wrapText="1" shrinkToFit="1"/>
      <protection hidden="1"/>
    </xf>
    <xf numFmtId="0" fontId="19" fillId="0" borderId="2" xfId="0" applyFont="1" applyBorder="1" applyAlignment="1" applyProtection="1">
      <alignment horizontal="center" vertical="center" wrapText="1" shrinkToFit="1"/>
      <protection hidden="1"/>
    </xf>
    <xf numFmtId="0" fontId="19" fillId="0" borderId="3" xfId="0" applyFont="1" applyBorder="1" applyAlignment="1" applyProtection="1">
      <alignment horizontal="center" vertical="center" wrapText="1" shrinkToFit="1"/>
      <protection hidden="1"/>
    </xf>
    <xf numFmtId="2" fontId="22" fillId="0" borderId="1" xfId="0" applyNumberFormat="1" applyFont="1" applyBorder="1" applyProtection="1">
      <protection hidden="1"/>
    </xf>
    <xf numFmtId="1" fontId="19" fillId="0" borderId="4" xfId="0" applyNumberFormat="1" applyFont="1" applyBorder="1" applyAlignment="1" applyProtection="1">
      <alignment horizontal="center" vertical="center" wrapText="1" shrinkToFit="1"/>
      <protection hidden="1"/>
    </xf>
    <xf numFmtId="0" fontId="0" fillId="0" borderId="0" xfId="0" applyAlignment="1" applyProtection="1">
      <alignment shrinkToFit="1"/>
      <protection hidden="1"/>
    </xf>
    <xf numFmtId="0" fontId="8" fillId="0" borderId="0" xfId="0" applyFont="1" applyAlignment="1" applyProtection="1">
      <alignment shrinkToFit="1"/>
      <protection hidden="1"/>
    </xf>
    <xf numFmtId="0" fontId="0" fillId="0" borderId="0" xfId="0" applyBorder="1" applyAlignment="1" applyProtection="1">
      <alignment horizontal="right" shrinkToFit="1"/>
      <protection hidden="1"/>
    </xf>
    <xf numFmtId="0" fontId="0" fillId="0" borderId="0" xfId="0" applyAlignment="1" applyProtection="1">
      <alignment horizont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Alignment="1" applyProtection="1">
      <alignment vertical="center" shrinkToFit="1"/>
      <protection hidden="1"/>
    </xf>
    <xf numFmtId="0" fontId="19" fillId="0" borderId="5" xfId="0" applyFont="1" applyFill="1" applyBorder="1" applyAlignment="1" applyProtection="1">
      <alignment horizontal="center" vertical="center" shrinkToFit="1"/>
      <protection locked="0"/>
    </xf>
    <xf numFmtId="0" fontId="19" fillId="0" borderId="1" xfId="0" applyFont="1" applyFill="1" applyBorder="1" applyAlignment="1" applyProtection="1">
      <alignment horizontal="center" vertical="center" shrinkToFit="1"/>
      <protection locked="0"/>
    </xf>
    <xf numFmtId="0" fontId="19" fillId="0" borderId="6" xfId="0" applyFont="1" applyFill="1" applyBorder="1" applyAlignment="1" applyProtection="1">
      <alignment horizontal="center" vertical="center" shrinkToFit="1"/>
      <protection locked="0"/>
    </xf>
    <xf numFmtId="0" fontId="19" fillId="2" borderId="5" xfId="0" applyFont="1" applyFill="1" applyBorder="1" applyAlignment="1" applyProtection="1">
      <alignment horizontal="center" vertical="center" shrinkToFit="1"/>
      <protection locked="0"/>
    </xf>
    <xf numFmtId="0" fontId="19" fillId="2" borderId="7" xfId="0" applyFont="1" applyFill="1" applyBorder="1" applyAlignment="1" applyProtection="1">
      <alignment horizontal="center" vertical="center" shrinkToFit="1"/>
      <protection locked="0"/>
    </xf>
    <xf numFmtId="0" fontId="19" fillId="2" borderId="1" xfId="0" applyFont="1" applyFill="1" applyBorder="1" applyAlignment="1" applyProtection="1">
      <alignment horizontal="center" vertical="center" shrinkToFit="1"/>
      <protection locked="0"/>
    </xf>
    <xf numFmtId="0" fontId="19" fillId="2" borderId="6" xfId="0" applyFont="1" applyFill="1" applyBorder="1" applyAlignment="1" applyProtection="1">
      <alignment horizontal="center" vertical="center" shrinkToFit="1"/>
      <protection locked="0"/>
    </xf>
    <xf numFmtId="0" fontId="19" fillId="0" borderId="8" xfId="0" applyFont="1" applyFill="1" applyBorder="1" applyAlignment="1" applyProtection="1">
      <alignment horizontal="center" vertical="center" shrinkToFit="1"/>
      <protection locked="0"/>
    </xf>
    <xf numFmtId="0" fontId="19" fillId="0" borderId="2" xfId="0" applyFont="1" applyFill="1" applyBorder="1" applyAlignment="1" applyProtection="1">
      <alignment horizontal="center" vertical="center" shrinkToFit="1"/>
      <protection locked="0"/>
    </xf>
    <xf numFmtId="0" fontId="19" fillId="0" borderId="9" xfId="0" applyFont="1" applyFill="1" applyBorder="1" applyAlignment="1" applyProtection="1">
      <alignment horizontal="center" vertical="center" shrinkToFit="1"/>
      <protection locked="0"/>
    </xf>
    <xf numFmtId="0" fontId="19" fillId="2" borderId="8" xfId="0" applyFont="1" applyFill="1" applyBorder="1" applyAlignment="1" applyProtection="1">
      <alignment horizontal="center" vertical="center" shrinkToFit="1"/>
      <protection locked="0"/>
    </xf>
    <xf numFmtId="0" fontId="19" fillId="2" borderId="10" xfId="0" applyFont="1" applyFill="1" applyBorder="1" applyAlignment="1" applyProtection="1">
      <alignment horizontal="center" vertical="center" shrinkToFit="1"/>
      <protection locked="0"/>
    </xf>
    <xf numFmtId="0" fontId="19" fillId="2" borderId="2" xfId="0" applyFont="1" applyFill="1" applyBorder="1" applyAlignment="1" applyProtection="1">
      <alignment horizontal="center" vertical="center" shrinkToFit="1"/>
      <protection locked="0"/>
    </xf>
    <xf numFmtId="0" fontId="19" fillId="2" borderId="9" xfId="0" applyFont="1" applyFill="1" applyBorder="1" applyAlignment="1" applyProtection="1">
      <alignment horizontal="center" vertical="center" shrinkToFit="1"/>
      <protection locked="0"/>
    </xf>
    <xf numFmtId="0" fontId="0" fillId="0" borderId="0" xfId="0" applyBorder="1" applyAlignment="1" applyProtection="1">
      <alignment horizontal="center" vertical="center" shrinkToFit="1"/>
      <protection hidden="1"/>
    </xf>
    <xf numFmtId="0" fontId="3" fillId="0" borderId="0" xfId="0" applyFont="1" applyBorder="1" applyAlignment="1" applyProtection="1">
      <alignment horizontal="center" vertical="center" shrinkToFit="1"/>
      <protection hidden="1"/>
    </xf>
    <xf numFmtId="165" fontId="23" fillId="0" borderId="5" xfId="0" applyNumberFormat="1" applyFont="1" applyFill="1" applyBorder="1" applyAlignment="1" applyProtection="1">
      <alignment horizontal="center" vertical="center" shrinkToFit="1"/>
      <protection locked="0"/>
    </xf>
    <xf numFmtId="165" fontId="23" fillId="0" borderId="1" xfId="0" applyNumberFormat="1" applyFont="1" applyFill="1" applyBorder="1" applyAlignment="1" applyProtection="1">
      <alignment horizontal="center" vertical="center" shrinkToFit="1"/>
      <protection locked="0"/>
    </xf>
    <xf numFmtId="165" fontId="23" fillId="0" borderId="6" xfId="0" applyNumberFormat="1" applyFont="1" applyFill="1" applyBorder="1" applyAlignment="1" applyProtection="1">
      <alignment horizontal="center" vertical="center" shrinkToFit="1"/>
      <protection locked="0"/>
    </xf>
    <xf numFmtId="165" fontId="23" fillId="2" borderId="5" xfId="0" applyNumberFormat="1" applyFont="1" applyFill="1" applyBorder="1" applyAlignment="1" applyProtection="1">
      <alignment horizontal="center" vertical="center" shrinkToFit="1"/>
      <protection locked="0"/>
    </xf>
    <xf numFmtId="165" fontId="23" fillId="2" borderId="7" xfId="0" applyNumberFormat="1" applyFont="1" applyFill="1" applyBorder="1" applyAlignment="1" applyProtection="1">
      <alignment horizontal="center" vertical="center" shrinkToFit="1"/>
      <protection locked="0"/>
    </xf>
    <xf numFmtId="165" fontId="23" fillId="2" borderId="1" xfId="0" applyNumberFormat="1" applyFont="1" applyFill="1" applyBorder="1" applyAlignment="1" applyProtection="1">
      <alignment horizontal="center" vertical="center" shrinkToFit="1"/>
      <protection locked="0"/>
    </xf>
    <xf numFmtId="165" fontId="23" fillId="2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1" xfId="0" applyFont="1" applyBorder="1" applyAlignment="1" applyProtection="1">
      <alignment horizontal="center" vertical="center" shrinkToFit="1"/>
      <protection hidden="1"/>
    </xf>
    <xf numFmtId="0" fontId="3" fillId="0" borderId="12" xfId="0" applyFont="1" applyBorder="1" applyAlignment="1" applyProtection="1">
      <alignment horizontal="center" vertical="center" shrinkToFit="1"/>
      <protection hidden="1"/>
    </xf>
    <xf numFmtId="0" fontId="19" fillId="0" borderId="5" xfId="0" applyFont="1" applyBorder="1" applyAlignment="1" applyProtection="1">
      <alignment horizontal="center" vertical="center" shrinkToFit="1"/>
      <protection hidden="1"/>
    </xf>
    <xf numFmtId="0" fontId="19" fillId="0" borderId="13" xfId="0" applyFont="1" applyBorder="1" applyAlignment="1" applyProtection="1">
      <alignment horizontal="center" vertical="center" wrapText="1" shrinkToFit="1"/>
      <protection hidden="1"/>
    </xf>
    <xf numFmtId="0" fontId="8" fillId="3" borderId="14" xfId="0" applyFont="1" applyFill="1" applyBorder="1" applyAlignment="1" applyProtection="1">
      <alignment horizontal="center" vertical="center" shrinkToFit="1"/>
      <protection hidden="1"/>
    </xf>
    <xf numFmtId="0" fontId="0" fillId="0" borderId="15" xfId="0" applyBorder="1" applyAlignment="1" applyProtection="1">
      <alignment vertical="center" shrinkToFit="1"/>
      <protection hidden="1"/>
    </xf>
    <xf numFmtId="0" fontId="0" fillId="4" borderId="16" xfId="0" applyFill="1" applyBorder="1" applyAlignment="1" applyProtection="1">
      <alignment horizontal="center" vertical="center" shrinkToFit="1"/>
      <protection hidden="1"/>
    </xf>
    <xf numFmtId="0" fontId="0" fillId="2" borderId="17" xfId="0" applyFill="1" applyBorder="1" applyAlignment="1" applyProtection="1">
      <alignment horizontal="center" vertical="center" shrinkToFit="1"/>
      <protection hidden="1"/>
    </xf>
    <xf numFmtId="0" fontId="19" fillId="0" borderId="18" xfId="0" applyFont="1" applyFill="1" applyBorder="1" applyAlignment="1" applyProtection="1">
      <alignment horizontal="center" vertical="center" shrinkToFit="1"/>
      <protection locked="0"/>
    </xf>
    <xf numFmtId="0" fontId="19" fillId="0" borderId="19" xfId="0" applyFont="1" applyFill="1" applyBorder="1" applyAlignment="1" applyProtection="1">
      <alignment horizontal="center" vertical="center" shrinkToFit="1"/>
      <protection locked="0"/>
    </xf>
    <xf numFmtId="0" fontId="19" fillId="0" borderId="20" xfId="0" applyFont="1" applyFill="1" applyBorder="1" applyAlignment="1" applyProtection="1">
      <alignment horizontal="center" vertical="center" shrinkToFit="1"/>
      <protection locked="0"/>
    </xf>
    <xf numFmtId="0" fontId="19" fillId="2" borderId="18" xfId="0" applyFont="1" applyFill="1" applyBorder="1" applyAlignment="1" applyProtection="1">
      <alignment horizontal="center" vertical="center" shrinkToFit="1"/>
      <protection hidden="1"/>
    </xf>
    <xf numFmtId="0" fontId="19" fillId="2" borderId="21" xfId="0" applyFont="1" applyFill="1" applyBorder="1" applyAlignment="1" applyProtection="1">
      <alignment horizontal="center" vertical="center" shrinkToFit="1"/>
      <protection hidden="1"/>
    </xf>
    <xf numFmtId="0" fontId="19" fillId="2" borderId="19" xfId="0" applyFont="1" applyFill="1" applyBorder="1" applyAlignment="1" applyProtection="1">
      <alignment horizontal="center" vertical="center" shrinkToFit="1"/>
      <protection hidden="1"/>
    </xf>
    <xf numFmtId="0" fontId="19" fillId="2" borderId="20" xfId="0" applyFont="1" applyFill="1" applyBorder="1" applyAlignment="1" applyProtection="1">
      <alignment horizontal="center" vertical="center" shrinkToFit="1"/>
      <protection hidden="1"/>
    </xf>
    <xf numFmtId="0" fontId="19" fillId="0" borderId="8" xfId="0" applyFont="1" applyBorder="1" applyAlignment="1" applyProtection="1">
      <alignment horizontal="center" vertical="center" shrinkToFit="1"/>
      <protection hidden="1"/>
    </xf>
    <xf numFmtId="0" fontId="19" fillId="0" borderId="22" xfId="0" applyFont="1" applyBorder="1" applyAlignment="1" applyProtection="1">
      <alignment horizontal="center" vertical="center" wrapText="1" shrinkToFit="1"/>
      <protection hidden="1"/>
    </xf>
    <xf numFmtId="0" fontId="8" fillId="3" borderId="23" xfId="0" applyFont="1" applyFill="1" applyBorder="1" applyAlignment="1" applyProtection="1">
      <alignment horizontal="center" vertical="center" shrinkToFit="1"/>
      <protection hidden="1"/>
    </xf>
    <xf numFmtId="0" fontId="19" fillId="0" borderId="10" xfId="0" applyFont="1" applyBorder="1" applyAlignment="1" applyProtection="1">
      <alignment horizontal="center" vertical="center" shrinkToFit="1"/>
      <protection hidden="1"/>
    </xf>
    <xf numFmtId="0" fontId="0" fillId="0" borderId="24" xfId="0" applyBorder="1" applyAlignment="1" applyProtection="1">
      <alignment vertical="center" shrinkToFit="1"/>
      <protection hidden="1"/>
    </xf>
    <xf numFmtId="0" fontId="4" fillId="4" borderId="25" xfId="0" applyFont="1" applyFill="1" applyBorder="1" applyAlignment="1" applyProtection="1">
      <alignment horizontal="center" vertical="center" shrinkToFit="1"/>
      <protection locked="0"/>
    </xf>
    <xf numFmtId="0" fontId="4" fillId="2" borderId="25" xfId="0" applyFont="1" applyFill="1" applyBorder="1" applyAlignment="1" applyProtection="1">
      <alignment horizontal="center" vertical="center" shrinkToFit="1"/>
      <protection locked="0"/>
    </xf>
    <xf numFmtId="165" fontId="1" fillId="0" borderId="24" xfId="0" applyNumberFormat="1" applyFont="1" applyBorder="1" applyAlignment="1" applyProtection="1">
      <alignment horizontal="center" vertical="center" shrinkToFit="1"/>
      <protection locked="0"/>
    </xf>
    <xf numFmtId="165" fontId="1" fillId="0" borderId="26" xfId="0" applyNumberFormat="1" applyFont="1" applyBorder="1" applyAlignment="1" applyProtection="1">
      <alignment horizontal="center" vertical="center" shrinkToFit="1"/>
      <protection locked="0"/>
    </xf>
    <xf numFmtId="165" fontId="1" fillId="0" borderId="26" xfId="0" applyNumberFormat="1" applyFont="1" applyFill="1" applyBorder="1" applyAlignment="1" applyProtection="1">
      <alignment horizontal="center" vertical="center" shrinkToFit="1"/>
      <protection locked="0"/>
    </xf>
    <xf numFmtId="165" fontId="1" fillId="0" borderId="27" xfId="0" applyNumberFormat="1" applyFont="1" applyFill="1" applyBorder="1" applyAlignment="1" applyProtection="1">
      <alignment horizontal="center" vertical="center" shrinkToFit="1"/>
      <protection locked="0"/>
    </xf>
    <xf numFmtId="165" fontId="1" fillId="2" borderId="24" xfId="0" applyNumberFormat="1" applyFont="1" applyFill="1" applyBorder="1" applyAlignment="1" applyProtection="1">
      <alignment horizontal="center" vertical="center" shrinkToFit="1"/>
      <protection locked="0"/>
    </xf>
    <xf numFmtId="165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165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165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165" fontId="1" fillId="0" borderId="24" xfId="0" applyNumberFormat="1" applyFont="1" applyBorder="1" applyAlignment="1" applyProtection="1">
      <alignment horizontal="center" vertical="center" shrinkToFit="1"/>
      <protection hidden="1"/>
    </xf>
    <xf numFmtId="165" fontId="1" fillId="0" borderId="26" xfId="0" applyNumberFormat="1" applyFont="1" applyBorder="1" applyAlignment="1" applyProtection="1">
      <alignment horizontal="center" vertical="center" shrinkToFit="1"/>
      <protection hidden="1"/>
    </xf>
    <xf numFmtId="165" fontId="1" fillId="0" borderId="29" xfId="0" applyNumberFormat="1" applyFont="1" applyBorder="1" applyAlignment="1" applyProtection="1">
      <alignment horizontal="center" vertical="center" shrinkToFit="1"/>
      <protection hidden="1"/>
    </xf>
    <xf numFmtId="165" fontId="1" fillId="0" borderId="30" xfId="0" applyNumberFormat="1" applyFont="1" applyBorder="1" applyAlignment="1" applyProtection="1">
      <alignment horizontal="center" vertical="center" shrinkToFit="1"/>
      <protection hidden="1"/>
    </xf>
    <xf numFmtId="0" fontId="8" fillId="3" borderId="31" xfId="0" applyFont="1" applyFill="1" applyBorder="1" applyAlignment="1" applyProtection="1">
      <alignment horizontal="center" vertical="center" shrinkToFit="1"/>
      <protection locked="0" hidden="1"/>
    </xf>
    <xf numFmtId="0" fontId="1" fillId="0" borderId="24" xfId="0" applyFont="1" applyBorder="1" applyAlignment="1" applyProtection="1">
      <alignment horizontal="center" vertical="center" shrinkToFit="1"/>
      <protection hidden="1"/>
    </xf>
    <xf numFmtId="0" fontId="1" fillId="0" borderId="28" xfId="0" applyFont="1" applyBorder="1" applyAlignment="1" applyProtection="1">
      <alignment horizontal="center" vertical="center" shrinkToFit="1"/>
      <protection hidden="1"/>
    </xf>
    <xf numFmtId="0" fontId="1" fillId="0" borderId="26" xfId="0" applyFont="1" applyBorder="1" applyAlignment="1" applyProtection="1">
      <alignment horizontal="center" vertical="center" shrinkToFit="1"/>
      <protection hidden="1"/>
    </xf>
    <xf numFmtId="0" fontId="1" fillId="0" borderId="30" xfId="0" applyFont="1" applyBorder="1" applyAlignment="1" applyProtection="1">
      <alignment horizontal="center" vertical="center" shrinkToFit="1"/>
      <protection hidden="1"/>
    </xf>
    <xf numFmtId="0" fontId="8" fillId="3" borderId="31" xfId="0" applyNumberFormat="1" applyFont="1" applyFill="1" applyBorder="1" applyAlignment="1" applyProtection="1">
      <alignment horizontal="center" vertical="center" shrinkToFit="1"/>
      <protection locked="0" hidden="1"/>
    </xf>
    <xf numFmtId="0" fontId="0" fillId="2" borderId="5" xfId="0" applyFill="1" applyBorder="1" applyAlignment="1" applyProtection="1">
      <alignment vertical="center" shrinkToFit="1"/>
      <protection hidden="1"/>
    </xf>
    <xf numFmtId="0" fontId="4" fillId="4" borderId="32" xfId="0" applyFont="1" applyFill="1" applyBorder="1" applyAlignment="1" applyProtection="1">
      <alignment horizontal="center" vertical="center" shrinkToFit="1"/>
      <protection locked="0"/>
    </xf>
    <xf numFmtId="0" fontId="4" fillId="2" borderId="32" xfId="0" applyFont="1" applyFill="1" applyBorder="1" applyAlignment="1" applyProtection="1">
      <alignment horizontal="center" vertical="center" shrinkToFit="1"/>
      <protection locked="0"/>
    </xf>
    <xf numFmtId="165" fontId="16" fillId="0" borderId="5" xfId="0" applyNumberFormat="1" applyFont="1" applyBorder="1" applyAlignment="1" applyProtection="1">
      <alignment horizontal="center" vertical="center" shrinkToFit="1"/>
      <protection locked="0"/>
    </xf>
    <xf numFmtId="165" fontId="16" fillId="0" borderId="1" xfId="0" applyNumberFormat="1" applyFont="1" applyBorder="1" applyAlignment="1" applyProtection="1">
      <alignment horizontal="center" vertical="center" shrinkToFit="1"/>
      <protection locked="0"/>
    </xf>
    <xf numFmtId="165" fontId="16" fillId="0" borderId="1" xfId="0" applyNumberFormat="1" applyFont="1" applyFill="1" applyBorder="1" applyAlignment="1" applyProtection="1">
      <alignment horizontal="center" vertical="center" shrinkToFit="1"/>
      <protection locked="0"/>
    </xf>
    <xf numFmtId="165" fontId="16" fillId="0" borderId="6" xfId="0" applyNumberFormat="1" applyFont="1" applyFill="1" applyBorder="1" applyAlignment="1" applyProtection="1">
      <alignment horizontal="center" vertical="center" shrinkToFit="1"/>
      <protection locked="0"/>
    </xf>
    <xf numFmtId="165" fontId="16" fillId="2" borderId="5" xfId="0" applyNumberFormat="1" applyFont="1" applyFill="1" applyBorder="1" applyAlignment="1" applyProtection="1">
      <alignment horizontal="center" vertical="center" shrinkToFit="1"/>
      <protection locked="0"/>
    </xf>
    <xf numFmtId="165" fontId="16" fillId="2" borderId="7" xfId="0" applyNumberFormat="1" applyFont="1" applyFill="1" applyBorder="1" applyAlignment="1" applyProtection="1">
      <alignment horizontal="center" vertical="center" shrinkToFit="1"/>
      <protection locked="0"/>
    </xf>
    <xf numFmtId="165" fontId="16" fillId="2" borderId="1" xfId="0" applyNumberFormat="1" applyFont="1" applyFill="1" applyBorder="1" applyAlignment="1" applyProtection="1">
      <alignment horizontal="center" vertical="center" shrinkToFit="1"/>
      <protection locked="0"/>
    </xf>
    <xf numFmtId="165" fontId="16" fillId="2" borderId="6" xfId="0" applyNumberFormat="1" applyFont="1" applyFill="1" applyBorder="1" applyAlignment="1" applyProtection="1">
      <alignment horizontal="center" vertical="center" shrinkToFit="1"/>
      <protection locked="0"/>
    </xf>
    <xf numFmtId="165" fontId="1" fillId="0" borderId="5" xfId="0" applyNumberFormat="1" applyFont="1" applyBorder="1" applyAlignment="1" applyProtection="1">
      <alignment horizontal="center" vertical="center" shrinkToFit="1"/>
      <protection hidden="1"/>
    </xf>
    <xf numFmtId="165" fontId="1" fillId="0" borderId="1" xfId="0" applyNumberFormat="1" applyFont="1" applyBorder="1" applyAlignment="1" applyProtection="1">
      <alignment horizontal="center" vertical="center" shrinkToFit="1"/>
      <protection hidden="1"/>
    </xf>
    <xf numFmtId="165" fontId="1" fillId="0" borderId="4" xfId="0" applyNumberFormat="1" applyFont="1" applyBorder="1" applyAlignment="1" applyProtection="1">
      <alignment horizontal="center" vertical="center" shrinkToFit="1"/>
      <protection hidden="1"/>
    </xf>
    <xf numFmtId="165" fontId="1" fillId="0" borderId="13" xfId="0" applyNumberFormat="1" applyFont="1" applyBorder="1" applyAlignment="1" applyProtection="1">
      <alignment horizontal="center" vertical="center" shrinkToFit="1"/>
      <protection hidden="1"/>
    </xf>
    <xf numFmtId="0" fontId="8" fillId="3" borderId="14" xfId="0" applyFont="1" applyFill="1" applyBorder="1" applyAlignment="1" applyProtection="1">
      <alignment horizontal="center" vertical="center" shrinkToFit="1"/>
      <protection locked="0" hidden="1"/>
    </xf>
    <xf numFmtId="0" fontId="1" fillId="0" borderId="5" xfId="0" applyFont="1" applyBorder="1" applyAlignment="1" applyProtection="1">
      <alignment horizontal="center" vertical="center" shrinkToFit="1"/>
      <protection hidden="1"/>
    </xf>
    <xf numFmtId="0" fontId="1" fillId="0" borderId="7" xfId="0" applyFont="1" applyBorder="1" applyAlignment="1" applyProtection="1">
      <alignment horizontal="center" vertical="center" shrinkToFit="1"/>
      <protection hidden="1"/>
    </xf>
    <xf numFmtId="0" fontId="1" fillId="0" borderId="1" xfId="0" applyFont="1" applyBorder="1" applyAlignment="1" applyProtection="1">
      <alignment horizontal="center" vertical="center" shrinkToFit="1"/>
      <protection hidden="1"/>
    </xf>
    <xf numFmtId="0" fontId="1" fillId="0" borderId="13" xfId="0" applyFont="1" applyBorder="1" applyAlignment="1" applyProtection="1">
      <alignment horizontal="center" vertical="center" shrinkToFit="1"/>
      <protection hidden="1"/>
    </xf>
    <xf numFmtId="0" fontId="8" fillId="3" borderId="14" xfId="0" applyNumberFormat="1" applyFont="1" applyFill="1" applyBorder="1" applyAlignment="1" applyProtection="1">
      <alignment horizontal="center" vertical="center" shrinkToFit="1"/>
      <protection locked="0" hidden="1"/>
    </xf>
    <xf numFmtId="0" fontId="0" fillId="0" borderId="5" xfId="0" applyBorder="1" applyAlignment="1" applyProtection="1">
      <alignment vertical="center" shrinkToFit="1"/>
      <protection hidden="1"/>
    </xf>
    <xf numFmtId="0" fontId="4" fillId="2" borderId="14" xfId="0" applyFont="1" applyFill="1" applyBorder="1" applyAlignment="1" applyProtection="1">
      <alignment horizontal="center" vertical="center" shrinkToFit="1"/>
      <protection locked="0"/>
    </xf>
    <xf numFmtId="165" fontId="16" fillId="0" borderId="7" xfId="0" applyNumberFormat="1" applyFont="1" applyBorder="1" applyAlignment="1" applyProtection="1">
      <alignment horizontal="center" vertical="center" shrinkToFit="1"/>
      <protection locked="0"/>
    </xf>
    <xf numFmtId="0" fontId="0" fillId="0" borderId="0" xfId="0" applyAlignment="1" applyProtection="1">
      <alignment shrinkToFit="1"/>
      <protection locked="0"/>
    </xf>
    <xf numFmtId="0" fontId="0" fillId="2" borderId="8" xfId="0" applyFill="1" applyBorder="1" applyAlignment="1" applyProtection="1">
      <alignment vertical="center" shrinkToFit="1"/>
      <protection hidden="1"/>
    </xf>
    <xf numFmtId="0" fontId="4" fillId="4" borderId="33" xfId="0" applyFont="1" applyFill="1" applyBorder="1" applyAlignment="1" applyProtection="1">
      <alignment horizontal="center" vertical="center" shrinkToFit="1"/>
      <protection locked="0"/>
    </xf>
    <xf numFmtId="0" fontId="4" fillId="2" borderId="33" xfId="0" applyFont="1" applyFill="1" applyBorder="1" applyAlignment="1" applyProtection="1">
      <alignment horizontal="center" vertical="center" shrinkToFit="1"/>
      <protection locked="0"/>
    </xf>
    <xf numFmtId="165" fontId="16" fillId="0" borderId="8" xfId="0" applyNumberFormat="1" applyFont="1" applyBorder="1" applyAlignment="1" applyProtection="1">
      <alignment horizontal="center" vertical="center" shrinkToFit="1"/>
      <protection locked="0"/>
    </xf>
    <xf numFmtId="165" fontId="16" fillId="0" borderId="2" xfId="0" applyNumberFormat="1" applyFont="1" applyBorder="1" applyAlignment="1" applyProtection="1">
      <alignment horizontal="center" vertical="center" shrinkToFit="1"/>
      <protection locked="0"/>
    </xf>
    <xf numFmtId="165" fontId="16" fillId="0" borderId="2" xfId="0" applyNumberFormat="1" applyFont="1" applyFill="1" applyBorder="1" applyAlignment="1" applyProtection="1">
      <alignment horizontal="center" vertical="center" shrinkToFit="1"/>
      <protection locked="0"/>
    </xf>
    <xf numFmtId="165" fontId="16" fillId="0" borderId="9" xfId="0" applyNumberFormat="1" applyFont="1" applyFill="1" applyBorder="1" applyAlignment="1" applyProtection="1">
      <alignment horizontal="center" vertical="center" shrinkToFit="1"/>
      <protection locked="0"/>
    </xf>
    <xf numFmtId="165" fontId="16" fillId="2" borderId="8" xfId="0" applyNumberFormat="1" applyFont="1" applyFill="1" applyBorder="1" applyAlignment="1" applyProtection="1">
      <alignment horizontal="center" vertical="center" shrinkToFit="1"/>
      <protection locked="0"/>
    </xf>
    <xf numFmtId="165" fontId="16" fillId="2" borderId="10" xfId="0" applyNumberFormat="1" applyFont="1" applyFill="1" applyBorder="1" applyAlignment="1" applyProtection="1">
      <alignment horizontal="center" vertical="center" shrinkToFit="1"/>
      <protection locked="0"/>
    </xf>
    <xf numFmtId="165" fontId="16" fillId="2" borderId="2" xfId="0" applyNumberFormat="1" applyFont="1" applyFill="1" applyBorder="1" applyAlignment="1" applyProtection="1">
      <alignment horizontal="center" vertical="center" shrinkToFit="1"/>
      <protection locked="0"/>
    </xf>
    <xf numFmtId="165" fontId="16" fillId="2" borderId="9" xfId="0" applyNumberFormat="1" applyFont="1" applyFill="1" applyBorder="1" applyAlignment="1" applyProtection="1">
      <alignment horizontal="center" vertical="center" shrinkToFit="1"/>
      <protection locked="0"/>
    </xf>
    <xf numFmtId="165" fontId="1" fillId="0" borderId="18" xfId="0" applyNumberFormat="1" applyFont="1" applyBorder="1" applyAlignment="1" applyProtection="1">
      <alignment horizontal="center" vertical="center" shrinkToFit="1"/>
      <protection hidden="1"/>
    </xf>
    <xf numFmtId="165" fontId="1" fillId="0" borderId="19" xfId="0" applyNumberFormat="1" applyFont="1" applyBorder="1" applyAlignment="1" applyProtection="1">
      <alignment horizontal="center" vertical="center" shrinkToFit="1"/>
      <protection hidden="1"/>
    </xf>
    <xf numFmtId="165" fontId="1" fillId="0" borderId="34" xfId="0" applyNumberFormat="1" applyFont="1" applyBorder="1" applyAlignment="1" applyProtection="1">
      <alignment horizontal="center" vertical="center" shrinkToFit="1"/>
      <protection hidden="1"/>
    </xf>
    <xf numFmtId="165" fontId="1" fillId="0" borderId="12" xfId="0" applyNumberFormat="1" applyFont="1" applyBorder="1" applyAlignment="1" applyProtection="1">
      <alignment horizontal="center" vertical="center" shrinkToFit="1"/>
      <protection hidden="1"/>
    </xf>
    <xf numFmtId="0" fontId="8" fillId="3" borderId="22" xfId="0" applyFont="1" applyFill="1" applyBorder="1" applyAlignment="1" applyProtection="1">
      <alignment horizontal="center" vertical="center" shrinkToFit="1"/>
      <protection locked="0" hidden="1"/>
    </xf>
    <xf numFmtId="0" fontId="1" fillId="0" borderId="8" xfId="0" applyFont="1" applyBorder="1" applyAlignment="1" applyProtection="1">
      <alignment horizontal="center" vertical="center" shrinkToFit="1"/>
      <protection hidden="1"/>
    </xf>
    <xf numFmtId="0" fontId="1" fillId="0" borderId="10" xfId="0" applyFont="1" applyBorder="1" applyAlignment="1" applyProtection="1">
      <alignment horizontal="center" vertical="center" shrinkToFit="1"/>
      <protection hidden="1"/>
    </xf>
    <xf numFmtId="0" fontId="1" fillId="0" borderId="2" xfId="0" applyFont="1" applyBorder="1" applyAlignment="1" applyProtection="1">
      <alignment horizontal="center" vertical="center" shrinkToFit="1"/>
      <protection hidden="1"/>
    </xf>
    <xf numFmtId="0" fontId="1" fillId="0" borderId="22" xfId="0" applyFont="1" applyBorder="1" applyAlignment="1" applyProtection="1">
      <alignment horizontal="center" vertical="center" shrinkToFit="1"/>
      <protection hidden="1"/>
    </xf>
    <xf numFmtId="0" fontId="8" fillId="3" borderId="23" xfId="0" applyFont="1" applyFill="1" applyBorder="1" applyAlignment="1" applyProtection="1">
      <alignment horizontal="center" vertical="center" shrinkToFit="1"/>
      <protection locked="0" hidden="1"/>
    </xf>
    <xf numFmtId="0" fontId="8" fillId="3" borderId="23" xfId="0" applyNumberFormat="1" applyFont="1" applyFill="1" applyBorder="1" applyAlignment="1" applyProtection="1">
      <alignment horizontal="center" vertical="center" shrinkToFit="1"/>
      <protection locked="0" hidden="1"/>
    </xf>
    <xf numFmtId="165" fontId="10" fillId="0" borderId="24" xfId="0" applyNumberFormat="1" applyFont="1" applyBorder="1" applyAlignment="1" applyProtection="1">
      <alignment horizontal="center" vertical="center" shrinkToFit="1"/>
      <protection hidden="1"/>
    </xf>
    <xf numFmtId="165" fontId="10" fillId="0" borderId="26" xfId="0" applyNumberFormat="1" applyFont="1" applyBorder="1" applyAlignment="1" applyProtection="1">
      <alignment horizontal="center" vertical="center" shrinkToFit="1"/>
      <protection hidden="1"/>
    </xf>
    <xf numFmtId="165" fontId="10" fillId="0" borderId="27" xfId="0" applyNumberFormat="1" applyFont="1" applyBorder="1" applyAlignment="1" applyProtection="1">
      <alignment horizontal="center" vertical="center" shrinkToFit="1"/>
      <protection hidden="1"/>
    </xf>
    <xf numFmtId="165" fontId="10" fillId="2" borderId="24" xfId="0" applyNumberFormat="1" applyFont="1" applyFill="1" applyBorder="1" applyAlignment="1" applyProtection="1">
      <alignment horizontal="center" vertical="center" shrinkToFit="1"/>
      <protection hidden="1"/>
    </xf>
    <xf numFmtId="165" fontId="10" fillId="2" borderId="26" xfId="0" applyNumberFormat="1" applyFont="1" applyFill="1" applyBorder="1" applyAlignment="1" applyProtection="1">
      <alignment horizontal="center" vertical="center" shrinkToFit="1"/>
      <protection hidden="1"/>
    </xf>
    <xf numFmtId="165" fontId="10" fillId="2" borderId="27" xfId="0" applyNumberFormat="1" applyFont="1" applyFill="1" applyBorder="1" applyAlignment="1" applyProtection="1">
      <alignment horizontal="center" vertical="center" shrinkToFit="1"/>
      <protection hidden="1"/>
    </xf>
    <xf numFmtId="165" fontId="10" fillId="5" borderId="31" xfId="0" applyNumberFormat="1" applyFont="1" applyFill="1" applyBorder="1" applyAlignment="1" applyProtection="1">
      <alignment horizontal="center" vertical="center" shrinkToFit="1"/>
      <protection hidden="1"/>
    </xf>
    <xf numFmtId="165" fontId="10" fillId="0" borderId="35" xfId="0" applyNumberFormat="1" applyFont="1" applyBorder="1" applyAlignment="1" applyProtection="1">
      <alignment horizontal="center" vertical="center" shrinkToFit="1"/>
      <protection hidden="1"/>
    </xf>
    <xf numFmtId="165" fontId="10" fillId="0" borderId="5" xfId="0" applyNumberFormat="1" applyFont="1" applyBorder="1" applyAlignment="1" applyProtection="1">
      <alignment horizontal="center" vertical="center" shrinkToFit="1"/>
      <protection hidden="1"/>
    </xf>
    <xf numFmtId="165" fontId="10" fillId="0" borderId="1" xfId="0" applyNumberFormat="1" applyFont="1" applyBorder="1" applyAlignment="1" applyProtection="1">
      <alignment horizontal="center" vertical="center" shrinkToFit="1"/>
      <protection hidden="1"/>
    </xf>
    <xf numFmtId="165" fontId="10" fillId="0" borderId="6" xfId="0" applyNumberFormat="1" applyFont="1" applyBorder="1" applyAlignment="1" applyProtection="1">
      <alignment horizontal="center" vertical="center" shrinkToFit="1"/>
      <protection hidden="1"/>
    </xf>
    <xf numFmtId="165" fontId="10" fillId="2" borderId="5" xfId="0" applyNumberFormat="1" applyFont="1" applyFill="1" applyBorder="1" applyAlignment="1" applyProtection="1">
      <alignment horizontal="center" vertical="center" shrinkToFit="1"/>
      <protection hidden="1"/>
    </xf>
    <xf numFmtId="165" fontId="10" fillId="2" borderId="1" xfId="0" applyNumberFormat="1" applyFont="1" applyFill="1" applyBorder="1" applyAlignment="1" applyProtection="1">
      <alignment horizontal="center" vertical="center" shrinkToFit="1"/>
      <protection hidden="1"/>
    </xf>
    <xf numFmtId="165" fontId="10" fillId="2" borderId="6" xfId="0" applyNumberFormat="1" applyFont="1" applyFill="1" applyBorder="1" applyAlignment="1" applyProtection="1">
      <alignment horizontal="center" vertical="center" shrinkToFit="1"/>
      <protection hidden="1"/>
    </xf>
    <xf numFmtId="165" fontId="10" fillId="5" borderId="14" xfId="0" applyNumberFormat="1" applyFont="1" applyFill="1" applyBorder="1" applyAlignment="1" applyProtection="1">
      <alignment horizontal="center" vertical="center" shrinkToFit="1"/>
      <protection hidden="1"/>
    </xf>
    <xf numFmtId="165" fontId="10" fillId="0" borderId="0" xfId="0" applyNumberFormat="1" applyFont="1" applyBorder="1" applyAlignment="1" applyProtection="1">
      <alignment horizontal="center" vertical="center" shrinkToFit="1"/>
      <protection hidden="1"/>
    </xf>
    <xf numFmtId="165" fontId="10" fillId="0" borderId="36" xfId="0" applyNumberFormat="1" applyFont="1" applyBorder="1" applyAlignment="1" applyProtection="1">
      <alignment horizontal="center" vertical="center" shrinkToFit="1"/>
      <protection hidden="1"/>
    </xf>
    <xf numFmtId="165" fontId="10" fillId="0" borderId="37" xfId="0" applyNumberFormat="1" applyFont="1" applyBorder="1" applyAlignment="1" applyProtection="1">
      <alignment horizontal="center" vertical="center" shrinkToFit="1"/>
      <protection hidden="1"/>
    </xf>
    <xf numFmtId="165" fontId="10" fillId="0" borderId="38" xfId="0" applyNumberFormat="1" applyFont="1" applyBorder="1" applyAlignment="1" applyProtection="1">
      <alignment horizontal="center" vertical="center" shrinkToFit="1"/>
      <protection hidden="1"/>
    </xf>
    <xf numFmtId="165" fontId="10" fillId="2" borderId="36" xfId="0" applyNumberFormat="1" applyFont="1" applyFill="1" applyBorder="1" applyAlignment="1" applyProtection="1">
      <alignment horizontal="center" vertical="center" shrinkToFit="1"/>
      <protection hidden="1"/>
    </xf>
    <xf numFmtId="165" fontId="10" fillId="2" borderId="37" xfId="0" applyNumberFormat="1" applyFont="1" applyFill="1" applyBorder="1" applyAlignment="1" applyProtection="1">
      <alignment horizontal="center" vertical="center" shrinkToFit="1"/>
      <protection hidden="1"/>
    </xf>
    <xf numFmtId="165" fontId="10" fillId="2" borderId="38" xfId="0" applyNumberFormat="1" applyFont="1" applyFill="1" applyBorder="1" applyAlignment="1" applyProtection="1">
      <alignment horizontal="center" vertical="center" shrinkToFit="1"/>
      <protection hidden="1"/>
    </xf>
    <xf numFmtId="165" fontId="10" fillId="5" borderId="39" xfId="0" applyNumberFormat="1" applyFont="1" applyFill="1" applyBorder="1" applyAlignment="1" applyProtection="1">
      <alignment horizontal="center" vertical="center" shrinkToFit="1"/>
      <protection hidden="1"/>
    </xf>
    <xf numFmtId="0" fontId="2" fillId="2" borderId="40" xfId="0" applyFont="1" applyFill="1" applyBorder="1" applyAlignment="1" applyProtection="1">
      <alignment horizontal="center" vertical="center" shrinkToFit="1"/>
      <protection hidden="1"/>
    </xf>
    <xf numFmtId="1" fontId="10" fillId="0" borderId="41" xfId="0" applyNumberFormat="1" applyFont="1" applyBorder="1" applyAlignment="1" applyProtection="1">
      <alignment horizontal="center" vertical="center" shrinkToFit="1"/>
      <protection hidden="1"/>
    </xf>
    <xf numFmtId="1" fontId="10" fillId="0" borderId="42" xfId="0" applyNumberFormat="1" applyFont="1" applyBorder="1" applyAlignment="1" applyProtection="1">
      <alignment horizontal="center" vertical="center" shrinkToFit="1"/>
      <protection hidden="1"/>
    </xf>
    <xf numFmtId="1" fontId="10" fillId="0" borderId="40" xfId="0" applyNumberFormat="1" applyFont="1" applyBorder="1" applyAlignment="1" applyProtection="1">
      <alignment horizontal="center" vertical="center" shrinkToFit="1"/>
      <protection hidden="1"/>
    </xf>
    <xf numFmtId="1" fontId="10" fillId="2" borderId="41" xfId="0" applyNumberFormat="1" applyFont="1" applyFill="1" applyBorder="1" applyAlignment="1" applyProtection="1">
      <alignment horizontal="center" vertical="center" shrinkToFit="1"/>
      <protection hidden="1"/>
    </xf>
    <xf numFmtId="1" fontId="10" fillId="2" borderId="42" xfId="0" applyNumberFormat="1" applyFont="1" applyFill="1" applyBorder="1" applyAlignment="1" applyProtection="1">
      <alignment horizontal="center" vertical="center" shrinkToFit="1"/>
      <protection hidden="1"/>
    </xf>
    <xf numFmtId="1" fontId="10" fillId="2" borderId="40" xfId="0" applyNumberFormat="1" applyFont="1" applyFill="1" applyBorder="1" applyAlignment="1" applyProtection="1">
      <alignment horizontal="center" vertical="center" shrinkToFit="1"/>
      <protection hidden="1"/>
    </xf>
    <xf numFmtId="1" fontId="10" fillId="5" borderId="43" xfId="0" applyNumberFormat="1" applyFont="1" applyFill="1" applyBorder="1" applyAlignment="1" applyProtection="1">
      <alignment horizontal="center" vertical="center" shrinkToFit="1"/>
      <protection hidden="1"/>
    </xf>
    <xf numFmtId="1" fontId="10" fillId="0" borderId="0" xfId="0" applyNumberFormat="1" applyFont="1" applyBorder="1" applyAlignment="1" applyProtection="1">
      <alignment horizontal="center" vertical="center" shrinkToFit="1"/>
      <protection hidden="1"/>
    </xf>
    <xf numFmtId="0" fontId="2" fillId="2" borderId="6" xfId="0" applyFont="1" applyFill="1" applyBorder="1" applyAlignment="1" applyProtection="1">
      <alignment horizontal="center" vertical="center" shrinkToFit="1"/>
      <protection hidden="1"/>
    </xf>
    <xf numFmtId="9" fontId="10" fillId="0" borderId="5" xfId="1" applyFont="1" applyBorder="1" applyAlignment="1" applyProtection="1">
      <alignment horizontal="center" vertical="center" shrinkToFit="1"/>
      <protection hidden="1"/>
    </xf>
    <xf numFmtId="9" fontId="10" fillId="0" borderId="1" xfId="1" applyFont="1" applyBorder="1" applyAlignment="1" applyProtection="1">
      <alignment horizontal="center" vertical="center" shrinkToFit="1"/>
      <protection hidden="1"/>
    </xf>
    <xf numFmtId="9" fontId="10" fillId="0" borderId="6" xfId="1" applyFont="1" applyBorder="1" applyAlignment="1" applyProtection="1">
      <alignment horizontal="center" vertical="center" shrinkToFit="1"/>
      <protection hidden="1"/>
    </xf>
    <xf numFmtId="9" fontId="10" fillId="2" borderId="5" xfId="1" applyFont="1" applyFill="1" applyBorder="1" applyAlignment="1" applyProtection="1">
      <alignment horizontal="center" vertical="center" shrinkToFit="1"/>
      <protection hidden="1"/>
    </xf>
    <xf numFmtId="9" fontId="10" fillId="2" borderId="1" xfId="1" applyFont="1" applyFill="1" applyBorder="1" applyAlignment="1" applyProtection="1">
      <alignment horizontal="center" vertical="center" shrinkToFit="1"/>
      <protection hidden="1"/>
    </xf>
    <xf numFmtId="9" fontId="10" fillId="2" borderId="6" xfId="1" applyFont="1" applyFill="1" applyBorder="1" applyAlignment="1" applyProtection="1">
      <alignment horizontal="center" vertical="center" shrinkToFit="1"/>
      <protection hidden="1"/>
    </xf>
    <xf numFmtId="9" fontId="10" fillId="5" borderId="14" xfId="1" applyFont="1" applyFill="1" applyBorder="1" applyAlignment="1" applyProtection="1">
      <alignment horizontal="center" vertical="center" shrinkToFit="1"/>
      <protection hidden="1"/>
    </xf>
    <xf numFmtId="9" fontId="10" fillId="0" borderId="0" xfId="1" applyFont="1" applyBorder="1" applyAlignment="1" applyProtection="1">
      <alignment horizontal="center" vertical="center" shrinkToFit="1"/>
      <protection hidden="1"/>
    </xf>
    <xf numFmtId="1" fontId="10" fillId="0" borderId="5" xfId="0" applyNumberFormat="1" applyFont="1" applyBorder="1" applyAlignment="1" applyProtection="1">
      <alignment horizontal="center" vertical="center" shrinkToFit="1"/>
      <protection hidden="1"/>
    </xf>
    <xf numFmtId="1" fontId="10" fillId="0" borderId="1" xfId="0" applyNumberFormat="1" applyFont="1" applyBorder="1" applyAlignment="1" applyProtection="1">
      <alignment horizontal="center" vertical="center" shrinkToFit="1"/>
      <protection hidden="1"/>
    </xf>
    <xf numFmtId="1" fontId="10" fillId="0" borderId="6" xfId="0" applyNumberFormat="1" applyFont="1" applyBorder="1" applyAlignment="1" applyProtection="1">
      <alignment horizontal="center" vertical="center" shrinkToFit="1"/>
      <protection hidden="1"/>
    </xf>
    <xf numFmtId="1" fontId="10" fillId="2" borderId="5" xfId="0" applyNumberFormat="1" applyFont="1" applyFill="1" applyBorder="1" applyAlignment="1" applyProtection="1">
      <alignment horizontal="center" vertical="center" shrinkToFit="1"/>
      <protection hidden="1"/>
    </xf>
    <xf numFmtId="1" fontId="10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10" fillId="2" borderId="6" xfId="0" applyNumberFormat="1" applyFont="1" applyFill="1" applyBorder="1" applyAlignment="1" applyProtection="1">
      <alignment horizontal="center" vertical="center" shrinkToFit="1"/>
      <protection hidden="1"/>
    </xf>
    <xf numFmtId="1" fontId="10" fillId="5" borderId="14" xfId="0" applyNumberFormat="1" applyFont="1" applyFill="1" applyBorder="1" applyAlignment="1" applyProtection="1">
      <alignment horizontal="center" vertical="center" shrinkToFit="1"/>
      <protection hidden="1"/>
    </xf>
    <xf numFmtId="0" fontId="2" fillId="2" borderId="9" xfId="0" applyFont="1" applyFill="1" applyBorder="1" applyAlignment="1" applyProtection="1">
      <alignment horizontal="center" vertical="center" shrinkToFit="1"/>
      <protection hidden="1"/>
    </xf>
    <xf numFmtId="9" fontId="10" fillId="0" borderId="8" xfId="1" applyFont="1" applyBorder="1" applyAlignment="1" applyProtection="1">
      <alignment horizontal="center" vertical="center" shrinkToFit="1"/>
      <protection hidden="1"/>
    </xf>
    <xf numFmtId="9" fontId="10" fillId="0" borderId="2" xfId="1" applyFont="1" applyBorder="1" applyAlignment="1" applyProtection="1">
      <alignment horizontal="center" vertical="center" shrinkToFit="1"/>
      <protection hidden="1"/>
    </xf>
    <xf numFmtId="9" fontId="10" fillId="0" borderId="9" xfId="1" applyFont="1" applyBorder="1" applyAlignment="1" applyProtection="1">
      <alignment horizontal="center" vertical="center" shrinkToFit="1"/>
      <protection hidden="1"/>
    </xf>
    <xf numFmtId="9" fontId="10" fillId="2" borderId="8" xfId="1" applyFont="1" applyFill="1" applyBorder="1" applyAlignment="1" applyProtection="1">
      <alignment horizontal="center" vertical="center" shrinkToFit="1"/>
      <protection hidden="1"/>
    </xf>
    <xf numFmtId="9" fontId="10" fillId="2" borderId="2" xfId="1" applyFont="1" applyFill="1" applyBorder="1" applyAlignment="1" applyProtection="1">
      <alignment horizontal="center" vertical="center" shrinkToFit="1"/>
      <protection hidden="1"/>
    </xf>
    <xf numFmtId="9" fontId="10" fillId="2" borderId="9" xfId="1" applyFont="1" applyFill="1" applyBorder="1" applyAlignment="1" applyProtection="1">
      <alignment horizontal="center" vertical="center" shrinkToFit="1"/>
      <protection hidden="1"/>
    </xf>
    <xf numFmtId="9" fontId="10" fillId="5" borderId="23" xfId="1" applyFont="1" applyFill="1" applyBorder="1" applyAlignment="1" applyProtection="1">
      <alignment horizontal="center" vertical="center" shrinkToFit="1"/>
      <protection hidden="1"/>
    </xf>
    <xf numFmtId="0" fontId="5" fillId="0" borderId="11" xfId="0" applyFont="1" applyBorder="1" applyAlignment="1" applyProtection="1">
      <alignment vertical="center" shrinkToFit="1"/>
      <protection hidden="1"/>
    </xf>
    <xf numFmtId="0" fontId="5" fillId="0" borderId="12" xfId="0" applyFont="1" applyBorder="1" applyAlignment="1" applyProtection="1">
      <alignment vertical="center" shrinkToFit="1"/>
      <protection hidden="1"/>
    </xf>
    <xf numFmtId="0" fontId="6" fillId="6" borderId="15" xfId="0" applyFont="1" applyFill="1" applyBorder="1" applyAlignment="1" applyProtection="1">
      <alignment horizontal="center" vertical="center" shrinkToFit="1"/>
      <protection hidden="1"/>
    </xf>
    <xf numFmtId="0" fontId="10" fillId="6" borderId="44" xfId="0" applyFont="1" applyFill="1" applyBorder="1" applyAlignment="1" applyProtection="1">
      <alignment horizontal="center" vertical="center" shrinkToFit="1"/>
      <protection hidden="1"/>
    </xf>
    <xf numFmtId="0" fontId="10" fillId="0" borderId="0" xfId="0" applyFont="1" applyFill="1" applyBorder="1" applyAlignment="1" applyProtection="1">
      <alignment horizontal="center" vertical="center" shrinkToFit="1"/>
      <protection hidden="1"/>
    </xf>
    <xf numFmtId="0" fontId="5" fillId="6" borderId="16" xfId="0" applyFont="1" applyFill="1" applyBorder="1" applyAlignment="1" applyProtection="1">
      <alignment horizontal="center" vertical="center" shrinkToFit="1"/>
      <protection hidden="1"/>
    </xf>
    <xf numFmtId="0" fontId="6" fillId="0" borderId="24" xfId="0" applyFont="1" applyFill="1" applyBorder="1" applyAlignment="1" applyProtection="1">
      <alignment horizontal="center" vertical="center" shrinkToFit="1"/>
      <protection hidden="1"/>
    </xf>
    <xf numFmtId="0" fontId="10" fillId="0" borderId="27" xfId="0" applyFont="1" applyBorder="1" applyAlignment="1" applyProtection="1">
      <alignment horizontal="center" vertical="center" shrinkToFit="1"/>
      <protection hidden="1"/>
    </xf>
    <xf numFmtId="0" fontId="10" fillId="0" borderId="0" xfId="0" applyFont="1" applyBorder="1" applyAlignment="1" applyProtection="1">
      <alignment horizontal="center" vertical="center" shrinkToFit="1"/>
      <protection hidden="1"/>
    </xf>
    <xf numFmtId="0" fontId="0" fillId="6" borderId="31" xfId="0" applyFill="1" applyBorder="1" applyAlignment="1" applyProtection="1">
      <alignment horizontal="center" vertical="center" shrinkToFit="1"/>
      <protection hidden="1"/>
    </xf>
    <xf numFmtId="0" fontId="0" fillId="0" borderId="24" xfId="0" applyFont="1" applyBorder="1" applyAlignment="1" applyProtection="1">
      <alignment horizontal="center" vertical="center" shrinkToFit="1"/>
      <protection hidden="1"/>
    </xf>
    <xf numFmtId="0" fontId="0" fillId="0" borderId="28" xfId="0" applyFont="1" applyBorder="1" applyAlignment="1" applyProtection="1">
      <alignment horizontal="center" vertical="center" shrinkToFit="1"/>
      <protection hidden="1"/>
    </xf>
    <xf numFmtId="0" fontId="0" fillId="0" borderId="26" xfId="0" applyFont="1" applyBorder="1" applyAlignment="1" applyProtection="1">
      <alignment horizontal="center" vertical="center" shrinkToFit="1"/>
      <protection hidden="1"/>
    </xf>
    <xf numFmtId="0" fontId="0" fillId="0" borderId="30" xfId="0" applyFont="1" applyBorder="1" applyAlignment="1" applyProtection="1">
      <alignment horizontal="center" vertical="center" shrinkToFit="1"/>
      <protection hidden="1"/>
    </xf>
    <xf numFmtId="0" fontId="0" fillId="0" borderId="31" xfId="0" applyFont="1" applyBorder="1" applyAlignment="1" applyProtection="1">
      <alignment horizontal="center" vertical="center" shrinkToFit="1"/>
      <protection hidden="1"/>
    </xf>
    <xf numFmtId="0" fontId="10" fillId="0" borderId="5" xfId="0" applyFont="1" applyFill="1" applyBorder="1" applyAlignment="1" applyProtection="1">
      <alignment horizontal="center" vertical="center" shrinkToFit="1"/>
      <protection hidden="1"/>
    </xf>
    <xf numFmtId="0" fontId="0" fillId="6" borderId="39" xfId="0" applyFill="1" applyBorder="1" applyAlignment="1" applyProtection="1">
      <alignment horizontal="center" vertical="center" shrinkToFit="1"/>
      <protection hidden="1"/>
    </xf>
    <xf numFmtId="0" fontId="0" fillId="0" borderId="36" xfId="0" applyFont="1" applyBorder="1" applyAlignment="1" applyProtection="1">
      <alignment horizontal="center" vertical="center" shrinkToFit="1"/>
      <protection hidden="1"/>
    </xf>
    <xf numFmtId="0" fontId="0" fillId="0" borderId="45" xfId="0" applyFont="1" applyBorder="1" applyAlignment="1" applyProtection="1">
      <alignment horizontal="center" vertical="center" shrinkToFit="1"/>
      <protection hidden="1"/>
    </xf>
    <xf numFmtId="0" fontId="0" fillId="0" borderId="37" xfId="0" applyFont="1" applyBorder="1" applyAlignment="1" applyProtection="1">
      <alignment horizontal="center" vertical="center" shrinkToFit="1"/>
      <protection hidden="1"/>
    </xf>
    <xf numFmtId="0" fontId="0" fillId="0" borderId="46" xfId="0" applyFont="1" applyBorder="1" applyAlignment="1" applyProtection="1">
      <alignment horizontal="center" vertical="center" shrinkToFit="1"/>
      <protection hidden="1"/>
    </xf>
    <xf numFmtId="0" fontId="0" fillId="0" borderId="39" xfId="0" applyFont="1" applyBorder="1" applyAlignment="1" applyProtection="1">
      <alignment horizontal="center" vertical="center" shrinkToFit="1"/>
      <protection hidden="1"/>
    </xf>
    <xf numFmtId="0" fontId="6" fillId="0" borderId="8" xfId="0" applyFont="1" applyFill="1" applyBorder="1" applyAlignment="1" applyProtection="1">
      <alignment horizontal="center" vertical="center" shrinkToFit="1"/>
      <protection hidden="1"/>
    </xf>
    <xf numFmtId="0" fontId="0" fillId="6" borderId="43" xfId="0" applyFill="1" applyBorder="1" applyAlignment="1" applyProtection="1">
      <alignment horizontal="center" vertical="center" shrinkToFit="1"/>
      <protection hidden="1"/>
    </xf>
    <xf numFmtId="0" fontId="0" fillId="0" borderId="41" xfId="0" applyFont="1" applyBorder="1" applyAlignment="1" applyProtection="1">
      <alignment horizontal="center" vertical="center" shrinkToFit="1"/>
      <protection hidden="1"/>
    </xf>
    <xf numFmtId="0" fontId="0" fillId="0" borderId="47" xfId="0" applyFont="1" applyBorder="1" applyAlignment="1" applyProtection="1">
      <alignment horizontal="center" vertical="center" shrinkToFit="1"/>
      <protection hidden="1"/>
    </xf>
    <xf numFmtId="0" fontId="0" fillId="0" borderId="42" xfId="0" applyFont="1" applyBorder="1" applyAlignment="1" applyProtection="1">
      <alignment horizontal="center" vertical="center" shrinkToFit="1"/>
      <protection hidden="1"/>
    </xf>
    <xf numFmtId="0" fontId="0" fillId="0" borderId="48" xfId="0" applyFont="1" applyBorder="1" applyAlignment="1" applyProtection="1">
      <alignment horizontal="center" vertical="center" shrinkToFit="1"/>
      <protection hidden="1"/>
    </xf>
    <xf numFmtId="0" fontId="0" fillId="0" borderId="43" xfId="0" applyFont="1" applyBorder="1" applyAlignment="1" applyProtection="1">
      <alignment horizontal="center" vertical="center" shrinkToFit="1"/>
      <protection hidden="1"/>
    </xf>
    <xf numFmtId="9" fontId="10" fillId="0" borderId="27" xfId="1" applyFont="1" applyBorder="1" applyAlignment="1" applyProtection="1">
      <alignment horizontal="center" vertical="center" shrinkToFit="1"/>
      <protection hidden="1"/>
    </xf>
    <xf numFmtId="0" fontId="0" fillId="6" borderId="14" xfId="0" applyFill="1" applyBorder="1" applyAlignment="1" applyProtection="1">
      <alignment horizontal="center" vertical="center" shrinkToFit="1"/>
      <protection hidden="1"/>
    </xf>
    <xf numFmtId="0" fontId="0" fillId="0" borderId="5" xfId="0" applyFont="1" applyBorder="1" applyAlignment="1" applyProtection="1">
      <alignment horizontal="center" vertical="center" shrinkToFit="1"/>
      <protection hidden="1"/>
    </xf>
    <xf numFmtId="0" fontId="0" fillId="0" borderId="7" xfId="0" applyFont="1" applyBorder="1" applyAlignment="1" applyProtection="1">
      <alignment horizontal="center" vertical="center" shrinkToFit="1"/>
      <protection hidden="1"/>
    </xf>
    <xf numFmtId="0" fontId="0" fillId="0" borderId="1" xfId="0" applyFont="1" applyBorder="1" applyAlignment="1" applyProtection="1">
      <alignment horizontal="center" vertical="center" shrinkToFit="1"/>
      <protection hidden="1"/>
    </xf>
    <xf numFmtId="0" fontId="0" fillId="0" borderId="13" xfId="0" applyFont="1" applyBorder="1" applyAlignment="1" applyProtection="1">
      <alignment horizontal="center" vertical="center" shrinkToFit="1"/>
      <protection hidden="1"/>
    </xf>
    <xf numFmtId="0" fontId="0" fillId="0" borderId="14" xfId="0" applyFont="1" applyBorder="1" applyAlignment="1" applyProtection="1">
      <alignment horizontal="center" vertical="center" shrinkToFit="1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6" borderId="49" xfId="0" applyFill="1" applyBorder="1" applyAlignment="1" applyProtection="1">
      <alignment horizontal="center" vertical="center" shrinkToFit="1"/>
      <protection hidden="1"/>
    </xf>
    <xf numFmtId="0" fontId="0" fillId="0" borderId="50" xfId="0" applyFont="1" applyBorder="1" applyAlignment="1" applyProtection="1">
      <alignment horizontal="center" vertical="center" shrinkToFit="1"/>
      <protection hidden="1"/>
    </xf>
    <xf numFmtId="0" fontId="0" fillId="0" borderId="51" xfId="0" applyFont="1" applyBorder="1" applyAlignment="1" applyProtection="1">
      <alignment horizontal="center" vertical="center" shrinkToFit="1"/>
      <protection hidden="1"/>
    </xf>
    <xf numFmtId="0" fontId="0" fillId="0" borderId="52" xfId="0" applyFont="1" applyBorder="1" applyAlignment="1" applyProtection="1">
      <alignment horizontal="center" vertical="center" shrinkToFit="1"/>
      <protection hidden="1"/>
    </xf>
    <xf numFmtId="0" fontId="0" fillId="0" borderId="2" xfId="0" applyFont="1" applyBorder="1" applyAlignment="1" applyProtection="1">
      <alignment horizontal="center" vertical="center" shrinkToFit="1"/>
      <protection hidden="1"/>
    </xf>
    <xf numFmtId="0" fontId="0" fillId="0" borderId="53" xfId="0" applyFont="1" applyBorder="1" applyAlignment="1" applyProtection="1">
      <alignment horizontal="center" vertical="center" shrinkToFit="1"/>
      <protection hidden="1"/>
    </xf>
    <xf numFmtId="0" fontId="0" fillId="0" borderId="49" xfId="0" applyFont="1" applyBorder="1" applyAlignment="1" applyProtection="1">
      <alignment horizontal="center" vertical="center" shrinkToFit="1"/>
      <protection hidden="1"/>
    </xf>
    <xf numFmtId="0" fontId="0" fillId="0" borderId="35" xfId="0" applyFill="1" applyBorder="1" applyAlignment="1" applyProtection="1">
      <alignment horizontal="center" vertical="center" shrinkToFit="1"/>
      <protection hidden="1"/>
    </xf>
    <xf numFmtId="0" fontId="0" fillId="0" borderId="54" xfId="0" applyFont="1" applyFill="1" applyBorder="1" applyAlignment="1" applyProtection="1">
      <alignment horizontal="center" vertical="center" shrinkToFit="1"/>
      <protection hidden="1"/>
    </xf>
    <xf numFmtId="0" fontId="0" fillId="0" borderId="12" xfId="0" applyBorder="1" applyAlignment="1" applyProtection="1">
      <alignment horizontal="center" vertical="center" shrinkToFit="1"/>
      <protection hidden="1"/>
    </xf>
    <xf numFmtId="0" fontId="0" fillId="2" borderId="26" xfId="0" applyFill="1" applyBorder="1" applyAlignment="1" applyProtection="1">
      <alignment shrinkToFit="1"/>
      <protection hidden="1"/>
    </xf>
    <xf numFmtId="0" fontId="0" fillId="2" borderId="27" xfId="0" applyFill="1" applyBorder="1" applyAlignment="1" applyProtection="1">
      <alignment shrinkToFit="1"/>
      <protection hidden="1"/>
    </xf>
    <xf numFmtId="9" fontId="10" fillId="0" borderId="24" xfId="1" applyFont="1" applyBorder="1" applyAlignment="1" applyProtection="1">
      <alignment horizontal="center" vertical="center" shrinkToFit="1"/>
      <protection hidden="1"/>
    </xf>
    <xf numFmtId="9" fontId="10" fillId="0" borderId="28" xfId="1" applyFont="1" applyBorder="1" applyAlignment="1" applyProtection="1">
      <alignment horizontal="center" vertical="center" shrinkToFit="1"/>
      <protection hidden="1"/>
    </xf>
    <xf numFmtId="9" fontId="10" fillId="0" borderId="26" xfId="1" applyFont="1" applyBorder="1" applyAlignment="1" applyProtection="1">
      <alignment horizontal="center" vertical="center" shrinkToFit="1"/>
      <protection hidden="1"/>
    </xf>
    <xf numFmtId="9" fontId="10" fillId="0" borderId="30" xfId="1" applyFont="1" applyBorder="1" applyAlignment="1" applyProtection="1">
      <alignment horizontal="center" vertical="center" shrinkToFit="1"/>
      <protection hidden="1"/>
    </xf>
    <xf numFmtId="164" fontId="12" fillId="0" borderId="31" xfId="1" applyNumberFormat="1" applyFont="1" applyBorder="1" applyAlignment="1" applyProtection="1">
      <alignment horizontal="center" vertical="center" shrinkToFit="1"/>
      <protection hidden="1"/>
    </xf>
    <xf numFmtId="0" fontId="10" fillId="7" borderId="1" xfId="0" applyFont="1" applyFill="1" applyBorder="1" applyAlignment="1" applyProtection="1">
      <alignment horizontal="center" shrinkToFit="1"/>
      <protection locked="0"/>
    </xf>
    <xf numFmtId="0" fontId="10" fillId="7" borderId="6" xfId="0" applyFont="1" applyFill="1" applyBorder="1" applyAlignment="1" applyProtection="1">
      <alignment horizontal="center" shrinkToFit="1"/>
      <protection locked="0"/>
    </xf>
    <xf numFmtId="9" fontId="10" fillId="0" borderId="36" xfId="1" applyFont="1" applyBorder="1" applyAlignment="1" applyProtection="1">
      <alignment horizontal="center" vertical="center" shrinkToFit="1"/>
      <protection hidden="1"/>
    </xf>
    <xf numFmtId="9" fontId="10" fillId="0" borderId="45" xfId="1" applyFont="1" applyBorder="1" applyAlignment="1" applyProtection="1">
      <alignment horizontal="center" vertical="center" shrinkToFit="1"/>
      <protection hidden="1"/>
    </xf>
    <xf numFmtId="9" fontId="10" fillId="0" borderId="37" xfId="1" applyFont="1" applyBorder="1" applyAlignment="1" applyProtection="1">
      <alignment horizontal="center" vertical="center" shrinkToFit="1"/>
      <protection hidden="1"/>
    </xf>
    <xf numFmtId="9" fontId="10" fillId="0" borderId="46" xfId="1" applyFont="1" applyBorder="1" applyAlignment="1" applyProtection="1">
      <alignment horizontal="center" vertical="center" shrinkToFit="1"/>
      <protection hidden="1"/>
    </xf>
    <xf numFmtId="164" fontId="12" fillId="0" borderId="39" xfId="1" applyNumberFormat="1" applyFont="1" applyBorder="1" applyAlignment="1" applyProtection="1">
      <alignment horizontal="center" vertical="center" shrinkToFit="1"/>
      <protection hidden="1"/>
    </xf>
    <xf numFmtId="9" fontId="10" fillId="0" borderId="41" xfId="1" applyFont="1" applyBorder="1" applyAlignment="1" applyProtection="1">
      <alignment horizontal="center" vertical="center" shrinkToFit="1"/>
      <protection hidden="1"/>
    </xf>
    <xf numFmtId="9" fontId="10" fillId="0" borderId="47" xfId="1" applyFont="1" applyBorder="1" applyAlignment="1" applyProtection="1">
      <alignment horizontal="center" vertical="center" shrinkToFit="1"/>
      <protection hidden="1"/>
    </xf>
    <xf numFmtId="9" fontId="10" fillId="0" borderId="42" xfId="1" applyFont="1" applyBorder="1" applyAlignment="1" applyProtection="1">
      <alignment horizontal="center" vertical="center" shrinkToFit="1"/>
      <protection hidden="1"/>
    </xf>
    <xf numFmtId="9" fontId="10" fillId="0" borderId="48" xfId="1" applyFont="1" applyBorder="1" applyAlignment="1" applyProtection="1">
      <alignment horizontal="center" vertical="center" shrinkToFit="1"/>
      <protection hidden="1"/>
    </xf>
    <xf numFmtId="164" fontId="12" fillId="0" borderId="43" xfId="1" applyNumberFormat="1" applyFont="1" applyBorder="1" applyAlignment="1" applyProtection="1">
      <alignment horizontal="center" vertical="center" shrinkToFit="1"/>
      <protection hidden="1"/>
    </xf>
    <xf numFmtId="0" fontId="0" fillId="0" borderId="0" xfId="0" applyBorder="1" applyAlignment="1" applyProtection="1">
      <alignment shrinkToFit="1"/>
      <protection hidden="1"/>
    </xf>
    <xf numFmtId="9" fontId="10" fillId="0" borderId="7" xfId="1" applyFont="1" applyBorder="1" applyAlignment="1" applyProtection="1">
      <alignment horizontal="center" vertical="center" shrinkToFit="1"/>
      <protection hidden="1"/>
    </xf>
    <xf numFmtId="9" fontId="10" fillId="0" borderId="13" xfId="1" applyFont="1" applyBorder="1" applyAlignment="1" applyProtection="1">
      <alignment horizontal="center" vertical="center" shrinkToFit="1"/>
      <protection hidden="1"/>
    </xf>
    <xf numFmtId="164" fontId="12" fillId="0" borderId="14" xfId="1" applyNumberFormat="1" applyFont="1" applyBorder="1" applyAlignment="1" applyProtection="1">
      <alignment horizontal="center" vertical="center" shrinkToFit="1"/>
      <protection hidden="1"/>
    </xf>
    <xf numFmtId="9" fontId="10" fillId="0" borderId="50" xfId="1" applyFont="1" applyBorder="1" applyAlignment="1" applyProtection="1">
      <alignment horizontal="center" vertical="center" shrinkToFit="1"/>
      <protection hidden="1"/>
    </xf>
    <xf numFmtId="9" fontId="10" fillId="0" borderId="51" xfId="1" applyFont="1" applyBorder="1" applyAlignment="1" applyProtection="1">
      <alignment horizontal="center" vertical="center" shrinkToFit="1"/>
      <protection hidden="1"/>
    </xf>
    <xf numFmtId="9" fontId="10" fillId="0" borderId="52" xfId="1" applyFont="1" applyBorder="1" applyAlignment="1" applyProtection="1">
      <alignment horizontal="center" vertical="center" shrinkToFit="1"/>
      <protection hidden="1"/>
    </xf>
    <xf numFmtId="9" fontId="10" fillId="0" borderId="53" xfId="1" applyFont="1" applyBorder="1" applyAlignment="1" applyProtection="1">
      <alignment horizontal="center" vertical="center" shrinkToFit="1"/>
      <protection hidden="1"/>
    </xf>
    <xf numFmtId="164" fontId="12" fillId="0" borderId="49" xfId="1" applyNumberFormat="1" applyFont="1" applyBorder="1" applyAlignment="1" applyProtection="1">
      <alignment horizontal="center" vertical="center" shrinkToFit="1"/>
      <protection hidden="1"/>
    </xf>
    <xf numFmtId="0" fontId="10" fillId="7" borderId="2" xfId="0" applyFont="1" applyFill="1" applyBorder="1" applyAlignment="1" applyProtection="1">
      <alignment horizontal="center" shrinkToFit="1"/>
      <protection locked="0"/>
    </xf>
    <xf numFmtId="0" fontId="6" fillId="7" borderId="2" xfId="0" applyFont="1" applyFill="1" applyBorder="1" applyAlignment="1" applyProtection="1">
      <alignment horizontal="center" shrinkToFit="1"/>
      <protection locked="0"/>
    </xf>
    <xf numFmtId="0" fontId="6" fillId="7" borderId="9" xfId="0" applyFont="1" applyFill="1" applyBorder="1" applyAlignment="1" applyProtection="1">
      <alignment horizontal="center" shrinkToFit="1"/>
      <protection locked="0"/>
    </xf>
    <xf numFmtId="9" fontId="10" fillId="0" borderId="35" xfId="1" applyFont="1" applyFill="1" applyBorder="1" applyAlignment="1" applyProtection="1">
      <alignment horizontal="center" vertical="center" shrinkToFit="1"/>
      <protection hidden="1"/>
    </xf>
    <xf numFmtId="164" fontId="24" fillId="0" borderId="0" xfId="1" applyNumberFormat="1" applyFont="1" applyBorder="1" applyAlignment="1" applyProtection="1">
      <alignment horizontal="right" textRotation="90" wrapText="1" shrinkToFit="1"/>
      <protection hidden="1"/>
    </xf>
    <xf numFmtId="164" fontId="17" fillId="0" borderId="0" xfId="1" applyNumberFormat="1" applyFont="1" applyBorder="1" applyAlignment="1" applyProtection="1">
      <alignment horizontal="right" textRotation="90" wrapText="1" shrinkToFit="1"/>
      <protection hidden="1"/>
    </xf>
    <xf numFmtId="0" fontId="0" fillId="0" borderId="0" xfId="0" applyBorder="1" applyAlignment="1" applyProtection="1">
      <alignment horizontal="center" shrinkToFit="1"/>
      <protection locked="0"/>
    </xf>
    <xf numFmtId="0" fontId="5" fillId="0" borderId="0" xfId="0" applyFont="1" applyFill="1" applyBorder="1" applyAlignment="1" applyProtection="1">
      <alignment horizontal="left" shrinkToFit="1"/>
      <protection locked="0"/>
    </xf>
    <xf numFmtId="0" fontId="0" fillId="0" borderId="0" xfId="0" applyAlignment="1" applyProtection="1">
      <alignment horizontal="center" shrinkToFit="1"/>
      <protection hidden="1"/>
    </xf>
    <xf numFmtId="0" fontId="5" fillId="6" borderId="69" xfId="0" applyFont="1" applyFill="1" applyBorder="1" applyAlignment="1" applyProtection="1">
      <alignment horizontal="center" vertical="center" shrinkToFit="1"/>
      <protection hidden="1"/>
    </xf>
    <xf numFmtId="0" fontId="5" fillId="6" borderId="54" xfId="0" applyFont="1" applyFill="1" applyBorder="1" applyAlignment="1" applyProtection="1">
      <alignment horizontal="center" vertical="center" shrinkToFit="1"/>
      <protection hidden="1"/>
    </xf>
    <xf numFmtId="0" fontId="5" fillId="6" borderId="70" xfId="0" applyFont="1" applyFill="1" applyBorder="1" applyAlignment="1" applyProtection="1">
      <alignment horizontal="center" vertical="center" shrinkToFit="1"/>
      <protection hidden="1"/>
    </xf>
    <xf numFmtId="0" fontId="0" fillId="7" borderId="67" xfId="0" applyFill="1" applyBorder="1" applyAlignment="1" applyProtection="1">
      <alignment horizontal="center" shrinkToFit="1"/>
      <protection locked="0"/>
    </xf>
    <xf numFmtId="0" fontId="0" fillId="7" borderId="44" xfId="0" applyFill="1" applyBorder="1" applyAlignment="1" applyProtection="1">
      <alignment horizontal="center" shrinkToFit="1"/>
      <protection locked="0"/>
    </xf>
    <xf numFmtId="0" fontId="10" fillId="7" borderId="5" xfId="0" applyFont="1" applyFill="1" applyBorder="1" applyAlignment="1" applyProtection="1">
      <alignment horizontal="left" shrinkToFit="1"/>
      <protection locked="0"/>
    </xf>
    <xf numFmtId="0" fontId="10" fillId="7" borderId="1" xfId="0" applyFont="1" applyFill="1" applyBorder="1" applyAlignment="1" applyProtection="1">
      <alignment horizontal="left" shrinkToFit="1"/>
      <protection locked="0"/>
    </xf>
    <xf numFmtId="0" fontId="0" fillId="0" borderId="1" xfId="0" applyBorder="1" applyAlignment="1">
      <alignment horizontal="center"/>
    </xf>
    <xf numFmtId="0" fontId="0" fillId="4" borderId="59" xfId="0" applyFill="1" applyBorder="1" applyAlignment="1" applyProtection="1">
      <alignment horizontal="center" vertical="center" textRotation="90" shrinkToFit="1"/>
      <protection hidden="1"/>
    </xf>
    <xf numFmtId="0" fontId="0" fillId="4" borderId="60" xfId="0" applyFill="1" applyBorder="1" applyAlignment="1" applyProtection="1">
      <alignment horizontal="center" vertical="center" textRotation="90" shrinkToFit="1"/>
      <protection hidden="1"/>
    </xf>
    <xf numFmtId="0" fontId="0" fillId="4" borderId="61" xfId="0" applyFill="1" applyBorder="1" applyAlignment="1" applyProtection="1">
      <alignment horizontal="center" vertical="center" textRotation="90" shrinkToFit="1"/>
      <protection hidden="1"/>
    </xf>
    <xf numFmtId="0" fontId="2" fillId="6" borderId="24" xfId="0" applyFont="1" applyFill="1" applyBorder="1" applyAlignment="1" applyProtection="1">
      <alignment horizontal="center" vertical="center" wrapText="1" shrinkToFit="1"/>
      <protection hidden="1"/>
    </xf>
    <xf numFmtId="0" fontId="2" fillId="6" borderId="26" xfId="0" applyFont="1" applyFill="1" applyBorder="1" applyAlignment="1" applyProtection="1">
      <alignment horizontal="center" vertical="center" wrapText="1" shrinkToFit="1"/>
      <protection hidden="1"/>
    </xf>
    <xf numFmtId="0" fontId="2" fillId="6" borderId="27" xfId="0" applyFont="1" applyFill="1" applyBorder="1" applyAlignment="1" applyProtection="1">
      <alignment horizontal="center" vertical="center" wrapText="1" shrinkToFit="1"/>
      <protection hidden="1"/>
    </xf>
    <xf numFmtId="0" fontId="2" fillId="6" borderId="5" xfId="0" applyFont="1" applyFill="1" applyBorder="1" applyAlignment="1" applyProtection="1">
      <alignment horizontal="center" vertical="center" wrapText="1" shrinkToFit="1"/>
      <protection hidden="1"/>
    </xf>
    <xf numFmtId="0" fontId="2" fillId="6" borderId="1" xfId="0" applyFont="1" applyFill="1" applyBorder="1" applyAlignment="1" applyProtection="1">
      <alignment horizontal="center" vertical="center" wrapText="1" shrinkToFit="1"/>
      <protection hidden="1"/>
    </xf>
    <xf numFmtId="0" fontId="2" fillId="6" borderId="6" xfId="0" applyFont="1" applyFill="1" applyBorder="1" applyAlignment="1" applyProtection="1">
      <alignment horizontal="center" vertical="center" wrapText="1" shrinkToFit="1"/>
      <protection hidden="1"/>
    </xf>
    <xf numFmtId="0" fontId="2" fillId="6" borderId="36" xfId="0" applyFont="1" applyFill="1" applyBorder="1" applyAlignment="1" applyProtection="1">
      <alignment horizontal="center" vertical="center" wrapText="1" shrinkToFit="1"/>
      <protection hidden="1"/>
    </xf>
    <xf numFmtId="0" fontId="2" fillId="6" borderId="37" xfId="0" applyFont="1" applyFill="1" applyBorder="1" applyAlignment="1" applyProtection="1">
      <alignment horizontal="center" vertical="center" wrapText="1" shrinkToFit="1"/>
      <protection hidden="1"/>
    </xf>
    <xf numFmtId="0" fontId="2" fillId="6" borderId="38" xfId="0" applyFont="1" applyFill="1" applyBorder="1" applyAlignment="1" applyProtection="1">
      <alignment horizontal="center" vertical="center" wrapText="1" shrinkToFit="1"/>
      <protection hidden="1"/>
    </xf>
    <xf numFmtId="0" fontId="2" fillId="6" borderId="8" xfId="0" applyFont="1" applyFill="1" applyBorder="1" applyAlignment="1" applyProtection="1">
      <alignment horizontal="center" vertical="center" shrinkToFit="1"/>
      <protection hidden="1"/>
    </xf>
    <xf numFmtId="0" fontId="2" fillId="6" borderId="2" xfId="0" applyFont="1" applyFill="1" applyBorder="1" applyAlignment="1" applyProtection="1">
      <alignment horizontal="center" vertical="center" shrinkToFit="1"/>
      <protection hidden="1"/>
    </xf>
    <xf numFmtId="0" fontId="2" fillId="6" borderId="9" xfId="0" applyFont="1" applyFill="1" applyBorder="1" applyAlignment="1" applyProtection="1">
      <alignment horizontal="center" vertical="center" shrinkToFit="1"/>
      <protection hidden="1"/>
    </xf>
    <xf numFmtId="0" fontId="10" fillId="7" borderId="8" xfId="0" applyFont="1" applyFill="1" applyBorder="1" applyAlignment="1" applyProtection="1">
      <alignment horizontal="left" shrinkToFit="1"/>
      <protection locked="0"/>
    </xf>
    <xf numFmtId="0" fontId="10" fillId="7" borderId="2" xfId="0" applyFont="1" applyFill="1" applyBorder="1" applyAlignment="1" applyProtection="1">
      <alignment horizontal="left" shrinkToFit="1"/>
      <protection locked="0"/>
    </xf>
    <xf numFmtId="0" fontId="0" fillId="2" borderId="24" xfId="0" applyFill="1" applyBorder="1" applyAlignment="1" applyProtection="1">
      <alignment horizontal="center" shrinkToFit="1"/>
      <protection hidden="1"/>
    </xf>
    <xf numFmtId="0" fontId="0" fillId="2" borderId="26" xfId="0" applyFill="1" applyBorder="1" applyAlignment="1" applyProtection="1">
      <alignment horizontal="center" shrinkToFit="1"/>
      <protection hidden="1"/>
    </xf>
    <xf numFmtId="0" fontId="15" fillId="2" borderId="5" xfId="0" applyFont="1" applyFill="1" applyBorder="1" applyAlignment="1" applyProtection="1">
      <alignment horizontal="center" vertical="center" shrinkToFit="1"/>
      <protection hidden="1"/>
    </xf>
    <xf numFmtId="0" fontId="15" fillId="2" borderId="1" xfId="0" applyFont="1" applyFill="1" applyBorder="1" applyAlignment="1" applyProtection="1">
      <alignment horizontal="center" vertical="center" shrinkToFit="1"/>
      <protection hidden="1"/>
    </xf>
    <xf numFmtId="0" fontId="15" fillId="2" borderId="6" xfId="0" applyFont="1" applyFill="1" applyBorder="1" applyAlignment="1" applyProtection="1">
      <alignment horizontal="center" vertical="center" shrinkToFit="1"/>
      <protection hidden="1"/>
    </xf>
    <xf numFmtId="0" fontId="0" fillId="2" borderId="15" xfId="0" applyFill="1" applyBorder="1" applyAlignment="1" applyProtection="1">
      <alignment horizontal="center" shrinkToFit="1"/>
      <protection hidden="1"/>
    </xf>
    <xf numFmtId="0" fontId="0" fillId="2" borderId="67" xfId="0" applyFill="1" applyBorder="1" applyAlignment="1" applyProtection="1">
      <alignment horizontal="center" shrinkToFit="1"/>
      <protection hidden="1"/>
    </xf>
    <xf numFmtId="0" fontId="0" fillId="0" borderId="68" xfId="0" applyBorder="1" applyAlignment="1" applyProtection="1">
      <alignment horizontal="left" vertical="top" wrapText="1" shrinkToFit="1"/>
      <protection locked="0"/>
    </xf>
    <xf numFmtId="0" fontId="0" fillId="0" borderId="0" xfId="0" applyBorder="1" applyAlignment="1" applyProtection="1">
      <alignment horizontal="left" vertical="top" wrapText="1" shrinkToFit="1"/>
      <protection locked="0"/>
    </xf>
    <xf numFmtId="0" fontId="0" fillId="0" borderId="58" xfId="0" applyBorder="1" applyAlignment="1" applyProtection="1">
      <alignment horizontal="left" vertical="top" wrapText="1" shrinkToFit="1"/>
      <protection locked="0"/>
    </xf>
    <xf numFmtId="0" fontId="0" fillId="0" borderId="0" xfId="0" applyAlignment="1" applyProtection="1">
      <alignment horizontal="left" vertical="top" wrapText="1" shrinkToFit="1"/>
      <protection locked="0"/>
    </xf>
    <xf numFmtId="0" fontId="0" fillId="0" borderId="17" xfId="0" applyBorder="1" applyAlignment="1" applyProtection="1">
      <alignment horizontal="left" vertical="top" wrapText="1" shrinkToFit="1"/>
      <protection locked="0"/>
    </xf>
    <xf numFmtId="0" fontId="0" fillId="0" borderId="11" xfId="0" applyBorder="1" applyAlignment="1" applyProtection="1">
      <alignment horizontal="left" vertical="top" wrapText="1" shrinkToFit="1"/>
      <protection locked="0"/>
    </xf>
    <xf numFmtId="0" fontId="0" fillId="0" borderId="12" xfId="0" applyBorder="1" applyAlignment="1" applyProtection="1">
      <alignment horizontal="left" vertical="top" wrapText="1" shrinkToFit="1"/>
      <protection locked="0"/>
    </xf>
    <xf numFmtId="0" fontId="2" fillId="2" borderId="24" xfId="0" applyFont="1" applyFill="1" applyBorder="1" applyAlignment="1" applyProtection="1">
      <alignment horizontal="center" vertical="center" shrinkToFit="1"/>
      <protection hidden="1"/>
    </xf>
    <xf numFmtId="0" fontId="2" fillId="2" borderId="26" xfId="0" applyFont="1" applyFill="1" applyBorder="1" applyAlignment="1" applyProtection="1">
      <alignment horizontal="center" vertical="center" shrinkToFit="1"/>
      <protection hidden="1"/>
    </xf>
    <xf numFmtId="0" fontId="2" fillId="2" borderId="27" xfId="0" applyFont="1" applyFill="1" applyBorder="1" applyAlignment="1" applyProtection="1">
      <alignment horizontal="center" vertical="center" shrinkToFit="1"/>
      <protection hidden="1"/>
    </xf>
    <xf numFmtId="0" fontId="0" fillId="0" borderId="4" xfId="0" applyBorder="1" applyAlignment="1" applyProtection="1">
      <alignment horizontal="left" vertical="center" shrinkToFit="1"/>
      <protection locked="0"/>
    </xf>
    <xf numFmtId="0" fontId="0" fillId="0" borderId="13" xfId="0" applyBorder="1" applyAlignment="1" applyProtection="1">
      <alignment horizontal="left" vertical="center" shrinkToFit="1"/>
      <protection locked="0"/>
    </xf>
    <xf numFmtId="0" fontId="0" fillId="2" borderId="4" xfId="0" applyFill="1" applyBorder="1" applyAlignment="1" applyProtection="1">
      <alignment horizontal="left" vertical="center" shrinkToFit="1"/>
      <protection locked="0"/>
    </xf>
    <xf numFmtId="0" fontId="0" fillId="2" borderId="13" xfId="0" applyFill="1" applyBorder="1" applyAlignment="1" applyProtection="1">
      <alignment horizontal="left" vertical="center" shrinkToFit="1"/>
      <protection locked="0"/>
    </xf>
    <xf numFmtId="0" fontId="0" fillId="0" borderId="35" xfId="0" applyBorder="1" applyAlignment="1" applyProtection="1">
      <alignment horizontal="center" vertical="top" shrinkToFit="1"/>
      <protection hidden="1"/>
    </xf>
    <xf numFmtId="0" fontId="0" fillId="0" borderId="57" xfId="0" applyBorder="1" applyAlignment="1" applyProtection="1">
      <alignment horizontal="center" vertical="top" shrinkToFit="1"/>
      <protection hidden="1"/>
    </xf>
    <xf numFmtId="0" fontId="2" fillId="6" borderId="41" xfId="0" applyFont="1" applyFill="1" applyBorder="1" applyAlignment="1" applyProtection="1">
      <alignment horizontal="center" vertical="center" wrapText="1" shrinkToFit="1"/>
      <protection hidden="1"/>
    </xf>
    <xf numFmtId="0" fontId="2" fillId="6" borderId="42" xfId="0" applyFont="1" applyFill="1" applyBorder="1" applyAlignment="1" applyProtection="1">
      <alignment horizontal="center" vertical="center" wrapText="1" shrinkToFit="1"/>
      <protection hidden="1"/>
    </xf>
    <xf numFmtId="0" fontId="2" fillId="6" borderId="8" xfId="0" applyFont="1" applyFill="1" applyBorder="1" applyAlignment="1" applyProtection="1">
      <alignment horizontal="center" vertical="center" wrapText="1" shrinkToFit="1"/>
      <protection hidden="1"/>
    </xf>
    <xf numFmtId="0" fontId="2" fillId="6" borderId="2" xfId="0" applyFont="1" applyFill="1" applyBorder="1" applyAlignment="1" applyProtection="1">
      <alignment horizontal="center" vertical="center" wrapText="1" shrinkToFit="1"/>
      <protection hidden="1"/>
    </xf>
    <xf numFmtId="0" fontId="0" fillId="0" borderId="65" xfId="0" applyBorder="1" applyAlignment="1" applyProtection="1">
      <alignment horizontal="center" vertical="top" shrinkToFit="1"/>
      <protection hidden="1"/>
    </xf>
    <xf numFmtId="0" fontId="2" fillId="2" borderId="8" xfId="0" applyFont="1" applyFill="1" applyBorder="1" applyAlignment="1" applyProtection="1">
      <alignment horizontal="center" vertical="center" shrinkToFit="1"/>
      <protection hidden="1"/>
    </xf>
    <xf numFmtId="0" fontId="2" fillId="2" borderId="2" xfId="0" applyFont="1" applyFill="1" applyBorder="1" applyAlignment="1" applyProtection="1">
      <alignment horizontal="center" vertical="center" shrinkToFit="1"/>
      <protection hidden="1"/>
    </xf>
    <xf numFmtId="0" fontId="2" fillId="2" borderId="9" xfId="0" applyFont="1" applyFill="1" applyBorder="1" applyAlignment="1" applyProtection="1">
      <alignment horizontal="center" vertical="center" shrinkToFit="1"/>
      <protection hidden="1"/>
    </xf>
    <xf numFmtId="0" fontId="0" fillId="0" borderId="35" xfId="0" applyBorder="1" applyAlignment="1" applyProtection="1">
      <alignment horizontal="left" shrinkToFit="1"/>
      <protection hidden="1"/>
    </xf>
    <xf numFmtId="0" fontId="2" fillId="6" borderId="24" xfId="0" applyFont="1" applyFill="1" applyBorder="1" applyAlignment="1" applyProtection="1">
      <alignment horizontal="center" vertical="center" shrinkToFit="1"/>
      <protection hidden="1"/>
    </xf>
    <xf numFmtId="0" fontId="2" fillId="6" borderId="26" xfId="0" applyFont="1" applyFill="1" applyBorder="1" applyAlignment="1" applyProtection="1">
      <alignment horizontal="center" vertical="center" shrinkToFit="1"/>
      <protection hidden="1"/>
    </xf>
    <xf numFmtId="0" fontId="2" fillId="6" borderId="27" xfId="0" applyFont="1" applyFill="1" applyBorder="1" applyAlignment="1" applyProtection="1">
      <alignment horizontal="center" vertical="center" shrinkToFit="1"/>
      <protection hidden="1"/>
    </xf>
    <xf numFmtId="0" fontId="0" fillId="2" borderId="3" xfId="0" applyFill="1" applyBorder="1" applyAlignment="1" applyProtection="1">
      <alignment horizontal="left" vertical="center" shrinkToFit="1"/>
      <protection locked="0"/>
    </xf>
    <xf numFmtId="0" fontId="0" fillId="2" borderId="22" xfId="0" applyFill="1" applyBorder="1" applyAlignment="1" applyProtection="1">
      <alignment horizontal="left" vertical="center" shrinkToFit="1"/>
      <protection locked="0"/>
    </xf>
    <xf numFmtId="0" fontId="0" fillId="0" borderId="0" xfId="0" applyAlignment="1" applyProtection="1">
      <alignment horizontal="center" vertical="center" shrinkToFit="1"/>
      <protection locked="0"/>
    </xf>
    <xf numFmtId="0" fontId="0" fillId="0" borderId="0" xfId="0" applyBorder="1" applyAlignment="1" applyProtection="1">
      <alignment horizontal="center" vertical="center" shrinkToFit="1"/>
      <protection locked="0"/>
    </xf>
    <xf numFmtId="0" fontId="2" fillId="0" borderId="0" xfId="0" applyFont="1" applyBorder="1" applyAlignment="1" applyProtection="1">
      <alignment horizontal="center" vertical="center" shrinkToFit="1"/>
      <protection locked="0"/>
    </xf>
    <xf numFmtId="0" fontId="3" fillId="0" borderId="0" xfId="0" applyFont="1" applyBorder="1" applyAlignment="1" applyProtection="1">
      <alignment horizontal="center" vertical="center" shrinkToFit="1"/>
      <protection locked="0"/>
    </xf>
    <xf numFmtId="0" fontId="0" fillId="0" borderId="64" xfId="0" applyBorder="1" applyAlignment="1" applyProtection="1">
      <alignment horizontal="center" vertical="center" shrinkToFit="1"/>
      <protection hidden="1"/>
    </xf>
    <xf numFmtId="0" fontId="0" fillId="0" borderId="54" xfId="0" applyBorder="1" applyAlignment="1" applyProtection="1">
      <alignment vertical="center" shrinkToFit="1"/>
      <protection hidden="1"/>
    </xf>
    <xf numFmtId="0" fontId="2" fillId="0" borderId="29" xfId="0" applyFont="1" applyBorder="1" applyAlignment="1" applyProtection="1">
      <alignment horizontal="left" vertical="center" shrinkToFit="1"/>
      <protection locked="0"/>
    </xf>
    <xf numFmtId="0" fontId="0" fillId="0" borderId="30" xfId="0" applyBorder="1" applyAlignment="1" applyProtection="1">
      <alignment horizontal="left" vertical="center" shrinkToFit="1"/>
      <protection locked="0"/>
    </xf>
    <xf numFmtId="0" fontId="14" fillId="0" borderId="0" xfId="0" applyFont="1" applyAlignment="1" applyProtection="1">
      <alignment horizontal="center" shrinkToFit="1"/>
      <protection locked="0"/>
    </xf>
    <xf numFmtId="0" fontId="0" fillId="0" borderId="0" xfId="0" applyAlignment="1" applyProtection="1">
      <alignment horizontal="center" shrinkToFit="1"/>
      <protection locked="0"/>
    </xf>
    <xf numFmtId="0" fontId="9" fillId="0" borderId="26" xfId="0" applyFont="1" applyBorder="1" applyAlignment="1" applyProtection="1">
      <alignment horizontal="center" vertical="center" textRotation="90" wrapText="1" shrinkToFit="1"/>
      <protection locked="0"/>
    </xf>
    <xf numFmtId="0" fontId="9" fillId="0" borderId="1" xfId="0" applyFont="1" applyBorder="1" applyAlignment="1" applyProtection="1">
      <alignment horizontal="center" vertical="center" textRotation="90" wrapText="1" shrinkToFit="1"/>
      <protection locked="0"/>
    </xf>
    <xf numFmtId="0" fontId="9" fillId="0" borderId="30" xfId="0" applyFont="1" applyBorder="1" applyAlignment="1" applyProtection="1">
      <alignment horizontal="center" vertical="center" textRotation="90" wrapText="1" shrinkToFit="1"/>
      <protection locked="0"/>
    </xf>
    <xf numFmtId="0" fontId="9" fillId="0" borderId="13" xfId="0" applyFont="1" applyBorder="1" applyAlignment="1" applyProtection="1">
      <alignment horizontal="center" vertical="center" textRotation="90" wrapText="1" shrinkToFit="1"/>
      <protection locked="0"/>
    </xf>
    <xf numFmtId="0" fontId="0" fillId="3" borderId="59" xfId="0" applyFill="1" applyBorder="1" applyAlignment="1" applyProtection="1">
      <alignment horizontal="center" vertical="center" textRotation="90" wrapText="1" shrinkToFit="1"/>
      <protection hidden="1"/>
    </xf>
    <xf numFmtId="0" fontId="0" fillId="3" borderId="60" xfId="0" applyFill="1" applyBorder="1" applyAlignment="1" applyProtection="1">
      <alignment horizontal="center" vertical="center" textRotation="90" wrapText="1" shrinkToFit="1"/>
      <protection hidden="1"/>
    </xf>
    <xf numFmtId="0" fontId="0" fillId="3" borderId="61" xfId="0" applyFill="1" applyBorder="1" applyAlignment="1" applyProtection="1">
      <alignment horizontal="center" vertical="center" textRotation="90" wrapText="1" shrinkToFit="1"/>
      <protection hidden="1"/>
    </xf>
    <xf numFmtId="0" fontId="9" fillId="0" borderId="55" xfId="0" applyFont="1" applyBorder="1" applyAlignment="1" applyProtection="1">
      <alignment horizontal="center" vertical="center" textRotation="90" wrapText="1" shrinkToFit="1"/>
      <protection hidden="1"/>
    </xf>
    <xf numFmtId="0" fontId="0" fillId="0" borderId="56" xfId="0" applyBorder="1" applyAlignment="1" applyProtection="1">
      <alignment vertical="center" wrapText="1" shrinkToFit="1"/>
      <protection hidden="1"/>
    </xf>
    <xf numFmtId="0" fontId="0" fillId="0" borderId="42" xfId="0" applyBorder="1" applyAlignment="1" applyProtection="1">
      <alignment vertical="center" wrapText="1" shrinkToFit="1"/>
      <protection hidden="1"/>
    </xf>
    <xf numFmtId="0" fontId="9" fillId="0" borderId="62" xfId="0" applyFont="1" applyBorder="1" applyAlignment="1" applyProtection="1">
      <alignment horizontal="center" vertical="center" textRotation="90" wrapText="1" shrinkToFit="1"/>
      <protection hidden="1"/>
    </xf>
    <xf numFmtId="0" fontId="0" fillId="0" borderId="63" xfId="0" applyBorder="1" applyAlignment="1" applyProtection="1">
      <alignment vertical="center" wrapText="1" shrinkToFit="1"/>
      <protection hidden="1"/>
    </xf>
    <xf numFmtId="0" fontId="0" fillId="0" borderId="41" xfId="0" applyBorder="1" applyAlignment="1" applyProtection="1">
      <alignment vertical="center" wrapText="1" shrinkToFit="1"/>
      <protection hidden="1"/>
    </xf>
    <xf numFmtId="0" fontId="13" fillId="0" borderId="0" xfId="0" applyFont="1" applyAlignment="1" applyProtection="1">
      <alignment horizontal="center" shrinkToFit="1"/>
      <protection locked="0"/>
    </xf>
    <xf numFmtId="0" fontId="0" fillId="6" borderId="25" xfId="0" applyFill="1" applyBorder="1" applyAlignment="1" applyProtection="1">
      <alignment horizontal="center" vertical="center" shrinkToFit="1"/>
      <protection hidden="1"/>
    </xf>
    <xf numFmtId="0" fontId="0" fillId="6" borderId="66" xfId="0" applyFill="1" applyBorder="1" applyAlignment="1" applyProtection="1">
      <alignment horizontal="center" vertical="center" shrinkToFit="1"/>
      <protection hidden="1"/>
    </xf>
    <xf numFmtId="0" fontId="0" fillId="6" borderId="30" xfId="0" applyFill="1" applyBorder="1" applyAlignment="1" applyProtection="1">
      <alignment horizontal="center" vertical="center" shrinkToFit="1"/>
      <protection hidden="1"/>
    </xf>
    <xf numFmtId="0" fontId="9" fillId="0" borderId="24" xfId="0" applyFont="1" applyBorder="1" applyAlignment="1" applyProtection="1">
      <alignment horizontal="center" vertical="center" textRotation="90" wrapText="1" shrinkToFit="1"/>
      <protection locked="0"/>
    </xf>
    <xf numFmtId="0" fontId="9" fillId="0" borderId="5" xfId="0" applyFont="1" applyBorder="1" applyAlignment="1" applyProtection="1">
      <alignment horizontal="center" vertical="center" textRotation="90" wrapText="1" shrinkToFit="1"/>
      <protection locked="0"/>
    </xf>
    <xf numFmtId="0" fontId="0" fillId="0" borderId="11" xfId="0" applyBorder="1" applyAlignment="1" applyProtection="1">
      <alignment horizontal="right" shrinkToFit="1"/>
      <protection hidden="1"/>
    </xf>
    <xf numFmtId="0" fontId="0" fillId="3" borderId="31" xfId="0" applyFill="1" applyBorder="1" applyAlignment="1" applyProtection="1">
      <alignment horizontal="center" vertical="center" textRotation="90" wrapText="1" shrinkToFit="1"/>
      <protection hidden="1"/>
    </xf>
    <xf numFmtId="0" fontId="0" fillId="3" borderId="14" xfId="0" applyFill="1" applyBorder="1" applyAlignment="1" applyProtection="1">
      <alignment horizontal="center" vertical="center" textRotation="90" wrapText="1" shrinkToFit="1"/>
      <protection hidden="1"/>
    </xf>
    <xf numFmtId="0" fontId="9" fillId="0" borderId="57" xfId="0" applyFont="1" applyBorder="1" applyAlignment="1" applyProtection="1">
      <alignment horizontal="center" vertical="center" textRotation="90" wrapText="1" shrinkToFit="1"/>
      <protection hidden="1"/>
    </xf>
    <xf numFmtId="0" fontId="0" fillId="0" borderId="58" xfId="0" applyBorder="1" applyAlignment="1" applyProtection="1">
      <alignment vertical="center" wrapText="1" shrinkToFit="1"/>
      <protection hidden="1"/>
    </xf>
    <xf numFmtId="0" fontId="0" fillId="0" borderId="48" xfId="0" applyBorder="1" applyAlignment="1" applyProtection="1">
      <alignment vertical="center" wrapText="1" shrinkToFit="1"/>
      <protection hidden="1"/>
    </xf>
  </cellXfs>
  <cellStyles count="2">
    <cellStyle name="Normal" xfId="0" builtinId="0"/>
    <cellStyle name="Percentagem" xfId="1" builtinId="5"/>
  </cellStyles>
  <dxfs count="5">
    <dxf>
      <font>
        <b/>
        <i val="0"/>
        <color rgb="FFC00000"/>
      </font>
      <fill>
        <patternFill patternType="solid">
          <bgColor rgb="FFFFFF99"/>
        </patternFill>
      </fill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b/>
        <i val="0"/>
        <color rgb="FF0000FF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PT"/>
              <a:t>Percentagem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30"/>
      <c:rotY val="9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449848024316112"/>
          <c:y val="0.37872419116562461"/>
          <c:w val="0.75100696146681045"/>
          <c:h val="0.49787337490312339"/>
        </c:manualLayout>
      </c:layout>
      <c:pie3DChart>
        <c:varyColors val="1"/>
        <c:ser>
          <c:idx val="0"/>
          <c:order val="0"/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solidFill>
                <a:srgbClr val="99CC00"/>
              </a:solidFill>
              <a:ln w="25400">
                <a:noFill/>
              </a:ln>
            </c:spPr>
          </c:dPt>
          <c:dPt>
            <c:idx val="1"/>
            <c:bubble3D val="0"/>
            <c:spPr>
              <a:solidFill>
                <a:srgbClr val="FF8080"/>
              </a:solidFill>
              <a:ln w="25400">
                <a:noFill/>
              </a:ln>
            </c:spPr>
          </c:dPt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Grelha!$AQ$59:$AS$60</c:f>
              <c:strCache>
                <c:ptCount val="2"/>
                <c:pt idx="0">
                  <c:v>Positivas</c:v>
                </c:pt>
                <c:pt idx="1">
                  <c:v>Negativas</c:v>
                </c:pt>
              </c:strCache>
            </c:strRef>
          </c:cat>
          <c:val>
            <c:numRef>
              <c:f>Grelha!$AU$59:$AU$60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8875586334840674"/>
          <c:y val="0.18723448930585845"/>
          <c:w val="0.62249248964361392"/>
          <c:h val="0.10212765957446811"/>
        </c:manualLayout>
      </c:layout>
      <c:overlay val="0"/>
    </c:legend>
    <c:plotVisOnly val="0"/>
    <c:dispBlanksAs val="zero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PT"/>
              <a:t>Percentagens por </a:t>
            </a:r>
            <a:r>
              <a:rPr lang="pt-PT" baseline="0"/>
              <a:t> Conhecimentos e Capacidades</a:t>
            </a:r>
            <a:endParaRPr lang="pt-PT"/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Grelha!$AT$6</c:f>
              <c:strCache>
                <c:ptCount val="1"/>
              </c:strCache>
            </c:strRef>
          </c:tx>
          <c:invertIfNegative val="0"/>
          <c:cat>
            <c:strRef>
              <c:f>Grelha!$AY$63:$AY$67</c:f>
              <c:strCache>
                <c:ptCount val="5"/>
                <c:pt idx="0">
                  <c:v>IN</c:v>
                </c:pt>
                <c:pt idx="1">
                  <c:v>S</c:v>
                </c:pt>
                <c:pt idx="2">
                  <c:v>B</c:v>
                </c:pt>
                <c:pt idx="3">
                  <c:v>MB</c:v>
                </c:pt>
                <c:pt idx="4">
                  <c:v>0</c:v>
                </c:pt>
              </c:strCache>
            </c:strRef>
          </c:cat>
          <c:val>
            <c:numRef>
              <c:f>Grelha!$AZ$63:$AZ$67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Grelha!$AU$6</c:f>
              <c:strCache>
                <c:ptCount val="1"/>
              </c:strCache>
            </c:strRef>
          </c:tx>
          <c:invertIfNegative val="0"/>
          <c:cat>
            <c:strRef>
              <c:f>Grelha!$AY$63:$AY$67</c:f>
              <c:strCache>
                <c:ptCount val="5"/>
                <c:pt idx="0">
                  <c:v>IN</c:v>
                </c:pt>
                <c:pt idx="1">
                  <c:v>S</c:v>
                </c:pt>
                <c:pt idx="2">
                  <c:v>B</c:v>
                </c:pt>
                <c:pt idx="3">
                  <c:v>MB</c:v>
                </c:pt>
                <c:pt idx="4">
                  <c:v>0</c:v>
                </c:pt>
              </c:strCache>
            </c:strRef>
          </c:cat>
          <c:val>
            <c:numRef>
              <c:f>Grelha!$BA$63:$BA$67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Grelha!$AV$6</c:f>
              <c:strCache>
                <c:ptCount val="1"/>
              </c:strCache>
            </c:strRef>
          </c:tx>
          <c:invertIfNegative val="0"/>
          <c:cat>
            <c:strRef>
              <c:f>Grelha!$AY$63:$AY$67</c:f>
              <c:strCache>
                <c:ptCount val="5"/>
                <c:pt idx="0">
                  <c:v>IN</c:v>
                </c:pt>
                <c:pt idx="1">
                  <c:v>S</c:v>
                </c:pt>
                <c:pt idx="2">
                  <c:v>B</c:v>
                </c:pt>
                <c:pt idx="3">
                  <c:v>MB</c:v>
                </c:pt>
                <c:pt idx="4">
                  <c:v>0</c:v>
                </c:pt>
              </c:strCache>
            </c:strRef>
          </c:cat>
          <c:val>
            <c:numRef>
              <c:f>Grelha!$BB$63:$BB$67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Grelha!$AW$6</c:f>
              <c:strCache>
                <c:ptCount val="1"/>
              </c:strCache>
            </c:strRef>
          </c:tx>
          <c:spPr>
            <a:solidFill>
              <a:srgbClr val="FFCC99"/>
            </a:solidFill>
            <a:ln w="25400">
              <a:noFill/>
            </a:ln>
          </c:spPr>
          <c:invertIfNegative val="0"/>
          <c:cat>
            <c:strRef>
              <c:f>Grelha!$AY$63:$AY$67</c:f>
              <c:strCache>
                <c:ptCount val="5"/>
                <c:pt idx="0">
                  <c:v>IN</c:v>
                </c:pt>
                <c:pt idx="1">
                  <c:v>S</c:v>
                </c:pt>
                <c:pt idx="2">
                  <c:v>B</c:v>
                </c:pt>
                <c:pt idx="3">
                  <c:v>MB</c:v>
                </c:pt>
                <c:pt idx="4">
                  <c:v>0</c:v>
                </c:pt>
              </c:strCache>
            </c:strRef>
          </c:cat>
          <c:val>
            <c:numRef>
              <c:f>Grelha!$BC$63:$BC$67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Grelha!$AX$6</c:f>
              <c:strCache>
                <c:ptCount val="1"/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Grelha!$BD$63:$BD$67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78056448"/>
        <c:axId val="78070528"/>
        <c:axId val="0"/>
      </c:bar3DChart>
      <c:catAx>
        <c:axId val="7805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8070528"/>
        <c:crosses val="autoZero"/>
        <c:auto val="1"/>
        <c:lblAlgn val="ctr"/>
        <c:lblOffset val="100"/>
        <c:noMultiLvlLbl val="0"/>
      </c:catAx>
      <c:valAx>
        <c:axId val="7807052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780564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PT"/>
        </a:p>
      </c:txPr>
    </c:legend>
    <c:plotVisOnly val="0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043008237831658"/>
          <c:y val="2.145922746781126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PT"/>
        </a:p>
      </c:txPr>
    </c:title>
    <c:autoTitleDeleted val="0"/>
    <c:view3D>
      <c:rotX val="30"/>
      <c:rotY val="17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9472009952589844"/>
          <c:y val="0.23605150214592274"/>
          <c:w val="0.63036506795672176"/>
          <c:h val="0.51072961373390713"/>
        </c:manualLayout>
      </c:layout>
      <c:pie3DChart>
        <c:varyColors val="1"/>
        <c:ser>
          <c:idx val="0"/>
          <c:order val="0"/>
          <c:tx>
            <c:strRef>
              <c:f>Grelha!$AY$6</c:f>
              <c:strCache>
                <c:ptCount val="1"/>
                <c:pt idx="0">
                  <c:v>Apreciação Global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rgbClr val="FF9900"/>
              </a:solidFill>
              <a:ln w="25400">
                <a:noFill/>
              </a:ln>
            </c:spPr>
          </c:dPt>
          <c:dPt>
            <c:idx val="1"/>
            <c:bubble3D val="0"/>
            <c:spPr>
              <a:solidFill>
                <a:srgbClr val="FF8080"/>
              </a:solidFill>
              <a:ln w="25400">
                <a:noFill/>
              </a:ln>
            </c:spPr>
          </c:dPt>
          <c:dLbls>
            <c:spPr>
              <a:noFill/>
              <a:ln w="25400">
                <a:noFill/>
              </a:ln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Grelha!$AY$63:$AY$67</c:f>
              <c:strCache>
                <c:ptCount val="5"/>
                <c:pt idx="0">
                  <c:v>IN</c:v>
                </c:pt>
                <c:pt idx="1">
                  <c:v>S</c:v>
                </c:pt>
                <c:pt idx="2">
                  <c:v>B</c:v>
                </c:pt>
                <c:pt idx="3">
                  <c:v>MB</c:v>
                </c:pt>
                <c:pt idx="4">
                  <c:v>0</c:v>
                </c:pt>
              </c:strCache>
            </c:strRef>
          </c:cat>
          <c:val>
            <c:numRef>
              <c:f>Grelha!$BE$63:$BE$67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0"/>
    <c:dispBlanksAs val="zero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hyperlink" Target="http://creativecommons.org/licenses/by-nc-sa/3.0/pt/deed.pt_PT" TargetMode="Externa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59</xdr:row>
      <xdr:rowOff>123825</xdr:rowOff>
    </xdr:from>
    <xdr:to>
      <xdr:col>5</xdr:col>
      <xdr:colOff>9525</xdr:colOff>
      <xdr:row>70</xdr:row>
      <xdr:rowOff>161925</xdr:rowOff>
    </xdr:to>
    <xdr:graphicFrame macro="">
      <xdr:nvGraphicFramePr>
        <xdr:cNvPr id="1088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</xdr:colOff>
      <xdr:row>59</xdr:row>
      <xdr:rowOff>142875</xdr:rowOff>
    </xdr:from>
    <xdr:to>
      <xdr:col>41</xdr:col>
      <xdr:colOff>19050</xdr:colOff>
      <xdr:row>70</xdr:row>
      <xdr:rowOff>171450</xdr:rowOff>
    </xdr:to>
    <xdr:graphicFrame macro="">
      <xdr:nvGraphicFramePr>
        <xdr:cNvPr id="108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59</xdr:row>
      <xdr:rowOff>133350</xdr:rowOff>
    </xdr:from>
    <xdr:to>
      <xdr:col>16</xdr:col>
      <xdr:colOff>38100</xdr:colOff>
      <xdr:row>70</xdr:row>
      <xdr:rowOff>152400</xdr:rowOff>
    </xdr:to>
    <xdr:graphicFrame macro="">
      <xdr:nvGraphicFramePr>
        <xdr:cNvPr id="109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190500</xdr:colOff>
      <xdr:row>2</xdr:row>
      <xdr:rowOff>114300</xdr:rowOff>
    </xdr:to>
    <xdr:pic>
      <xdr:nvPicPr>
        <xdr:cNvPr id="1092" name="Imagem 2" descr="MEC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956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56</xdr:col>
      <xdr:colOff>285750</xdr:colOff>
      <xdr:row>69</xdr:row>
      <xdr:rowOff>114300</xdr:rowOff>
    </xdr:from>
    <xdr:to>
      <xdr:col>57</xdr:col>
      <xdr:colOff>504825</xdr:colOff>
      <xdr:row>70</xdr:row>
      <xdr:rowOff>171450</xdr:rowOff>
    </xdr:to>
    <xdr:pic>
      <xdr:nvPicPr>
        <xdr:cNvPr id="1093" name="Imagem 3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92725" y="14211300"/>
          <a:ext cx="7334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 fitToPage="1"/>
  </sheetPr>
  <dimension ref="A1:BG117"/>
  <sheetViews>
    <sheetView tabSelected="1" topLeftCell="V1" zoomScale="90" zoomScaleNormal="90" workbookViewId="0">
      <selection activeCell="L19" sqref="L19"/>
    </sheetView>
  </sheetViews>
  <sheetFormatPr defaultRowHeight="15" x14ac:dyDescent="0.25"/>
  <cols>
    <col min="1" max="1" width="3.7109375" customWidth="1"/>
    <col min="2" max="3" width="11.7109375" customWidth="1"/>
    <col min="4" max="4" width="7.7109375" customWidth="1"/>
    <col min="5" max="5" width="4.42578125" customWidth="1"/>
    <col min="6" max="45" width="4.28515625" customWidth="1"/>
    <col min="46" max="50" width="4.7109375" customWidth="1"/>
    <col min="51" max="51" width="7.7109375" customWidth="1"/>
    <col min="52" max="56" width="4.7109375" customWidth="1"/>
    <col min="57" max="58" width="7.7109375" customWidth="1"/>
  </cols>
  <sheetData>
    <row r="1" spans="1:58" ht="18.75" x14ac:dyDescent="0.3">
      <c r="A1" s="17"/>
      <c r="B1" s="17"/>
      <c r="C1" s="17"/>
      <c r="D1" s="17"/>
      <c r="E1" s="17"/>
      <c r="F1" s="343" t="s">
        <v>166</v>
      </c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343"/>
      <c r="S1" s="343"/>
      <c r="T1" s="343"/>
      <c r="U1" s="343"/>
      <c r="V1" s="343"/>
      <c r="W1" s="343"/>
      <c r="X1" s="343"/>
      <c r="Y1" s="343"/>
      <c r="Z1" s="343"/>
      <c r="AA1" s="343"/>
      <c r="AB1" s="343"/>
      <c r="AC1" s="343"/>
      <c r="AD1" s="343"/>
      <c r="AE1" s="343"/>
      <c r="AF1" s="343"/>
      <c r="AG1" s="343"/>
      <c r="AH1" s="343"/>
      <c r="AI1" s="343"/>
      <c r="AJ1" s="343"/>
      <c r="AK1" s="343"/>
      <c r="AL1" s="343"/>
      <c r="AM1" s="343"/>
      <c r="AN1" s="343"/>
      <c r="AO1" s="343"/>
      <c r="AP1" s="343"/>
      <c r="AQ1" s="343"/>
      <c r="AR1" s="343"/>
      <c r="AS1" s="343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58" ht="18.75" x14ac:dyDescent="0.3">
      <c r="A2" s="17"/>
      <c r="B2" s="17"/>
      <c r="C2" s="17"/>
      <c r="D2" s="17"/>
      <c r="E2" s="17"/>
      <c r="F2" s="343" t="s">
        <v>165</v>
      </c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3"/>
      <c r="U2" s="343"/>
      <c r="V2" s="343"/>
      <c r="W2" s="343"/>
      <c r="X2" s="343"/>
      <c r="Y2" s="343"/>
      <c r="Z2" s="343"/>
      <c r="AA2" s="343"/>
      <c r="AB2" s="343"/>
      <c r="AC2" s="343"/>
      <c r="AD2" s="343"/>
      <c r="AE2" s="343"/>
      <c r="AF2" s="343"/>
      <c r="AG2" s="343"/>
      <c r="AH2" s="343"/>
      <c r="AI2" s="343"/>
      <c r="AJ2" s="343"/>
      <c r="AK2" s="343"/>
      <c r="AL2" s="343"/>
      <c r="AM2" s="343"/>
      <c r="AN2" s="343"/>
      <c r="AO2" s="343"/>
      <c r="AP2" s="343"/>
      <c r="AQ2" s="343"/>
      <c r="AR2" s="343"/>
      <c r="AS2" s="343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58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</row>
    <row r="4" spans="1:58" ht="18.75" x14ac:dyDescent="0.3">
      <c r="A4" s="18"/>
      <c r="B4" s="18"/>
      <c r="C4" s="18"/>
      <c r="D4" s="18"/>
      <c r="E4" s="18"/>
      <c r="F4" s="358" t="s">
        <v>146</v>
      </c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8"/>
      <c r="V4" s="358"/>
      <c r="W4" s="358"/>
      <c r="X4" s="358"/>
      <c r="Y4" s="358"/>
      <c r="Z4" s="358"/>
      <c r="AA4" s="358"/>
      <c r="AB4" s="358"/>
      <c r="AC4" s="358"/>
      <c r="AD4" s="358"/>
      <c r="AE4" s="358"/>
      <c r="AF4" s="358"/>
      <c r="AG4" s="358"/>
      <c r="AH4" s="358"/>
      <c r="AI4" s="358"/>
      <c r="AJ4" s="358"/>
      <c r="AK4" s="358"/>
      <c r="AL4" s="358"/>
      <c r="AM4" s="358"/>
      <c r="AN4" s="358"/>
      <c r="AO4" s="358"/>
      <c r="AP4" s="358"/>
      <c r="AQ4" s="358"/>
      <c r="AR4" s="358"/>
      <c r="AS4" s="35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</row>
    <row r="5" spans="1:58" ht="15.75" thickBot="1" x14ac:dyDescent="0.3">
      <c r="A5" s="17"/>
      <c r="B5" s="17"/>
      <c r="C5" s="17"/>
      <c r="D5" s="17"/>
      <c r="E5" s="17"/>
      <c r="F5" s="344" t="s">
        <v>163</v>
      </c>
      <c r="G5" s="344"/>
      <c r="H5" s="344"/>
      <c r="I5" s="344"/>
      <c r="J5" s="344"/>
      <c r="K5" s="344"/>
      <c r="L5" s="344"/>
      <c r="M5" s="344"/>
      <c r="N5" s="344"/>
      <c r="O5" s="344"/>
      <c r="P5" s="344"/>
      <c r="Q5" s="344"/>
      <c r="R5" s="344"/>
      <c r="S5" s="344"/>
      <c r="T5" s="344"/>
      <c r="U5" s="344"/>
      <c r="V5" s="344"/>
      <c r="W5" s="344"/>
      <c r="X5" s="344"/>
      <c r="Y5" s="344"/>
      <c r="Z5" s="344"/>
      <c r="AA5" s="344"/>
      <c r="AB5" s="344"/>
      <c r="AC5" s="344"/>
      <c r="AD5" s="344"/>
      <c r="AE5" s="344"/>
      <c r="AF5" s="344"/>
      <c r="AG5" s="344"/>
      <c r="AH5" s="344"/>
      <c r="AI5" s="344"/>
      <c r="AJ5" s="344"/>
      <c r="AK5" s="344"/>
      <c r="AL5" s="344"/>
      <c r="AM5" s="344"/>
      <c r="AN5" s="344"/>
      <c r="AO5" s="344"/>
      <c r="AP5" s="344"/>
      <c r="AQ5" s="344"/>
      <c r="AR5" s="344"/>
      <c r="AS5" s="344"/>
      <c r="AT5" s="17"/>
      <c r="AU5" s="17"/>
      <c r="AV5" s="17"/>
      <c r="AW5" s="17"/>
      <c r="AX5" s="17"/>
      <c r="AY5" s="17"/>
      <c r="AZ5" s="364"/>
      <c r="BA5" s="364"/>
      <c r="BB5" s="364"/>
      <c r="BC5" s="364"/>
      <c r="BD5" s="19"/>
      <c r="BE5" s="20"/>
      <c r="BF5" s="20"/>
    </row>
    <row r="6" spans="1:58" ht="15.75" customHeight="1" thickTop="1" thickBot="1" x14ac:dyDescent="0.3">
      <c r="A6" s="335" t="s">
        <v>92</v>
      </c>
      <c r="B6" s="335"/>
      <c r="C6" s="335"/>
      <c r="D6" s="335"/>
      <c r="E6" s="21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362"/>
      <c r="AU6" s="345"/>
      <c r="AV6" s="345"/>
      <c r="AW6" s="345"/>
      <c r="AX6" s="347"/>
      <c r="AY6" s="365" t="s">
        <v>47</v>
      </c>
      <c r="AZ6" s="355">
        <f>AT6</f>
        <v>0</v>
      </c>
      <c r="BA6" s="352">
        <f>AU6</f>
        <v>0</v>
      </c>
      <c r="BB6" s="352">
        <f>AV6</f>
        <v>0</v>
      </c>
      <c r="BC6" s="352">
        <f>AW6</f>
        <v>0</v>
      </c>
      <c r="BD6" s="367">
        <f>AX6</f>
        <v>0</v>
      </c>
      <c r="BE6" s="349" t="s">
        <v>47</v>
      </c>
      <c r="BF6" s="365" t="s">
        <v>47</v>
      </c>
    </row>
    <row r="7" spans="1:58" ht="15.75" thickTop="1" x14ac:dyDescent="0.25">
      <c r="A7" s="335" t="s">
        <v>140</v>
      </c>
      <c r="B7" s="335"/>
      <c r="C7" s="335" t="s">
        <v>26</v>
      </c>
      <c r="D7" s="335"/>
      <c r="E7" s="21"/>
      <c r="F7" s="359" t="s">
        <v>48</v>
      </c>
      <c r="G7" s="360"/>
      <c r="H7" s="360"/>
      <c r="I7" s="360"/>
      <c r="J7" s="360"/>
      <c r="K7" s="360"/>
      <c r="L7" s="360"/>
      <c r="M7" s="360"/>
      <c r="N7" s="360"/>
      <c r="O7" s="360"/>
      <c r="P7" s="360"/>
      <c r="Q7" s="360"/>
      <c r="R7" s="360"/>
      <c r="S7" s="360"/>
      <c r="T7" s="360"/>
      <c r="U7" s="360"/>
      <c r="V7" s="360"/>
      <c r="W7" s="360"/>
      <c r="X7" s="360"/>
      <c r="Y7" s="360"/>
      <c r="Z7" s="360"/>
      <c r="AA7" s="360"/>
      <c r="AB7" s="360"/>
      <c r="AC7" s="360"/>
      <c r="AD7" s="360"/>
      <c r="AE7" s="360"/>
      <c r="AF7" s="360"/>
      <c r="AG7" s="360"/>
      <c r="AH7" s="360"/>
      <c r="AI7" s="360"/>
      <c r="AJ7" s="360"/>
      <c r="AK7" s="360"/>
      <c r="AL7" s="360"/>
      <c r="AM7" s="360"/>
      <c r="AN7" s="361"/>
      <c r="AO7" s="359" t="s">
        <v>109</v>
      </c>
      <c r="AP7" s="360"/>
      <c r="AQ7" s="360"/>
      <c r="AR7" s="360"/>
      <c r="AS7" s="361"/>
      <c r="AT7" s="363"/>
      <c r="AU7" s="346"/>
      <c r="AV7" s="346"/>
      <c r="AW7" s="346"/>
      <c r="AX7" s="348"/>
      <c r="AY7" s="366"/>
      <c r="AZ7" s="356"/>
      <c r="BA7" s="353"/>
      <c r="BB7" s="353"/>
      <c r="BC7" s="353"/>
      <c r="BD7" s="368"/>
      <c r="BE7" s="350"/>
      <c r="BF7" s="366"/>
    </row>
    <row r="8" spans="1:58" x14ac:dyDescent="0.25">
      <c r="A8" s="335" t="s">
        <v>83</v>
      </c>
      <c r="B8" s="335"/>
      <c r="C8" s="335" t="s">
        <v>25</v>
      </c>
      <c r="D8" s="335"/>
      <c r="E8" s="21"/>
      <c r="F8" s="23" t="s">
        <v>155</v>
      </c>
      <c r="G8" s="24">
        <v>2</v>
      </c>
      <c r="H8" s="24">
        <v>3</v>
      </c>
      <c r="I8" s="24" t="s">
        <v>156</v>
      </c>
      <c r="J8" s="24">
        <v>5</v>
      </c>
      <c r="K8" s="24">
        <v>6</v>
      </c>
      <c r="L8" s="24">
        <v>7</v>
      </c>
      <c r="M8" s="24">
        <v>8</v>
      </c>
      <c r="N8" s="24">
        <v>9</v>
      </c>
      <c r="O8" s="24" t="s">
        <v>149</v>
      </c>
      <c r="P8" s="24">
        <v>11</v>
      </c>
      <c r="Q8" s="24" t="s">
        <v>157</v>
      </c>
      <c r="R8" s="24" t="s">
        <v>158</v>
      </c>
      <c r="S8" s="24">
        <v>13</v>
      </c>
      <c r="T8" s="24" t="s">
        <v>147</v>
      </c>
      <c r="U8" s="24" t="s">
        <v>148</v>
      </c>
      <c r="V8" s="24" t="s">
        <v>159</v>
      </c>
      <c r="W8" s="24">
        <v>15</v>
      </c>
      <c r="X8" s="24">
        <v>16</v>
      </c>
      <c r="Y8" s="24" t="s">
        <v>150</v>
      </c>
      <c r="Z8" s="24" t="s">
        <v>151</v>
      </c>
      <c r="AA8" s="24" t="s">
        <v>152</v>
      </c>
      <c r="AB8" s="24" t="s">
        <v>153</v>
      </c>
      <c r="AC8" s="24" t="s">
        <v>160</v>
      </c>
      <c r="AD8" s="24" t="s">
        <v>161</v>
      </c>
      <c r="AE8" s="24" t="s">
        <v>162</v>
      </c>
      <c r="AF8" s="24"/>
      <c r="AG8" s="24"/>
      <c r="AH8" s="24"/>
      <c r="AI8" s="24"/>
      <c r="AJ8" s="24"/>
      <c r="AK8" s="24"/>
      <c r="AL8" s="24"/>
      <c r="AM8" s="24"/>
      <c r="AN8" s="25"/>
      <c r="AO8" s="26"/>
      <c r="AP8" s="27"/>
      <c r="AQ8" s="28"/>
      <c r="AR8" s="28"/>
      <c r="AS8" s="29"/>
      <c r="AT8" s="363"/>
      <c r="AU8" s="346"/>
      <c r="AV8" s="346"/>
      <c r="AW8" s="346"/>
      <c r="AX8" s="348"/>
      <c r="AY8" s="366"/>
      <c r="AZ8" s="356"/>
      <c r="BA8" s="353"/>
      <c r="BB8" s="353"/>
      <c r="BC8" s="353"/>
      <c r="BD8" s="368"/>
      <c r="BE8" s="350"/>
      <c r="BF8" s="366"/>
    </row>
    <row r="9" spans="1:58" ht="15" customHeight="1" thickBot="1" x14ac:dyDescent="0.3">
      <c r="A9" s="335" t="s">
        <v>169</v>
      </c>
      <c r="B9" s="335"/>
      <c r="C9" s="335"/>
      <c r="D9" s="335"/>
      <c r="E9" s="21"/>
      <c r="F9" s="30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2"/>
      <c r="AO9" s="33"/>
      <c r="AP9" s="34"/>
      <c r="AQ9" s="35"/>
      <c r="AR9" s="35"/>
      <c r="AS9" s="36"/>
      <c r="AT9" s="363"/>
      <c r="AU9" s="346"/>
      <c r="AV9" s="346"/>
      <c r="AW9" s="346"/>
      <c r="AX9" s="348"/>
      <c r="AY9" s="366"/>
      <c r="AZ9" s="356"/>
      <c r="BA9" s="353"/>
      <c r="BB9" s="353"/>
      <c r="BC9" s="353"/>
      <c r="BD9" s="368"/>
      <c r="BE9" s="350"/>
      <c r="BF9" s="366"/>
    </row>
    <row r="10" spans="1:58" ht="15.75" thickTop="1" x14ac:dyDescent="0.25">
      <c r="A10" s="336" t="s">
        <v>145</v>
      </c>
      <c r="B10" s="336"/>
      <c r="C10" s="336"/>
      <c r="D10" s="336"/>
      <c r="E10" s="37"/>
      <c r="F10" s="359" t="s">
        <v>68</v>
      </c>
      <c r="G10" s="360"/>
      <c r="H10" s="360"/>
      <c r="I10" s="360"/>
      <c r="J10" s="360"/>
      <c r="K10" s="360"/>
      <c r="L10" s="360"/>
      <c r="M10" s="360"/>
      <c r="N10" s="360"/>
      <c r="O10" s="360"/>
      <c r="P10" s="360"/>
      <c r="Q10" s="360"/>
      <c r="R10" s="360"/>
      <c r="S10" s="360"/>
      <c r="T10" s="360"/>
      <c r="U10" s="360"/>
      <c r="V10" s="360"/>
      <c r="W10" s="360"/>
      <c r="X10" s="360"/>
      <c r="Y10" s="360"/>
      <c r="Z10" s="360"/>
      <c r="AA10" s="360"/>
      <c r="AB10" s="360"/>
      <c r="AC10" s="360"/>
      <c r="AD10" s="360"/>
      <c r="AE10" s="360"/>
      <c r="AF10" s="360"/>
      <c r="AG10" s="360"/>
      <c r="AH10" s="360"/>
      <c r="AI10" s="360"/>
      <c r="AJ10" s="360"/>
      <c r="AK10" s="360"/>
      <c r="AL10" s="360"/>
      <c r="AM10" s="360"/>
      <c r="AN10" s="361"/>
      <c r="AO10" s="359"/>
      <c r="AP10" s="360"/>
      <c r="AQ10" s="360"/>
      <c r="AR10" s="360"/>
      <c r="AS10" s="361"/>
      <c r="AT10" s="363"/>
      <c r="AU10" s="346"/>
      <c r="AV10" s="346"/>
      <c r="AW10" s="346"/>
      <c r="AX10" s="348"/>
      <c r="AY10" s="366"/>
      <c r="AZ10" s="356"/>
      <c r="BA10" s="353"/>
      <c r="BB10" s="353"/>
      <c r="BC10" s="353"/>
      <c r="BD10" s="368"/>
      <c r="BE10" s="350"/>
      <c r="BF10" s="366"/>
    </row>
    <row r="11" spans="1:58" ht="15.75" thickBot="1" x14ac:dyDescent="0.3">
      <c r="A11" s="337" t="s">
        <v>164</v>
      </c>
      <c r="B11" s="338"/>
      <c r="C11" s="338"/>
      <c r="D11" s="338"/>
      <c r="E11" s="38"/>
      <c r="F11" s="39">
        <v>5</v>
      </c>
      <c r="G11" s="40">
        <v>3</v>
      </c>
      <c r="H11" s="40">
        <v>3</v>
      </c>
      <c r="I11" s="40">
        <v>3</v>
      </c>
      <c r="J11" s="40">
        <v>4</v>
      </c>
      <c r="K11" s="40">
        <v>4</v>
      </c>
      <c r="L11" s="40">
        <v>3</v>
      </c>
      <c r="M11" s="40">
        <v>20</v>
      </c>
      <c r="N11" s="40">
        <v>5</v>
      </c>
      <c r="O11" s="40">
        <v>4</v>
      </c>
      <c r="P11" s="40">
        <v>3</v>
      </c>
      <c r="Q11" s="40">
        <v>4</v>
      </c>
      <c r="R11" s="40">
        <v>3</v>
      </c>
      <c r="S11" s="40">
        <v>4</v>
      </c>
      <c r="T11" s="40">
        <v>0.5</v>
      </c>
      <c r="U11" s="40">
        <v>0.5</v>
      </c>
      <c r="V11" s="40">
        <v>5</v>
      </c>
      <c r="W11" s="40">
        <v>6</v>
      </c>
      <c r="X11" s="40">
        <v>5</v>
      </c>
      <c r="Y11" s="40">
        <v>2</v>
      </c>
      <c r="Z11" s="40">
        <v>2</v>
      </c>
      <c r="AA11" s="40">
        <v>2</v>
      </c>
      <c r="AB11" s="40">
        <v>2</v>
      </c>
      <c r="AC11" s="40">
        <v>3</v>
      </c>
      <c r="AD11" s="40">
        <v>2</v>
      </c>
      <c r="AE11" s="40">
        <v>2</v>
      </c>
      <c r="AF11" s="40"/>
      <c r="AG11" s="40"/>
      <c r="AH11" s="40"/>
      <c r="AI11" s="40"/>
      <c r="AJ11" s="40"/>
      <c r="AK11" s="40"/>
      <c r="AL11" s="40"/>
      <c r="AM11" s="40"/>
      <c r="AN11" s="41"/>
      <c r="AO11" s="42"/>
      <c r="AP11" s="43"/>
      <c r="AQ11" s="44"/>
      <c r="AR11" s="44"/>
      <c r="AS11" s="45"/>
      <c r="AT11" s="363"/>
      <c r="AU11" s="346"/>
      <c r="AV11" s="346"/>
      <c r="AW11" s="346"/>
      <c r="AX11" s="348"/>
      <c r="AY11" s="366"/>
      <c r="AZ11" s="356"/>
      <c r="BA11" s="353"/>
      <c r="BB11" s="353"/>
      <c r="BC11" s="353"/>
      <c r="BD11" s="368"/>
      <c r="BE11" s="350"/>
      <c r="BF11" s="366"/>
    </row>
    <row r="12" spans="1:58" ht="16.5" thickTop="1" thickBot="1" x14ac:dyDescent="0.3">
      <c r="A12" s="46"/>
      <c r="B12" s="46"/>
      <c r="C12" s="46"/>
      <c r="D12" s="38"/>
      <c r="E12" s="47"/>
      <c r="F12" s="359" t="s">
        <v>137</v>
      </c>
      <c r="G12" s="360"/>
      <c r="H12" s="360"/>
      <c r="I12" s="360"/>
      <c r="J12" s="360"/>
      <c r="K12" s="360"/>
      <c r="L12" s="360"/>
      <c r="M12" s="360"/>
      <c r="N12" s="360"/>
      <c r="O12" s="360"/>
      <c r="P12" s="360"/>
      <c r="Q12" s="360"/>
      <c r="R12" s="360"/>
      <c r="S12" s="360"/>
      <c r="T12" s="360"/>
      <c r="U12" s="360"/>
      <c r="V12" s="360"/>
      <c r="W12" s="360"/>
      <c r="X12" s="360"/>
      <c r="Y12" s="360"/>
      <c r="Z12" s="360"/>
      <c r="AA12" s="360"/>
      <c r="AB12" s="360"/>
      <c r="AC12" s="360"/>
      <c r="AD12" s="360"/>
      <c r="AE12" s="360"/>
      <c r="AF12" s="360"/>
      <c r="AG12" s="360"/>
      <c r="AH12" s="360"/>
      <c r="AI12" s="360"/>
      <c r="AJ12" s="360"/>
      <c r="AK12" s="360"/>
      <c r="AL12" s="360"/>
      <c r="AM12" s="360"/>
      <c r="AN12" s="361"/>
      <c r="AO12" s="359" t="str">
        <f>IF(SUM($AO$11:$AS$11)&lt;&gt;$AU$62,"ERRO",SUM($AO$11:$AS$11))</f>
        <v>ERRO</v>
      </c>
      <c r="AP12" s="360"/>
      <c r="AQ12" s="360"/>
      <c r="AR12" s="360"/>
      <c r="AS12" s="361"/>
      <c r="AT12" s="48">
        <f>SUMIF($F$13:$AN$13,AT$13,$F$11:$AN$11)</f>
        <v>100</v>
      </c>
      <c r="AU12" s="12">
        <f>SUMIF($F$13:$AN$13,AU$13,$F$11:$AN$11)</f>
        <v>0</v>
      </c>
      <c r="AV12" s="16">
        <f>SUMIF($F$13:$AN$13,AV$13,$F$11:$AN$11)</f>
        <v>0</v>
      </c>
      <c r="AW12" s="12">
        <f>SUMIF($F$13:$AN$13,AW$13,$F$11:$AN$11)</f>
        <v>0</v>
      </c>
      <c r="AX12" s="49">
        <f>SUMIF($F$13:$AN$13,AX$13,$F$11:$AN$11)</f>
        <v>0</v>
      </c>
      <c r="AY12" s="50" t="s">
        <v>69</v>
      </c>
      <c r="AZ12" s="357"/>
      <c r="BA12" s="354"/>
      <c r="BB12" s="354"/>
      <c r="BC12" s="354"/>
      <c r="BD12" s="369"/>
      <c r="BE12" s="350"/>
      <c r="BF12" s="50" t="s">
        <v>130</v>
      </c>
    </row>
    <row r="13" spans="1:58" ht="16.5" thickTop="1" thickBot="1" x14ac:dyDescent="0.3">
      <c r="A13" s="51" t="s">
        <v>6</v>
      </c>
      <c r="B13" s="339" t="s">
        <v>7</v>
      </c>
      <c r="C13" s="340"/>
      <c r="D13" s="52" t="s">
        <v>61</v>
      </c>
      <c r="E13" s="53" t="s">
        <v>108</v>
      </c>
      <c r="F13" s="54" t="s">
        <v>49</v>
      </c>
      <c r="G13" s="55" t="s">
        <v>49</v>
      </c>
      <c r="H13" s="55" t="s">
        <v>49</v>
      </c>
      <c r="I13" s="55" t="s">
        <v>49</v>
      </c>
      <c r="J13" s="55" t="s">
        <v>49</v>
      </c>
      <c r="K13" s="55" t="s">
        <v>49</v>
      </c>
      <c r="L13" s="55" t="s">
        <v>49</v>
      </c>
      <c r="M13" s="55" t="s">
        <v>49</v>
      </c>
      <c r="N13" s="55" t="s">
        <v>49</v>
      </c>
      <c r="O13" s="55" t="s">
        <v>49</v>
      </c>
      <c r="P13" s="55" t="s">
        <v>49</v>
      </c>
      <c r="Q13" s="55" t="s">
        <v>49</v>
      </c>
      <c r="R13" s="55" t="s">
        <v>49</v>
      </c>
      <c r="S13" s="55" t="s">
        <v>49</v>
      </c>
      <c r="T13" s="55" t="s">
        <v>49</v>
      </c>
      <c r="U13" s="55" t="s">
        <v>49</v>
      </c>
      <c r="V13" s="55" t="s">
        <v>49</v>
      </c>
      <c r="W13" s="55" t="s">
        <v>49</v>
      </c>
      <c r="X13" s="55" t="s">
        <v>49</v>
      </c>
      <c r="Y13" s="55" t="s">
        <v>49</v>
      </c>
      <c r="Z13" s="55" t="s">
        <v>49</v>
      </c>
      <c r="AA13" s="55" t="s">
        <v>49</v>
      </c>
      <c r="AB13" s="55" t="s">
        <v>49</v>
      </c>
      <c r="AC13" s="55" t="s">
        <v>49</v>
      </c>
      <c r="AD13" s="55" t="s">
        <v>49</v>
      </c>
      <c r="AE13" s="55" t="s">
        <v>49</v>
      </c>
      <c r="AF13" s="55"/>
      <c r="AG13" s="55"/>
      <c r="AH13" s="55"/>
      <c r="AI13" s="55"/>
      <c r="AJ13" s="55"/>
      <c r="AK13" s="55"/>
      <c r="AL13" s="55"/>
      <c r="AM13" s="55"/>
      <c r="AN13" s="56"/>
      <c r="AO13" s="57" t="s">
        <v>49</v>
      </c>
      <c r="AP13" s="58" t="s">
        <v>50</v>
      </c>
      <c r="AQ13" s="59" t="s">
        <v>51</v>
      </c>
      <c r="AR13" s="59" t="s">
        <v>70</v>
      </c>
      <c r="AS13" s="60" t="s">
        <v>110</v>
      </c>
      <c r="AT13" s="61" t="s">
        <v>49</v>
      </c>
      <c r="AU13" s="13" t="s">
        <v>50</v>
      </c>
      <c r="AV13" s="14" t="s">
        <v>51</v>
      </c>
      <c r="AW13" s="13" t="s">
        <v>70</v>
      </c>
      <c r="AX13" s="62" t="s">
        <v>110</v>
      </c>
      <c r="AY13" s="63">
        <f>IF(SUM($F$11:$AN$11)&lt;&gt;$AU$62,"ERRO",IF(SUM($F$11:$AN$11)=SUM($AT$12:$AX$12),SUM($F$11:$AN$11),"ERRO"))</f>
        <v>100</v>
      </c>
      <c r="AZ13" s="61" t="s">
        <v>49</v>
      </c>
      <c r="BA13" s="64" t="s">
        <v>50</v>
      </c>
      <c r="BB13" s="13" t="s">
        <v>51</v>
      </c>
      <c r="BC13" s="13" t="s">
        <v>70</v>
      </c>
      <c r="BD13" s="62" t="s">
        <v>110</v>
      </c>
      <c r="BE13" s="351"/>
      <c r="BF13" s="63">
        <f>IF(SUM($F$11:$AN$11)&lt;&gt;$AU$62,"ERRO",IF(SUM($F$11:$AN$11)=SUM($AT$12:$AX$12),IF($AU$62=100,SUM($F$11:$AN$11)/20,SUM($F$11:$AN$11)/10),"ERRO"))</f>
        <v>5</v>
      </c>
    </row>
    <row r="14" spans="1:58" ht="6.75" customHeight="1" thickTop="1" thickBot="1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</row>
    <row r="15" spans="1:58" ht="17.25" customHeight="1" thickTop="1" x14ac:dyDescent="0.25">
      <c r="A15" s="65">
        <v>1</v>
      </c>
      <c r="B15" s="341"/>
      <c r="C15" s="342"/>
      <c r="D15" s="66" t="s">
        <v>63</v>
      </c>
      <c r="E15" s="67"/>
      <c r="F15" s="68"/>
      <c r="G15" s="69"/>
      <c r="H15" s="69"/>
      <c r="I15" s="69"/>
      <c r="J15" s="69"/>
      <c r="K15" s="69"/>
      <c r="L15" s="69"/>
      <c r="M15" s="69"/>
      <c r="N15" s="69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1"/>
      <c r="AO15" s="72"/>
      <c r="AP15" s="73"/>
      <c r="AQ15" s="74"/>
      <c r="AR15" s="74"/>
      <c r="AS15" s="75"/>
      <c r="AT15" s="76" t="str">
        <f>IF(ISBLANK(B15),"",IF(D15="FALTOU","",IF(E15="X",IF(ISBLANK($AO$11),"",$AO15),IF($AT$12=0,"",SUMIF($F$13:$AN$13,$AT$13,$F15:$AN15)))))</f>
        <v/>
      </c>
      <c r="AU15" s="77" t="str">
        <f>IF(ISBLANK(B15),"",IF(D15="FALTOU","",IF(E15="X",IF(ISBLANK($AP$11),"",$AP15),IF($AU$12=0,"",SUMIF($F$13:$AN$13,$AU$13,$F15:$AN15)))))</f>
        <v/>
      </c>
      <c r="AV15" s="78" t="str">
        <f>IF(ISBLANK(B15),"",IF(D15="FALTOU","",IF(E15="X",IF(ISBLANK($AQ$11),"",$AQ15),IF($AV$12=0,"",SUMIF($F$13:$AN$13,$AV$13,$F15:$AN15)))))</f>
        <v/>
      </c>
      <c r="AW15" s="77" t="str">
        <f>IF(ISBLANK(B15),"",IF(D15="FALTOU","",IF(E15="X",IF(ISBLANK($AR$11),"",$AR15),IF($AW$12=0,"",SUMIF($F$13:$AN$13,$AW$13,$F15:$AN15)))))</f>
        <v/>
      </c>
      <c r="AX15" s="79" t="str">
        <f>IF(ISBLANK(B15),"",IF(D15="FALTOU","",IF(E15="X",IF(ISBLANK($AS$11),"",$AS15),IF($AX$12=0,"",SUMIF($F$13:$AN$13,$AX$13,$F15:$AN15)))))</f>
        <v/>
      </c>
      <c r="AY15" s="80" t="str">
        <f t="shared" ref="AY15:AY44" si="0">IF(ISBLANK(B15),"",IF(D15="FALTOU","FALTOU",SUM(AT15:AX15)))</f>
        <v/>
      </c>
      <c r="AZ15" s="81" t="str">
        <f t="shared" ref="AZ15:AZ44" si="1">IF(ISBLANK(B15),"",IF(E15="x",IF(ISNUMBER(AT15),VLOOKUP(AT15,$AF$93:$AK$97,6),""),IF(ISNUMBER(AT15),VLOOKUP(AT15,$AM$93:$AR$97,6),"")))</f>
        <v/>
      </c>
      <c r="BA15" s="82" t="str">
        <f t="shared" ref="BA15:BA44" si="2">IF(ISBLANK(B15),"",IF(E15="x",IF(ISNUMBER(AU15),VLOOKUP(AU15,$AG$93:$AK$97,5),""),IF(ISNUMBER(AU15),VLOOKUP(AU15,$AN$93:$AR$97,5),"")))</f>
        <v/>
      </c>
      <c r="BB15" s="83" t="str">
        <f t="shared" ref="BB15:BB44" si="3">IF(ISBLANK(B15),"",IF(E15="x",IF(ISNUMBER(AV15),VLOOKUP(AV15,$AH$93:$AK$97,4),""),IF(ISNUMBER(AV15),VLOOKUP(AV15,$AO$93:$AR$97,4),"")))</f>
        <v/>
      </c>
      <c r="BC15" s="83" t="str">
        <f t="shared" ref="BC15:BC44" si="4">IF(ISBLANK(B15),"",IF(E15="x",IF(ISNUMBER(AW15),VLOOKUP(AW15,$AI$93:$AK$97,3),""),IF(ISNUMBER(AW15),VLOOKUP(AW15,$AP$93:$AR$97,3),"")))</f>
        <v/>
      </c>
      <c r="BD15" s="84" t="str">
        <f t="shared" ref="BD15:BD44" si="5">IF(ISBLANK(B15),"",IF(E15="x",IF(ISNUMBER(AX15),VLOOKUP(AX15,$AJ$93:$AK$97,2),""),IF(ISNUMBER(AX15),VLOOKUP(AX15,$AQ$93:$AR$97,2),"")))</f>
        <v/>
      </c>
      <c r="BE15" s="80" t="str">
        <f>IF(ISBLANK(B15),"",IF(ISNUMBER(AY15),VLOOKUP(AY15,$P$91:$Q$95,2),""))</f>
        <v/>
      </c>
      <c r="BF15" s="85" t="str">
        <f>IF(ISBLANK(B15),"",IF(ISNUMBER(AY15),IF($AU$62=100,VLOOKUP(AY15,$P$91:$S$95,4),ROUND(AY15/10,1)),""))</f>
        <v/>
      </c>
    </row>
    <row r="16" spans="1:58" ht="17.25" customHeight="1" x14ac:dyDescent="0.25">
      <c r="A16" s="86">
        <v>2</v>
      </c>
      <c r="B16" s="317"/>
      <c r="C16" s="318"/>
      <c r="D16" s="87"/>
      <c r="E16" s="88"/>
      <c r="F16" s="89"/>
      <c r="G16" s="90"/>
      <c r="H16" s="90"/>
      <c r="I16" s="90"/>
      <c r="J16" s="90"/>
      <c r="K16" s="90"/>
      <c r="L16" s="90"/>
      <c r="M16" s="90"/>
      <c r="N16" s="90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2"/>
      <c r="AO16" s="93"/>
      <c r="AP16" s="94"/>
      <c r="AQ16" s="95"/>
      <c r="AR16" s="95"/>
      <c r="AS16" s="96"/>
      <c r="AT16" s="97" t="str">
        <f t="shared" ref="AT16:AT44" si="6">IF(ISBLANK(B16),"",IF(D16="FALTOU","",IF(E16="X",IF(ISBLANK($AO$11),"",$AO16),IF($AT$12=0,"",SUMIF($F$13:$AN$13,$AT$13,$F16:$AN16)))))</f>
        <v/>
      </c>
      <c r="AU16" s="98" t="str">
        <f t="shared" ref="AU16:AU44" si="7">IF(ISBLANK(B16),"",IF(D16="FALTOU","",IF(E16="X",IF(ISBLANK($AP$11),"",$AP16),IF($AU$12=0,"",SUMIF($F$13:$AN$13,$AU$13,$F16:$AN16)))))</f>
        <v/>
      </c>
      <c r="AV16" s="99" t="str">
        <f t="shared" ref="AV16:AV44" si="8">IF(ISBLANK(B16),"",IF(D16="FALTOU","",IF(E16="X",IF(ISBLANK($AQ$11),"",$AQ16),IF($AV$12=0,"",SUMIF($F$13:$AN$13,$AV$13,$F16:$AN16)))))</f>
        <v/>
      </c>
      <c r="AW16" s="98" t="str">
        <f t="shared" ref="AW16:AW44" si="9">IF(ISBLANK(B16),"",IF(D16="FALTOU","",IF(E16="X",IF(ISBLANK($AR$11),"",$AR16),IF($AW$12=0,"",SUMIF($F$13:$AN$13,$AW$13,$F16:$AN16)))))</f>
        <v/>
      </c>
      <c r="AX16" s="100" t="str">
        <f t="shared" ref="AX16:AX44" si="10">IF(ISBLANK(B16),"",IF(D16="FALTOU","",IF(E16="X",IF(ISBLANK($AS$11),"",$AS16),IF($AX$12=0,"",SUMIF($F$13:$AN$13,$AX$13,$F16:$AN16)))))</f>
        <v/>
      </c>
      <c r="AY16" s="101" t="str">
        <f t="shared" si="0"/>
        <v/>
      </c>
      <c r="AZ16" s="102" t="str">
        <f t="shared" si="1"/>
        <v/>
      </c>
      <c r="BA16" s="103" t="str">
        <f t="shared" si="2"/>
        <v/>
      </c>
      <c r="BB16" s="104" t="str">
        <f t="shared" si="3"/>
        <v/>
      </c>
      <c r="BC16" s="104" t="str">
        <f t="shared" si="4"/>
        <v/>
      </c>
      <c r="BD16" s="105" t="str">
        <f t="shared" si="5"/>
        <v/>
      </c>
      <c r="BE16" s="101" t="str">
        <f t="shared" ref="BE16:BE44" si="11">IF(ISBLANK(B16),"",IF(ISNUMBER(AY16),VLOOKUP(AY16,$P$91:$Q$95,2),""))</f>
        <v/>
      </c>
      <c r="BF16" s="106" t="str">
        <f t="shared" ref="BF16:BF44" si="12">IF(ISBLANK(B16),"",IF(ISNUMBER(AY16),IF($AU$62=100,VLOOKUP(AY16,$P$91:$S$95,4),ROUND(AY16/10,1)),""))</f>
        <v/>
      </c>
    </row>
    <row r="17" spans="1:58" ht="17.25" customHeight="1" x14ac:dyDescent="0.25">
      <c r="A17" s="107">
        <v>3</v>
      </c>
      <c r="B17" s="315"/>
      <c r="C17" s="316"/>
      <c r="D17" s="87"/>
      <c r="E17" s="88"/>
      <c r="F17" s="89"/>
      <c r="G17" s="90"/>
      <c r="H17" s="90"/>
      <c r="I17" s="90"/>
      <c r="J17" s="90"/>
      <c r="K17" s="90"/>
      <c r="L17" s="90"/>
      <c r="M17" s="90"/>
      <c r="N17" s="90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2"/>
      <c r="AO17" s="93"/>
      <c r="AP17" s="94"/>
      <c r="AQ17" s="95"/>
      <c r="AR17" s="95"/>
      <c r="AS17" s="96"/>
      <c r="AT17" s="97" t="str">
        <f t="shared" si="6"/>
        <v/>
      </c>
      <c r="AU17" s="98" t="str">
        <f t="shared" si="7"/>
        <v/>
      </c>
      <c r="AV17" s="99" t="str">
        <f t="shared" si="8"/>
        <v/>
      </c>
      <c r="AW17" s="98" t="str">
        <f t="shared" si="9"/>
        <v/>
      </c>
      <c r="AX17" s="100" t="str">
        <f t="shared" si="10"/>
        <v/>
      </c>
      <c r="AY17" s="101" t="str">
        <f t="shared" si="0"/>
        <v/>
      </c>
      <c r="AZ17" s="102" t="str">
        <f t="shared" si="1"/>
        <v/>
      </c>
      <c r="BA17" s="103" t="str">
        <f t="shared" si="2"/>
        <v/>
      </c>
      <c r="BB17" s="104" t="str">
        <f t="shared" si="3"/>
        <v/>
      </c>
      <c r="BC17" s="104" t="str">
        <f t="shared" si="4"/>
        <v/>
      </c>
      <c r="BD17" s="105" t="str">
        <f t="shared" si="5"/>
        <v/>
      </c>
      <c r="BE17" s="101" t="str">
        <f t="shared" si="11"/>
        <v/>
      </c>
      <c r="BF17" s="106" t="str">
        <f t="shared" si="12"/>
        <v/>
      </c>
    </row>
    <row r="18" spans="1:58" ht="17.25" customHeight="1" x14ac:dyDescent="0.25">
      <c r="A18" s="86">
        <v>4</v>
      </c>
      <c r="B18" s="317"/>
      <c r="C18" s="318"/>
      <c r="D18" s="87"/>
      <c r="E18" s="88"/>
      <c r="F18" s="89"/>
      <c r="G18" s="90"/>
      <c r="H18" s="90"/>
      <c r="I18" s="90"/>
      <c r="J18" s="90"/>
      <c r="K18" s="90"/>
      <c r="L18" s="90"/>
      <c r="M18" s="90"/>
      <c r="N18" s="90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2"/>
      <c r="AO18" s="93"/>
      <c r="AP18" s="94"/>
      <c r="AQ18" s="95"/>
      <c r="AR18" s="95"/>
      <c r="AS18" s="96"/>
      <c r="AT18" s="97" t="str">
        <f t="shared" si="6"/>
        <v/>
      </c>
      <c r="AU18" s="98" t="str">
        <f t="shared" si="7"/>
        <v/>
      </c>
      <c r="AV18" s="99" t="str">
        <f t="shared" si="8"/>
        <v/>
      </c>
      <c r="AW18" s="98" t="str">
        <f t="shared" si="9"/>
        <v/>
      </c>
      <c r="AX18" s="100" t="str">
        <f t="shared" si="10"/>
        <v/>
      </c>
      <c r="AY18" s="101" t="str">
        <f t="shared" si="0"/>
        <v/>
      </c>
      <c r="AZ18" s="102" t="str">
        <f t="shared" si="1"/>
        <v/>
      </c>
      <c r="BA18" s="103" t="str">
        <f t="shared" si="2"/>
        <v/>
      </c>
      <c r="BB18" s="104" t="str">
        <f t="shared" si="3"/>
        <v/>
      </c>
      <c r="BC18" s="104" t="str">
        <f t="shared" si="4"/>
        <v/>
      </c>
      <c r="BD18" s="105" t="str">
        <f t="shared" si="5"/>
        <v/>
      </c>
      <c r="BE18" s="101" t="str">
        <f t="shared" si="11"/>
        <v/>
      </c>
      <c r="BF18" s="106" t="str">
        <f t="shared" si="12"/>
        <v/>
      </c>
    </row>
    <row r="19" spans="1:58" ht="17.25" customHeight="1" x14ac:dyDescent="0.25">
      <c r="A19" s="107">
        <v>5</v>
      </c>
      <c r="B19" s="315"/>
      <c r="C19" s="316"/>
      <c r="D19" s="87"/>
      <c r="E19" s="88"/>
      <c r="F19" s="89"/>
      <c r="G19" s="90"/>
      <c r="H19" s="90"/>
      <c r="I19" s="90"/>
      <c r="J19" s="90"/>
      <c r="K19" s="90"/>
      <c r="L19" s="90"/>
      <c r="M19" s="90"/>
      <c r="N19" s="90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2"/>
      <c r="AO19" s="93"/>
      <c r="AP19" s="94"/>
      <c r="AQ19" s="95"/>
      <c r="AR19" s="95"/>
      <c r="AS19" s="96"/>
      <c r="AT19" s="97" t="str">
        <f t="shared" si="6"/>
        <v/>
      </c>
      <c r="AU19" s="98" t="str">
        <f t="shared" si="7"/>
        <v/>
      </c>
      <c r="AV19" s="99" t="str">
        <f t="shared" si="8"/>
        <v/>
      </c>
      <c r="AW19" s="98" t="str">
        <f t="shared" si="9"/>
        <v/>
      </c>
      <c r="AX19" s="100" t="str">
        <f t="shared" si="10"/>
        <v/>
      </c>
      <c r="AY19" s="101" t="str">
        <f t="shared" si="0"/>
        <v/>
      </c>
      <c r="AZ19" s="102" t="str">
        <f t="shared" si="1"/>
        <v/>
      </c>
      <c r="BA19" s="103" t="str">
        <f t="shared" si="2"/>
        <v/>
      </c>
      <c r="BB19" s="104" t="str">
        <f t="shared" si="3"/>
        <v/>
      </c>
      <c r="BC19" s="104" t="str">
        <f t="shared" si="4"/>
        <v/>
      </c>
      <c r="BD19" s="105" t="str">
        <f t="shared" si="5"/>
        <v/>
      </c>
      <c r="BE19" s="101" t="str">
        <f t="shared" si="11"/>
        <v/>
      </c>
      <c r="BF19" s="106" t="str">
        <f t="shared" si="12"/>
        <v/>
      </c>
    </row>
    <row r="20" spans="1:58" ht="17.25" customHeight="1" x14ac:dyDescent="0.25">
      <c r="A20" s="86">
        <v>6</v>
      </c>
      <c r="B20" s="317"/>
      <c r="C20" s="318"/>
      <c r="D20" s="87"/>
      <c r="E20" s="88"/>
      <c r="F20" s="89"/>
      <c r="G20" s="90"/>
      <c r="H20" s="90"/>
      <c r="I20" s="90"/>
      <c r="J20" s="90"/>
      <c r="K20" s="90"/>
      <c r="L20" s="90"/>
      <c r="M20" s="90"/>
      <c r="N20" s="90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2"/>
      <c r="AO20" s="93"/>
      <c r="AP20" s="94"/>
      <c r="AQ20" s="95"/>
      <c r="AR20" s="95"/>
      <c r="AS20" s="96"/>
      <c r="AT20" s="97" t="str">
        <f t="shared" si="6"/>
        <v/>
      </c>
      <c r="AU20" s="98" t="str">
        <f t="shared" si="7"/>
        <v/>
      </c>
      <c r="AV20" s="99" t="str">
        <f t="shared" si="8"/>
        <v/>
      </c>
      <c r="AW20" s="98" t="str">
        <f t="shared" si="9"/>
        <v/>
      </c>
      <c r="AX20" s="100" t="str">
        <f t="shared" si="10"/>
        <v/>
      </c>
      <c r="AY20" s="101" t="str">
        <f t="shared" si="0"/>
        <v/>
      </c>
      <c r="AZ20" s="102" t="str">
        <f t="shared" si="1"/>
        <v/>
      </c>
      <c r="BA20" s="103" t="str">
        <f t="shared" si="2"/>
        <v/>
      </c>
      <c r="BB20" s="104" t="str">
        <f t="shared" si="3"/>
        <v/>
      </c>
      <c r="BC20" s="104" t="str">
        <f t="shared" si="4"/>
        <v/>
      </c>
      <c r="BD20" s="105" t="str">
        <f t="shared" si="5"/>
        <v/>
      </c>
      <c r="BE20" s="101" t="str">
        <f t="shared" si="11"/>
        <v/>
      </c>
      <c r="BF20" s="106" t="str">
        <f t="shared" si="12"/>
        <v/>
      </c>
    </row>
    <row r="21" spans="1:58" ht="17.25" customHeight="1" x14ac:dyDescent="0.25">
      <c r="A21" s="107">
        <v>7</v>
      </c>
      <c r="B21" s="315"/>
      <c r="C21" s="316"/>
      <c r="D21" s="87"/>
      <c r="E21" s="88"/>
      <c r="F21" s="89"/>
      <c r="G21" s="90"/>
      <c r="H21" s="90"/>
      <c r="I21" s="90"/>
      <c r="J21" s="90"/>
      <c r="K21" s="90"/>
      <c r="L21" s="90"/>
      <c r="M21" s="90"/>
      <c r="N21" s="90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2"/>
      <c r="AO21" s="93"/>
      <c r="AP21" s="94"/>
      <c r="AQ21" s="95"/>
      <c r="AR21" s="95"/>
      <c r="AS21" s="96"/>
      <c r="AT21" s="97" t="str">
        <f t="shared" si="6"/>
        <v/>
      </c>
      <c r="AU21" s="98" t="str">
        <f t="shared" si="7"/>
        <v/>
      </c>
      <c r="AV21" s="99" t="str">
        <f t="shared" si="8"/>
        <v/>
      </c>
      <c r="AW21" s="98" t="str">
        <f t="shared" si="9"/>
        <v/>
      </c>
      <c r="AX21" s="100" t="str">
        <f t="shared" si="10"/>
        <v/>
      </c>
      <c r="AY21" s="101" t="str">
        <f t="shared" si="0"/>
        <v/>
      </c>
      <c r="AZ21" s="102" t="str">
        <f t="shared" si="1"/>
        <v/>
      </c>
      <c r="BA21" s="103" t="str">
        <f t="shared" si="2"/>
        <v/>
      </c>
      <c r="BB21" s="104" t="str">
        <f t="shared" si="3"/>
        <v/>
      </c>
      <c r="BC21" s="104" t="str">
        <f t="shared" si="4"/>
        <v/>
      </c>
      <c r="BD21" s="105" t="str">
        <f t="shared" si="5"/>
        <v/>
      </c>
      <c r="BE21" s="101" t="str">
        <f t="shared" si="11"/>
        <v/>
      </c>
      <c r="BF21" s="106" t="str">
        <f t="shared" si="12"/>
        <v/>
      </c>
    </row>
    <row r="22" spans="1:58" ht="17.25" customHeight="1" x14ac:dyDescent="0.25">
      <c r="A22" s="86">
        <v>8</v>
      </c>
      <c r="B22" s="317"/>
      <c r="C22" s="318"/>
      <c r="D22" s="87"/>
      <c r="E22" s="88"/>
      <c r="F22" s="89"/>
      <c r="G22" s="90"/>
      <c r="H22" s="90"/>
      <c r="I22" s="90"/>
      <c r="J22" s="90"/>
      <c r="K22" s="90"/>
      <c r="L22" s="90"/>
      <c r="M22" s="90"/>
      <c r="N22" s="90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2"/>
      <c r="AO22" s="93"/>
      <c r="AP22" s="94"/>
      <c r="AQ22" s="95"/>
      <c r="AR22" s="95"/>
      <c r="AS22" s="96"/>
      <c r="AT22" s="97" t="str">
        <f t="shared" si="6"/>
        <v/>
      </c>
      <c r="AU22" s="98" t="str">
        <f t="shared" si="7"/>
        <v/>
      </c>
      <c r="AV22" s="99" t="str">
        <f t="shared" si="8"/>
        <v/>
      </c>
      <c r="AW22" s="98" t="str">
        <f t="shared" si="9"/>
        <v/>
      </c>
      <c r="AX22" s="100" t="str">
        <f t="shared" si="10"/>
        <v/>
      </c>
      <c r="AY22" s="101" t="str">
        <f t="shared" si="0"/>
        <v/>
      </c>
      <c r="AZ22" s="102" t="str">
        <f t="shared" si="1"/>
        <v/>
      </c>
      <c r="BA22" s="103" t="str">
        <f t="shared" si="2"/>
        <v/>
      </c>
      <c r="BB22" s="104" t="str">
        <f t="shared" si="3"/>
        <v/>
      </c>
      <c r="BC22" s="104" t="str">
        <f t="shared" si="4"/>
        <v/>
      </c>
      <c r="BD22" s="105" t="str">
        <f t="shared" si="5"/>
        <v/>
      </c>
      <c r="BE22" s="101" t="str">
        <f t="shared" si="11"/>
        <v/>
      </c>
      <c r="BF22" s="106" t="str">
        <f t="shared" si="12"/>
        <v/>
      </c>
    </row>
    <row r="23" spans="1:58" ht="17.25" customHeight="1" x14ac:dyDescent="0.25">
      <c r="A23" s="107">
        <v>9</v>
      </c>
      <c r="B23" s="315"/>
      <c r="C23" s="316"/>
      <c r="D23" s="87"/>
      <c r="E23" s="88"/>
      <c r="F23" s="89"/>
      <c r="G23" s="90"/>
      <c r="H23" s="90"/>
      <c r="I23" s="90"/>
      <c r="J23" s="90"/>
      <c r="K23" s="90"/>
      <c r="L23" s="90"/>
      <c r="M23" s="90"/>
      <c r="N23" s="90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2"/>
      <c r="AO23" s="93"/>
      <c r="AP23" s="94"/>
      <c r="AQ23" s="95"/>
      <c r="AR23" s="95"/>
      <c r="AS23" s="96"/>
      <c r="AT23" s="97" t="str">
        <f t="shared" si="6"/>
        <v/>
      </c>
      <c r="AU23" s="98" t="str">
        <f t="shared" si="7"/>
        <v/>
      </c>
      <c r="AV23" s="99" t="str">
        <f t="shared" si="8"/>
        <v/>
      </c>
      <c r="AW23" s="98" t="str">
        <f t="shared" si="9"/>
        <v/>
      </c>
      <c r="AX23" s="100" t="str">
        <f t="shared" si="10"/>
        <v/>
      </c>
      <c r="AY23" s="101" t="str">
        <f t="shared" si="0"/>
        <v/>
      </c>
      <c r="AZ23" s="102" t="str">
        <f t="shared" si="1"/>
        <v/>
      </c>
      <c r="BA23" s="103" t="str">
        <f t="shared" si="2"/>
        <v/>
      </c>
      <c r="BB23" s="104" t="str">
        <f t="shared" si="3"/>
        <v/>
      </c>
      <c r="BC23" s="104" t="str">
        <f t="shared" si="4"/>
        <v/>
      </c>
      <c r="BD23" s="105" t="str">
        <f t="shared" si="5"/>
        <v/>
      </c>
      <c r="BE23" s="101" t="str">
        <f t="shared" si="11"/>
        <v/>
      </c>
      <c r="BF23" s="106" t="str">
        <f t="shared" si="12"/>
        <v/>
      </c>
    </row>
    <row r="24" spans="1:58" ht="17.25" customHeight="1" x14ac:dyDescent="0.25">
      <c r="A24" s="86">
        <v>10</v>
      </c>
      <c r="B24" s="317"/>
      <c r="C24" s="318"/>
      <c r="D24" s="87"/>
      <c r="E24" s="88"/>
      <c r="F24" s="89"/>
      <c r="G24" s="90"/>
      <c r="H24" s="90"/>
      <c r="I24" s="90"/>
      <c r="J24" s="90"/>
      <c r="K24" s="90"/>
      <c r="L24" s="90"/>
      <c r="M24" s="90"/>
      <c r="N24" s="90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2"/>
      <c r="AO24" s="93"/>
      <c r="AP24" s="94"/>
      <c r="AQ24" s="95"/>
      <c r="AR24" s="95"/>
      <c r="AS24" s="96"/>
      <c r="AT24" s="97" t="str">
        <f t="shared" si="6"/>
        <v/>
      </c>
      <c r="AU24" s="98" t="str">
        <f t="shared" si="7"/>
        <v/>
      </c>
      <c r="AV24" s="99" t="str">
        <f t="shared" si="8"/>
        <v/>
      </c>
      <c r="AW24" s="98" t="str">
        <f t="shared" si="9"/>
        <v/>
      </c>
      <c r="AX24" s="100" t="str">
        <f t="shared" si="10"/>
        <v/>
      </c>
      <c r="AY24" s="101" t="str">
        <f t="shared" si="0"/>
        <v/>
      </c>
      <c r="AZ24" s="102" t="str">
        <f t="shared" si="1"/>
        <v/>
      </c>
      <c r="BA24" s="103" t="str">
        <f t="shared" si="2"/>
        <v/>
      </c>
      <c r="BB24" s="104" t="str">
        <f t="shared" si="3"/>
        <v/>
      </c>
      <c r="BC24" s="104" t="str">
        <f t="shared" si="4"/>
        <v/>
      </c>
      <c r="BD24" s="105" t="str">
        <f t="shared" si="5"/>
        <v/>
      </c>
      <c r="BE24" s="101" t="str">
        <f t="shared" si="11"/>
        <v/>
      </c>
      <c r="BF24" s="106" t="str">
        <f t="shared" si="12"/>
        <v/>
      </c>
    </row>
    <row r="25" spans="1:58" ht="17.25" customHeight="1" x14ac:dyDescent="0.25">
      <c r="A25" s="107">
        <v>11</v>
      </c>
      <c r="B25" s="315"/>
      <c r="C25" s="316"/>
      <c r="D25" s="87"/>
      <c r="E25" s="88"/>
      <c r="F25" s="89"/>
      <c r="G25" s="90"/>
      <c r="H25" s="90"/>
      <c r="I25" s="90"/>
      <c r="J25" s="90"/>
      <c r="K25" s="90"/>
      <c r="L25" s="90"/>
      <c r="M25" s="90"/>
      <c r="N25" s="90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2"/>
      <c r="AO25" s="93"/>
      <c r="AP25" s="94"/>
      <c r="AQ25" s="95"/>
      <c r="AR25" s="95"/>
      <c r="AS25" s="96"/>
      <c r="AT25" s="97" t="str">
        <f t="shared" si="6"/>
        <v/>
      </c>
      <c r="AU25" s="98" t="str">
        <f t="shared" si="7"/>
        <v/>
      </c>
      <c r="AV25" s="99" t="str">
        <f t="shared" si="8"/>
        <v/>
      </c>
      <c r="AW25" s="98" t="str">
        <f t="shared" si="9"/>
        <v/>
      </c>
      <c r="AX25" s="100" t="str">
        <f t="shared" si="10"/>
        <v/>
      </c>
      <c r="AY25" s="101" t="str">
        <f t="shared" si="0"/>
        <v/>
      </c>
      <c r="AZ25" s="102" t="str">
        <f t="shared" si="1"/>
        <v/>
      </c>
      <c r="BA25" s="103" t="str">
        <f t="shared" si="2"/>
        <v/>
      </c>
      <c r="BB25" s="104" t="str">
        <f t="shared" si="3"/>
        <v/>
      </c>
      <c r="BC25" s="104" t="str">
        <f t="shared" si="4"/>
        <v/>
      </c>
      <c r="BD25" s="105" t="str">
        <f t="shared" si="5"/>
        <v/>
      </c>
      <c r="BE25" s="101" t="str">
        <f t="shared" si="11"/>
        <v/>
      </c>
      <c r="BF25" s="106" t="str">
        <f t="shared" si="12"/>
        <v/>
      </c>
    </row>
    <row r="26" spans="1:58" ht="17.25" customHeight="1" x14ac:dyDescent="0.25">
      <c r="A26" s="86">
        <v>12</v>
      </c>
      <c r="B26" s="317"/>
      <c r="C26" s="318"/>
      <c r="D26" s="87" t="s">
        <v>63</v>
      </c>
      <c r="E26" s="88"/>
      <c r="F26" s="89"/>
      <c r="G26" s="90"/>
      <c r="H26" s="90"/>
      <c r="I26" s="90"/>
      <c r="J26" s="90"/>
      <c r="K26" s="90"/>
      <c r="L26" s="90"/>
      <c r="M26" s="90"/>
      <c r="N26" s="90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2"/>
      <c r="AO26" s="93"/>
      <c r="AP26" s="94"/>
      <c r="AQ26" s="95"/>
      <c r="AR26" s="95"/>
      <c r="AS26" s="96"/>
      <c r="AT26" s="97" t="str">
        <f t="shared" si="6"/>
        <v/>
      </c>
      <c r="AU26" s="98" t="str">
        <f t="shared" si="7"/>
        <v/>
      </c>
      <c r="AV26" s="99" t="str">
        <f t="shared" si="8"/>
        <v/>
      </c>
      <c r="AW26" s="98" t="str">
        <f t="shared" si="9"/>
        <v/>
      </c>
      <c r="AX26" s="100" t="str">
        <f t="shared" si="10"/>
        <v/>
      </c>
      <c r="AY26" s="101" t="str">
        <f t="shared" si="0"/>
        <v/>
      </c>
      <c r="AZ26" s="102" t="str">
        <f t="shared" si="1"/>
        <v/>
      </c>
      <c r="BA26" s="103" t="str">
        <f t="shared" si="2"/>
        <v/>
      </c>
      <c r="BB26" s="104" t="str">
        <f t="shared" si="3"/>
        <v/>
      </c>
      <c r="BC26" s="104" t="str">
        <f t="shared" si="4"/>
        <v/>
      </c>
      <c r="BD26" s="105" t="str">
        <f t="shared" si="5"/>
        <v/>
      </c>
      <c r="BE26" s="101" t="str">
        <f t="shared" si="11"/>
        <v/>
      </c>
      <c r="BF26" s="106" t="str">
        <f t="shared" si="12"/>
        <v/>
      </c>
    </row>
    <row r="27" spans="1:58" ht="17.25" customHeight="1" x14ac:dyDescent="0.25">
      <c r="A27" s="107">
        <v>13</v>
      </c>
      <c r="B27" s="315"/>
      <c r="C27" s="316"/>
      <c r="D27" s="87" t="s">
        <v>63</v>
      </c>
      <c r="E27" s="88"/>
      <c r="F27" s="89"/>
      <c r="G27" s="90"/>
      <c r="H27" s="90"/>
      <c r="I27" s="90"/>
      <c r="J27" s="90"/>
      <c r="K27" s="90"/>
      <c r="L27" s="90"/>
      <c r="M27" s="90"/>
      <c r="N27" s="90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2"/>
      <c r="AO27" s="93"/>
      <c r="AP27" s="94"/>
      <c r="AQ27" s="95"/>
      <c r="AR27" s="95"/>
      <c r="AS27" s="96"/>
      <c r="AT27" s="97" t="str">
        <f t="shared" si="6"/>
        <v/>
      </c>
      <c r="AU27" s="98" t="str">
        <f t="shared" si="7"/>
        <v/>
      </c>
      <c r="AV27" s="99" t="str">
        <f t="shared" si="8"/>
        <v/>
      </c>
      <c r="AW27" s="98" t="str">
        <f t="shared" si="9"/>
        <v/>
      </c>
      <c r="AX27" s="100" t="str">
        <f t="shared" si="10"/>
        <v/>
      </c>
      <c r="AY27" s="101" t="str">
        <f t="shared" si="0"/>
        <v/>
      </c>
      <c r="AZ27" s="102" t="str">
        <f t="shared" si="1"/>
        <v/>
      </c>
      <c r="BA27" s="103" t="str">
        <f t="shared" si="2"/>
        <v/>
      </c>
      <c r="BB27" s="104" t="str">
        <f t="shared" si="3"/>
        <v/>
      </c>
      <c r="BC27" s="104" t="str">
        <f t="shared" si="4"/>
        <v/>
      </c>
      <c r="BD27" s="105" t="str">
        <f t="shared" si="5"/>
        <v/>
      </c>
      <c r="BE27" s="101" t="str">
        <f t="shared" si="11"/>
        <v/>
      </c>
      <c r="BF27" s="106" t="str">
        <f t="shared" si="12"/>
        <v/>
      </c>
    </row>
    <row r="28" spans="1:58" ht="17.25" customHeight="1" x14ac:dyDescent="0.25">
      <c r="A28" s="86">
        <v>14</v>
      </c>
      <c r="B28" s="317"/>
      <c r="C28" s="318"/>
      <c r="D28" s="87"/>
      <c r="E28" s="88"/>
      <c r="F28" s="89"/>
      <c r="G28" s="90"/>
      <c r="H28" s="90"/>
      <c r="I28" s="90"/>
      <c r="J28" s="90"/>
      <c r="K28" s="90"/>
      <c r="L28" s="90"/>
      <c r="M28" s="90"/>
      <c r="N28" s="90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2"/>
      <c r="AO28" s="93"/>
      <c r="AP28" s="94"/>
      <c r="AQ28" s="95"/>
      <c r="AR28" s="95"/>
      <c r="AS28" s="96"/>
      <c r="AT28" s="97" t="str">
        <f t="shared" si="6"/>
        <v/>
      </c>
      <c r="AU28" s="98" t="str">
        <f t="shared" si="7"/>
        <v/>
      </c>
      <c r="AV28" s="99" t="str">
        <f t="shared" si="8"/>
        <v/>
      </c>
      <c r="AW28" s="98" t="str">
        <f t="shared" si="9"/>
        <v/>
      </c>
      <c r="AX28" s="100" t="str">
        <f t="shared" si="10"/>
        <v/>
      </c>
      <c r="AY28" s="101" t="str">
        <f t="shared" si="0"/>
        <v/>
      </c>
      <c r="AZ28" s="102" t="str">
        <f t="shared" si="1"/>
        <v/>
      </c>
      <c r="BA28" s="103" t="str">
        <f t="shared" si="2"/>
        <v/>
      </c>
      <c r="BB28" s="104" t="str">
        <f t="shared" si="3"/>
        <v/>
      </c>
      <c r="BC28" s="104" t="str">
        <f t="shared" si="4"/>
        <v/>
      </c>
      <c r="BD28" s="105" t="str">
        <f t="shared" si="5"/>
        <v/>
      </c>
      <c r="BE28" s="101" t="str">
        <f t="shared" si="11"/>
        <v/>
      </c>
      <c r="BF28" s="106" t="str">
        <f t="shared" si="12"/>
        <v/>
      </c>
    </row>
    <row r="29" spans="1:58" ht="17.25" customHeight="1" x14ac:dyDescent="0.25">
      <c r="A29" s="107">
        <v>15</v>
      </c>
      <c r="B29" s="315"/>
      <c r="C29" s="316"/>
      <c r="D29" s="87"/>
      <c r="E29" s="88"/>
      <c r="F29" s="89"/>
      <c r="G29" s="90"/>
      <c r="H29" s="90"/>
      <c r="I29" s="90"/>
      <c r="J29" s="90"/>
      <c r="K29" s="90"/>
      <c r="L29" s="90"/>
      <c r="M29" s="90"/>
      <c r="N29" s="90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2"/>
      <c r="AO29" s="93"/>
      <c r="AP29" s="94"/>
      <c r="AQ29" s="95"/>
      <c r="AR29" s="95"/>
      <c r="AS29" s="96"/>
      <c r="AT29" s="97" t="str">
        <f t="shared" si="6"/>
        <v/>
      </c>
      <c r="AU29" s="98" t="str">
        <f t="shared" si="7"/>
        <v/>
      </c>
      <c r="AV29" s="99" t="str">
        <f t="shared" si="8"/>
        <v/>
      </c>
      <c r="AW29" s="98" t="str">
        <f t="shared" si="9"/>
        <v/>
      </c>
      <c r="AX29" s="100" t="str">
        <f t="shared" si="10"/>
        <v/>
      </c>
      <c r="AY29" s="101" t="str">
        <f t="shared" si="0"/>
        <v/>
      </c>
      <c r="AZ29" s="102" t="str">
        <f t="shared" si="1"/>
        <v/>
      </c>
      <c r="BA29" s="103" t="str">
        <f t="shared" si="2"/>
        <v/>
      </c>
      <c r="BB29" s="104" t="str">
        <f t="shared" si="3"/>
        <v/>
      </c>
      <c r="BC29" s="104" t="str">
        <f t="shared" si="4"/>
        <v/>
      </c>
      <c r="BD29" s="105" t="str">
        <f t="shared" si="5"/>
        <v/>
      </c>
      <c r="BE29" s="101" t="str">
        <f t="shared" si="11"/>
        <v/>
      </c>
      <c r="BF29" s="106" t="str">
        <f t="shared" si="12"/>
        <v/>
      </c>
    </row>
    <row r="30" spans="1:58" ht="17.25" customHeight="1" x14ac:dyDescent="0.25">
      <c r="A30" s="86">
        <v>16</v>
      </c>
      <c r="B30" s="317"/>
      <c r="C30" s="318"/>
      <c r="D30" s="87"/>
      <c r="E30" s="88"/>
      <c r="F30" s="89"/>
      <c r="G30" s="90"/>
      <c r="H30" s="90"/>
      <c r="I30" s="90"/>
      <c r="J30" s="90"/>
      <c r="K30" s="90"/>
      <c r="L30" s="90"/>
      <c r="M30" s="90"/>
      <c r="N30" s="90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2"/>
      <c r="AO30" s="93"/>
      <c r="AP30" s="94"/>
      <c r="AQ30" s="95"/>
      <c r="AR30" s="95"/>
      <c r="AS30" s="96"/>
      <c r="AT30" s="97" t="str">
        <f t="shared" si="6"/>
        <v/>
      </c>
      <c r="AU30" s="98" t="str">
        <f t="shared" si="7"/>
        <v/>
      </c>
      <c r="AV30" s="99" t="str">
        <f t="shared" si="8"/>
        <v/>
      </c>
      <c r="AW30" s="98" t="str">
        <f t="shared" si="9"/>
        <v/>
      </c>
      <c r="AX30" s="100" t="str">
        <f t="shared" si="10"/>
        <v/>
      </c>
      <c r="AY30" s="101" t="str">
        <f t="shared" si="0"/>
        <v/>
      </c>
      <c r="AZ30" s="102" t="str">
        <f t="shared" si="1"/>
        <v/>
      </c>
      <c r="BA30" s="103" t="str">
        <f t="shared" si="2"/>
        <v/>
      </c>
      <c r="BB30" s="104" t="str">
        <f t="shared" si="3"/>
        <v/>
      </c>
      <c r="BC30" s="104" t="str">
        <f t="shared" si="4"/>
        <v/>
      </c>
      <c r="BD30" s="105" t="str">
        <f t="shared" si="5"/>
        <v/>
      </c>
      <c r="BE30" s="101" t="str">
        <f t="shared" si="11"/>
        <v/>
      </c>
      <c r="BF30" s="106" t="str">
        <f t="shared" si="12"/>
        <v/>
      </c>
    </row>
    <row r="31" spans="1:58" ht="17.25" customHeight="1" x14ac:dyDescent="0.25">
      <c r="A31" s="107">
        <v>17</v>
      </c>
      <c r="B31" s="315"/>
      <c r="C31" s="316"/>
      <c r="D31" s="87"/>
      <c r="E31" s="88"/>
      <c r="F31" s="89"/>
      <c r="G31" s="90"/>
      <c r="H31" s="90"/>
      <c r="I31" s="90"/>
      <c r="J31" s="90"/>
      <c r="K31" s="90"/>
      <c r="L31" s="90"/>
      <c r="M31" s="90"/>
      <c r="N31" s="90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2"/>
      <c r="AO31" s="93"/>
      <c r="AP31" s="94"/>
      <c r="AQ31" s="95"/>
      <c r="AR31" s="95"/>
      <c r="AS31" s="96"/>
      <c r="AT31" s="97" t="str">
        <f t="shared" si="6"/>
        <v/>
      </c>
      <c r="AU31" s="98" t="str">
        <f t="shared" si="7"/>
        <v/>
      </c>
      <c r="AV31" s="99" t="str">
        <f t="shared" si="8"/>
        <v/>
      </c>
      <c r="AW31" s="98" t="str">
        <f t="shared" si="9"/>
        <v/>
      </c>
      <c r="AX31" s="100" t="str">
        <f t="shared" si="10"/>
        <v/>
      </c>
      <c r="AY31" s="101" t="str">
        <f t="shared" si="0"/>
        <v/>
      </c>
      <c r="AZ31" s="102" t="str">
        <f t="shared" si="1"/>
        <v/>
      </c>
      <c r="BA31" s="103" t="str">
        <f t="shared" si="2"/>
        <v/>
      </c>
      <c r="BB31" s="104" t="str">
        <f t="shared" si="3"/>
        <v/>
      </c>
      <c r="BC31" s="104" t="str">
        <f t="shared" si="4"/>
        <v/>
      </c>
      <c r="BD31" s="105" t="str">
        <f t="shared" si="5"/>
        <v/>
      </c>
      <c r="BE31" s="101" t="str">
        <f t="shared" si="11"/>
        <v/>
      </c>
      <c r="BF31" s="106" t="str">
        <f t="shared" si="12"/>
        <v/>
      </c>
    </row>
    <row r="32" spans="1:58" ht="17.25" customHeight="1" x14ac:dyDescent="0.25">
      <c r="A32" s="86">
        <v>18</v>
      </c>
      <c r="B32" s="317"/>
      <c r="C32" s="318"/>
      <c r="D32" s="87"/>
      <c r="E32" s="88"/>
      <c r="F32" s="89"/>
      <c r="G32" s="90"/>
      <c r="H32" s="90"/>
      <c r="I32" s="90"/>
      <c r="J32" s="90"/>
      <c r="K32" s="90"/>
      <c r="L32" s="90"/>
      <c r="M32" s="90"/>
      <c r="N32" s="90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2"/>
      <c r="AO32" s="93"/>
      <c r="AP32" s="94"/>
      <c r="AQ32" s="95"/>
      <c r="AR32" s="95"/>
      <c r="AS32" s="96"/>
      <c r="AT32" s="97" t="str">
        <f t="shared" si="6"/>
        <v/>
      </c>
      <c r="AU32" s="98" t="str">
        <f t="shared" si="7"/>
        <v/>
      </c>
      <c r="AV32" s="99" t="str">
        <f t="shared" si="8"/>
        <v/>
      </c>
      <c r="AW32" s="98" t="str">
        <f t="shared" si="9"/>
        <v/>
      </c>
      <c r="AX32" s="100" t="str">
        <f t="shared" si="10"/>
        <v/>
      </c>
      <c r="AY32" s="101" t="str">
        <f t="shared" si="0"/>
        <v/>
      </c>
      <c r="AZ32" s="102" t="str">
        <f t="shared" si="1"/>
        <v/>
      </c>
      <c r="BA32" s="103" t="str">
        <f t="shared" si="2"/>
        <v/>
      </c>
      <c r="BB32" s="104" t="str">
        <f t="shared" si="3"/>
        <v/>
      </c>
      <c r="BC32" s="104" t="str">
        <f t="shared" si="4"/>
        <v/>
      </c>
      <c r="BD32" s="105" t="str">
        <f t="shared" si="5"/>
        <v/>
      </c>
      <c r="BE32" s="101" t="str">
        <f t="shared" si="11"/>
        <v/>
      </c>
      <c r="BF32" s="106" t="str">
        <f t="shared" si="12"/>
        <v/>
      </c>
    </row>
    <row r="33" spans="1:58" ht="17.25" customHeight="1" x14ac:dyDescent="0.25">
      <c r="A33" s="107">
        <v>19</v>
      </c>
      <c r="B33" s="315"/>
      <c r="C33" s="316"/>
      <c r="D33" s="87"/>
      <c r="E33" s="88"/>
      <c r="F33" s="89"/>
      <c r="G33" s="90"/>
      <c r="H33" s="90"/>
      <c r="I33" s="90"/>
      <c r="J33" s="90"/>
      <c r="K33" s="90"/>
      <c r="L33" s="90"/>
      <c r="M33" s="90"/>
      <c r="N33" s="90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2"/>
      <c r="AO33" s="93"/>
      <c r="AP33" s="94"/>
      <c r="AQ33" s="95"/>
      <c r="AR33" s="95"/>
      <c r="AS33" s="96"/>
      <c r="AT33" s="97" t="str">
        <f t="shared" si="6"/>
        <v/>
      </c>
      <c r="AU33" s="98" t="str">
        <f t="shared" si="7"/>
        <v/>
      </c>
      <c r="AV33" s="99" t="str">
        <f t="shared" si="8"/>
        <v/>
      </c>
      <c r="AW33" s="98" t="str">
        <f t="shared" si="9"/>
        <v/>
      </c>
      <c r="AX33" s="100" t="str">
        <f t="shared" si="10"/>
        <v/>
      </c>
      <c r="AY33" s="101" t="str">
        <f t="shared" si="0"/>
        <v/>
      </c>
      <c r="AZ33" s="102" t="str">
        <f t="shared" si="1"/>
        <v/>
      </c>
      <c r="BA33" s="103" t="str">
        <f t="shared" si="2"/>
        <v/>
      </c>
      <c r="BB33" s="104" t="str">
        <f t="shared" si="3"/>
        <v/>
      </c>
      <c r="BC33" s="104" t="str">
        <f t="shared" si="4"/>
        <v/>
      </c>
      <c r="BD33" s="105" t="str">
        <f t="shared" si="5"/>
        <v/>
      </c>
      <c r="BE33" s="101" t="str">
        <f t="shared" si="11"/>
        <v/>
      </c>
      <c r="BF33" s="106" t="str">
        <f t="shared" si="12"/>
        <v/>
      </c>
    </row>
    <row r="34" spans="1:58" ht="17.25" customHeight="1" x14ac:dyDescent="0.25">
      <c r="A34" s="86">
        <v>20</v>
      </c>
      <c r="B34" s="317"/>
      <c r="C34" s="318"/>
      <c r="D34" s="87"/>
      <c r="E34" s="88"/>
      <c r="F34" s="89"/>
      <c r="G34" s="90"/>
      <c r="H34" s="90"/>
      <c r="I34" s="90"/>
      <c r="J34" s="90"/>
      <c r="K34" s="90"/>
      <c r="L34" s="90"/>
      <c r="M34" s="90"/>
      <c r="N34" s="90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2"/>
      <c r="AO34" s="93"/>
      <c r="AP34" s="94"/>
      <c r="AQ34" s="95"/>
      <c r="AR34" s="95"/>
      <c r="AS34" s="96"/>
      <c r="AT34" s="97" t="str">
        <f t="shared" si="6"/>
        <v/>
      </c>
      <c r="AU34" s="98" t="str">
        <f t="shared" si="7"/>
        <v/>
      </c>
      <c r="AV34" s="99" t="str">
        <f t="shared" si="8"/>
        <v/>
      </c>
      <c r="AW34" s="98" t="str">
        <f t="shared" si="9"/>
        <v/>
      </c>
      <c r="AX34" s="100" t="str">
        <f t="shared" si="10"/>
        <v/>
      </c>
      <c r="AY34" s="101" t="str">
        <f t="shared" si="0"/>
        <v/>
      </c>
      <c r="AZ34" s="102" t="str">
        <f t="shared" si="1"/>
        <v/>
      </c>
      <c r="BA34" s="103" t="str">
        <f t="shared" si="2"/>
        <v/>
      </c>
      <c r="BB34" s="104" t="str">
        <f t="shared" si="3"/>
        <v/>
      </c>
      <c r="BC34" s="104" t="str">
        <f t="shared" si="4"/>
        <v/>
      </c>
      <c r="BD34" s="105" t="str">
        <f t="shared" si="5"/>
        <v/>
      </c>
      <c r="BE34" s="101" t="str">
        <f t="shared" si="11"/>
        <v/>
      </c>
      <c r="BF34" s="106" t="str">
        <f t="shared" si="12"/>
        <v/>
      </c>
    </row>
    <row r="35" spans="1:58" ht="17.25" customHeight="1" x14ac:dyDescent="0.25">
      <c r="A35" s="107">
        <v>21</v>
      </c>
      <c r="B35" s="315"/>
      <c r="C35" s="316"/>
      <c r="D35" s="87"/>
      <c r="E35" s="88"/>
      <c r="F35" s="89"/>
      <c r="G35" s="90"/>
      <c r="H35" s="90"/>
      <c r="I35" s="90"/>
      <c r="J35" s="90"/>
      <c r="K35" s="90"/>
      <c r="L35" s="90"/>
      <c r="M35" s="90"/>
      <c r="N35" s="90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2"/>
      <c r="AO35" s="93"/>
      <c r="AP35" s="94"/>
      <c r="AQ35" s="95"/>
      <c r="AR35" s="95"/>
      <c r="AS35" s="96"/>
      <c r="AT35" s="97" t="str">
        <f t="shared" si="6"/>
        <v/>
      </c>
      <c r="AU35" s="98" t="str">
        <f t="shared" si="7"/>
        <v/>
      </c>
      <c r="AV35" s="99" t="str">
        <f t="shared" si="8"/>
        <v/>
      </c>
      <c r="AW35" s="98" t="str">
        <f t="shared" si="9"/>
        <v/>
      </c>
      <c r="AX35" s="100" t="str">
        <f t="shared" si="10"/>
        <v/>
      </c>
      <c r="AY35" s="101" t="str">
        <f t="shared" si="0"/>
        <v/>
      </c>
      <c r="AZ35" s="102" t="str">
        <f t="shared" si="1"/>
        <v/>
      </c>
      <c r="BA35" s="103" t="str">
        <f t="shared" si="2"/>
        <v/>
      </c>
      <c r="BB35" s="104" t="str">
        <f t="shared" si="3"/>
        <v/>
      </c>
      <c r="BC35" s="104" t="str">
        <f t="shared" si="4"/>
        <v/>
      </c>
      <c r="BD35" s="105" t="str">
        <f t="shared" si="5"/>
        <v/>
      </c>
      <c r="BE35" s="101" t="str">
        <f t="shared" si="11"/>
        <v/>
      </c>
      <c r="BF35" s="106" t="str">
        <f t="shared" si="12"/>
        <v/>
      </c>
    </row>
    <row r="36" spans="1:58" ht="17.25" customHeight="1" x14ac:dyDescent="0.25">
      <c r="A36" s="86">
        <v>22</v>
      </c>
      <c r="B36" s="317"/>
      <c r="C36" s="318"/>
      <c r="D36" s="87"/>
      <c r="E36" s="88"/>
      <c r="F36" s="89"/>
      <c r="G36" s="90"/>
      <c r="H36" s="90"/>
      <c r="I36" s="90"/>
      <c r="J36" s="90"/>
      <c r="K36" s="90"/>
      <c r="L36" s="90"/>
      <c r="M36" s="90"/>
      <c r="N36" s="90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2"/>
      <c r="AO36" s="93"/>
      <c r="AP36" s="94"/>
      <c r="AQ36" s="95"/>
      <c r="AR36" s="95"/>
      <c r="AS36" s="96"/>
      <c r="AT36" s="97" t="str">
        <f t="shared" si="6"/>
        <v/>
      </c>
      <c r="AU36" s="98" t="str">
        <f t="shared" si="7"/>
        <v/>
      </c>
      <c r="AV36" s="99" t="str">
        <f t="shared" si="8"/>
        <v/>
      </c>
      <c r="AW36" s="98" t="str">
        <f t="shared" si="9"/>
        <v/>
      </c>
      <c r="AX36" s="100" t="str">
        <f t="shared" si="10"/>
        <v/>
      </c>
      <c r="AY36" s="101" t="str">
        <f t="shared" si="0"/>
        <v/>
      </c>
      <c r="AZ36" s="102" t="str">
        <f t="shared" si="1"/>
        <v/>
      </c>
      <c r="BA36" s="103" t="str">
        <f t="shared" si="2"/>
        <v/>
      </c>
      <c r="BB36" s="104" t="str">
        <f t="shared" si="3"/>
        <v/>
      </c>
      <c r="BC36" s="104" t="str">
        <f t="shared" si="4"/>
        <v/>
      </c>
      <c r="BD36" s="105" t="str">
        <f t="shared" si="5"/>
        <v/>
      </c>
      <c r="BE36" s="101" t="str">
        <f t="shared" si="11"/>
        <v/>
      </c>
      <c r="BF36" s="106" t="str">
        <f t="shared" si="12"/>
        <v/>
      </c>
    </row>
    <row r="37" spans="1:58" ht="17.25" customHeight="1" x14ac:dyDescent="0.25">
      <c r="A37" s="107">
        <v>23</v>
      </c>
      <c r="B37" s="315"/>
      <c r="C37" s="316"/>
      <c r="D37" s="87"/>
      <c r="E37" s="88"/>
      <c r="F37" s="89"/>
      <c r="G37" s="90"/>
      <c r="H37" s="90"/>
      <c r="I37" s="90"/>
      <c r="J37" s="90"/>
      <c r="K37" s="90"/>
      <c r="L37" s="90"/>
      <c r="M37" s="90"/>
      <c r="N37" s="90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2"/>
      <c r="AO37" s="93"/>
      <c r="AP37" s="94"/>
      <c r="AQ37" s="95"/>
      <c r="AR37" s="95"/>
      <c r="AS37" s="96"/>
      <c r="AT37" s="97" t="str">
        <f t="shared" si="6"/>
        <v/>
      </c>
      <c r="AU37" s="98" t="str">
        <f t="shared" si="7"/>
        <v/>
      </c>
      <c r="AV37" s="99" t="str">
        <f t="shared" si="8"/>
        <v/>
      </c>
      <c r="AW37" s="98" t="str">
        <f t="shared" si="9"/>
        <v/>
      </c>
      <c r="AX37" s="100" t="str">
        <f t="shared" si="10"/>
        <v/>
      </c>
      <c r="AY37" s="101" t="str">
        <f t="shared" si="0"/>
        <v/>
      </c>
      <c r="AZ37" s="102" t="str">
        <f t="shared" si="1"/>
        <v/>
      </c>
      <c r="BA37" s="103" t="str">
        <f t="shared" si="2"/>
        <v/>
      </c>
      <c r="BB37" s="104" t="str">
        <f t="shared" si="3"/>
        <v/>
      </c>
      <c r="BC37" s="104" t="str">
        <f t="shared" si="4"/>
        <v/>
      </c>
      <c r="BD37" s="105" t="str">
        <f t="shared" si="5"/>
        <v/>
      </c>
      <c r="BE37" s="101" t="str">
        <f t="shared" si="11"/>
        <v/>
      </c>
      <c r="BF37" s="106" t="str">
        <f t="shared" si="12"/>
        <v/>
      </c>
    </row>
    <row r="38" spans="1:58" ht="17.25" customHeight="1" x14ac:dyDescent="0.25">
      <c r="A38" s="86">
        <v>24</v>
      </c>
      <c r="B38" s="317"/>
      <c r="C38" s="318"/>
      <c r="D38" s="87"/>
      <c r="E38" s="88"/>
      <c r="F38" s="89"/>
      <c r="G38" s="90"/>
      <c r="H38" s="90"/>
      <c r="I38" s="90"/>
      <c r="J38" s="90"/>
      <c r="K38" s="90"/>
      <c r="L38" s="90"/>
      <c r="M38" s="90"/>
      <c r="N38" s="90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2"/>
      <c r="AO38" s="93"/>
      <c r="AP38" s="94"/>
      <c r="AQ38" s="95"/>
      <c r="AR38" s="95"/>
      <c r="AS38" s="96"/>
      <c r="AT38" s="97" t="str">
        <f t="shared" si="6"/>
        <v/>
      </c>
      <c r="AU38" s="98" t="str">
        <f t="shared" si="7"/>
        <v/>
      </c>
      <c r="AV38" s="99" t="str">
        <f t="shared" si="8"/>
        <v/>
      </c>
      <c r="AW38" s="98" t="str">
        <f t="shared" si="9"/>
        <v/>
      </c>
      <c r="AX38" s="100" t="str">
        <f t="shared" si="10"/>
        <v/>
      </c>
      <c r="AY38" s="101" t="str">
        <f t="shared" si="0"/>
        <v/>
      </c>
      <c r="AZ38" s="102" t="str">
        <f t="shared" si="1"/>
        <v/>
      </c>
      <c r="BA38" s="103" t="str">
        <f t="shared" si="2"/>
        <v/>
      </c>
      <c r="BB38" s="104" t="str">
        <f t="shared" si="3"/>
        <v/>
      </c>
      <c r="BC38" s="104" t="str">
        <f t="shared" si="4"/>
        <v/>
      </c>
      <c r="BD38" s="105" t="str">
        <f t="shared" si="5"/>
        <v/>
      </c>
      <c r="BE38" s="101" t="str">
        <f t="shared" si="11"/>
        <v/>
      </c>
      <c r="BF38" s="106" t="str">
        <f t="shared" si="12"/>
        <v/>
      </c>
    </row>
    <row r="39" spans="1:58" ht="17.25" customHeight="1" x14ac:dyDescent="0.25">
      <c r="A39" s="107">
        <v>25</v>
      </c>
      <c r="B39" s="315"/>
      <c r="C39" s="316"/>
      <c r="D39" s="87"/>
      <c r="E39" s="88" t="s">
        <v>123</v>
      </c>
      <c r="F39" s="89"/>
      <c r="G39" s="90"/>
      <c r="H39" s="90"/>
      <c r="I39" s="90"/>
      <c r="J39" s="90"/>
      <c r="K39" s="90"/>
      <c r="L39" s="90"/>
      <c r="M39" s="90"/>
      <c r="N39" s="90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2"/>
      <c r="AO39" s="93"/>
      <c r="AP39" s="94"/>
      <c r="AQ39" s="95"/>
      <c r="AR39" s="95"/>
      <c r="AS39" s="96"/>
      <c r="AT39" s="97" t="str">
        <f t="shared" si="6"/>
        <v/>
      </c>
      <c r="AU39" s="98" t="str">
        <f t="shared" si="7"/>
        <v/>
      </c>
      <c r="AV39" s="99" t="str">
        <f t="shared" si="8"/>
        <v/>
      </c>
      <c r="AW39" s="98" t="str">
        <f t="shared" si="9"/>
        <v/>
      </c>
      <c r="AX39" s="100" t="str">
        <f t="shared" si="10"/>
        <v/>
      </c>
      <c r="AY39" s="101" t="str">
        <f t="shared" si="0"/>
        <v/>
      </c>
      <c r="AZ39" s="102" t="str">
        <f t="shared" si="1"/>
        <v/>
      </c>
      <c r="BA39" s="103" t="str">
        <f t="shared" si="2"/>
        <v/>
      </c>
      <c r="BB39" s="104" t="str">
        <f t="shared" si="3"/>
        <v/>
      </c>
      <c r="BC39" s="104" t="str">
        <f t="shared" si="4"/>
        <v/>
      </c>
      <c r="BD39" s="105" t="str">
        <f t="shared" si="5"/>
        <v/>
      </c>
      <c r="BE39" s="101" t="str">
        <f t="shared" si="11"/>
        <v/>
      </c>
      <c r="BF39" s="106" t="str">
        <f t="shared" si="12"/>
        <v/>
      </c>
    </row>
    <row r="40" spans="1:58" ht="17.25" customHeight="1" x14ac:dyDescent="0.25">
      <c r="A40" s="86">
        <v>26</v>
      </c>
      <c r="B40" s="317"/>
      <c r="C40" s="318"/>
      <c r="D40" s="87"/>
      <c r="E40" s="88"/>
      <c r="F40" s="89"/>
      <c r="G40" s="90"/>
      <c r="H40" s="90"/>
      <c r="I40" s="90"/>
      <c r="J40" s="90"/>
      <c r="K40" s="90"/>
      <c r="L40" s="90"/>
      <c r="M40" s="90"/>
      <c r="N40" s="90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2"/>
      <c r="AO40" s="93"/>
      <c r="AP40" s="94"/>
      <c r="AQ40" s="95"/>
      <c r="AR40" s="95"/>
      <c r="AS40" s="96"/>
      <c r="AT40" s="97" t="str">
        <f t="shared" si="6"/>
        <v/>
      </c>
      <c r="AU40" s="98" t="str">
        <f t="shared" si="7"/>
        <v/>
      </c>
      <c r="AV40" s="99" t="str">
        <f t="shared" si="8"/>
        <v/>
      </c>
      <c r="AW40" s="98" t="str">
        <f t="shared" si="9"/>
        <v/>
      </c>
      <c r="AX40" s="100" t="str">
        <f t="shared" si="10"/>
        <v/>
      </c>
      <c r="AY40" s="101" t="str">
        <f t="shared" si="0"/>
        <v/>
      </c>
      <c r="AZ40" s="102" t="str">
        <f t="shared" si="1"/>
        <v/>
      </c>
      <c r="BA40" s="103" t="str">
        <f t="shared" si="2"/>
        <v/>
      </c>
      <c r="BB40" s="104" t="str">
        <f t="shared" si="3"/>
        <v/>
      </c>
      <c r="BC40" s="104" t="str">
        <f t="shared" si="4"/>
        <v/>
      </c>
      <c r="BD40" s="105" t="str">
        <f t="shared" si="5"/>
        <v/>
      </c>
      <c r="BE40" s="101" t="str">
        <f t="shared" si="11"/>
        <v/>
      </c>
      <c r="BF40" s="106" t="str">
        <f t="shared" si="12"/>
        <v/>
      </c>
    </row>
    <row r="41" spans="1:58" ht="17.25" customHeight="1" x14ac:dyDescent="0.25">
      <c r="A41" s="107">
        <v>27</v>
      </c>
      <c r="B41" s="315"/>
      <c r="C41" s="316"/>
      <c r="D41" s="87"/>
      <c r="E41" s="88"/>
      <c r="F41" s="89"/>
      <c r="G41" s="90"/>
      <c r="H41" s="90"/>
      <c r="I41" s="90"/>
      <c r="J41" s="90"/>
      <c r="K41" s="90"/>
      <c r="L41" s="90"/>
      <c r="M41" s="90"/>
      <c r="N41" s="90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91"/>
      <c r="AN41" s="92"/>
      <c r="AO41" s="93"/>
      <c r="AP41" s="94"/>
      <c r="AQ41" s="95"/>
      <c r="AR41" s="95"/>
      <c r="AS41" s="96"/>
      <c r="AT41" s="97" t="str">
        <f t="shared" si="6"/>
        <v/>
      </c>
      <c r="AU41" s="98" t="str">
        <f t="shared" si="7"/>
        <v/>
      </c>
      <c r="AV41" s="99" t="str">
        <f t="shared" si="8"/>
        <v/>
      </c>
      <c r="AW41" s="98" t="str">
        <f t="shared" si="9"/>
        <v/>
      </c>
      <c r="AX41" s="100" t="str">
        <f t="shared" si="10"/>
        <v/>
      </c>
      <c r="AY41" s="101" t="str">
        <f t="shared" si="0"/>
        <v/>
      </c>
      <c r="AZ41" s="102" t="str">
        <f t="shared" si="1"/>
        <v/>
      </c>
      <c r="BA41" s="103" t="str">
        <f t="shared" si="2"/>
        <v/>
      </c>
      <c r="BB41" s="104" t="str">
        <f t="shared" si="3"/>
        <v/>
      </c>
      <c r="BC41" s="104" t="str">
        <f t="shared" si="4"/>
        <v/>
      </c>
      <c r="BD41" s="105" t="str">
        <f t="shared" si="5"/>
        <v/>
      </c>
      <c r="BE41" s="101" t="str">
        <f t="shared" si="11"/>
        <v/>
      </c>
      <c r="BF41" s="106" t="str">
        <f t="shared" si="12"/>
        <v/>
      </c>
    </row>
    <row r="42" spans="1:58" ht="17.25" customHeight="1" x14ac:dyDescent="0.25">
      <c r="A42" s="86">
        <v>28</v>
      </c>
      <c r="B42" s="317"/>
      <c r="C42" s="318"/>
      <c r="D42" s="87" t="s">
        <v>63</v>
      </c>
      <c r="E42" s="108"/>
      <c r="F42" s="109"/>
      <c r="G42" s="90"/>
      <c r="H42" s="90"/>
      <c r="I42" s="90"/>
      <c r="J42" s="90"/>
      <c r="K42" s="90"/>
      <c r="L42" s="90"/>
      <c r="M42" s="90"/>
      <c r="N42" s="90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  <c r="AM42" s="91"/>
      <c r="AN42" s="92"/>
      <c r="AO42" s="93"/>
      <c r="AP42" s="94"/>
      <c r="AQ42" s="95"/>
      <c r="AR42" s="95"/>
      <c r="AS42" s="96"/>
      <c r="AT42" s="97" t="str">
        <f t="shared" si="6"/>
        <v/>
      </c>
      <c r="AU42" s="98" t="str">
        <f t="shared" si="7"/>
        <v/>
      </c>
      <c r="AV42" s="99" t="str">
        <f t="shared" si="8"/>
        <v/>
      </c>
      <c r="AW42" s="98" t="str">
        <f t="shared" si="9"/>
        <v/>
      </c>
      <c r="AX42" s="100" t="str">
        <f t="shared" si="10"/>
        <v/>
      </c>
      <c r="AY42" s="101" t="str">
        <f t="shared" si="0"/>
        <v/>
      </c>
      <c r="AZ42" s="102" t="str">
        <f t="shared" si="1"/>
        <v/>
      </c>
      <c r="BA42" s="103" t="str">
        <f t="shared" si="2"/>
        <v/>
      </c>
      <c r="BB42" s="104" t="str">
        <f t="shared" si="3"/>
        <v/>
      </c>
      <c r="BC42" s="104" t="str">
        <f t="shared" si="4"/>
        <v/>
      </c>
      <c r="BD42" s="105" t="str">
        <f t="shared" si="5"/>
        <v/>
      </c>
      <c r="BE42" s="101" t="str">
        <f t="shared" si="11"/>
        <v/>
      </c>
      <c r="BF42" s="106" t="str">
        <f t="shared" si="12"/>
        <v/>
      </c>
    </row>
    <row r="43" spans="1:58" ht="17.25" customHeight="1" x14ac:dyDescent="0.25">
      <c r="A43" s="107">
        <v>29</v>
      </c>
      <c r="B43" s="315"/>
      <c r="C43" s="316"/>
      <c r="D43" s="87"/>
      <c r="E43" s="108"/>
      <c r="F43" s="110"/>
      <c r="G43" s="90"/>
      <c r="H43" s="90"/>
      <c r="I43" s="90"/>
      <c r="J43" s="90"/>
      <c r="K43" s="90"/>
      <c r="L43" s="90"/>
      <c r="M43" s="90"/>
      <c r="N43" s="90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92"/>
      <c r="AO43" s="93"/>
      <c r="AP43" s="94"/>
      <c r="AQ43" s="95"/>
      <c r="AR43" s="95"/>
      <c r="AS43" s="96"/>
      <c r="AT43" s="97" t="str">
        <f t="shared" si="6"/>
        <v/>
      </c>
      <c r="AU43" s="98" t="str">
        <f t="shared" si="7"/>
        <v/>
      </c>
      <c r="AV43" s="99" t="str">
        <f t="shared" si="8"/>
        <v/>
      </c>
      <c r="AW43" s="98" t="str">
        <f t="shared" si="9"/>
        <v/>
      </c>
      <c r="AX43" s="100" t="str">
        <f t="shared" si="10"/>
        <v/>
      </c>
      <c r="AY43" s="101" t="str">
        <f t="shared" si="0"/>
        <v/>
      </c>
      <c r="AZ43" s="102" t="str">
        <f t="shared" si="1"/>
        <v/>
      </c>
      <c r="BA43" s="103" t="str">
        <f t="shared" si="2"/>
        <v/>
      </c>
      <c r="BB43" s="104" t="str">
        <f t="shared" si="3"/>
        <v/>
      </c>
      <c r="BC43" s="104" t="str">
        <f t="shared" si="4"/>
        <v/>
      </c>
      <c r="BD43" s="105" t="str">
        <f t="shared" si="5"/>
        <v/>
      </c>
      <c r="BE43" s="101" t="str">
        <f t="shared" si="11"/>
        <v/>
      </c>
      <c r="BF43" s="106" t="str">
        <f t="shared" si="12"/>
        <v/>
      </c>
    </row>
    <row r="44" spans="1:58" ht="17.25" customHeight="1" thickBot="1" x14ac:dyDescent="0.3">
      <c r="A44" s="111">
        <v>30</v>
      </c>
      <c r="B44" s="333"/>
      <c r="C44" s="334"/>
      <c r="D44" s="112"/>
      <c r="E44" s="113"/>
      <c r="F44" s="114"/>
      <c r="G44" s="115"/>
      <c r="H44" s="115"/>
      <c r="I44" s="115"/>
      <c r="J44" s="115"/>
      <c r="K44" s="115"/>
      <c r="L44" s="115"/>
      <c r="M44" s="115"/>
      <c r="N44" s="115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7"/>
      <c r="AO44" s="118"/>
      <c r="AP44" s="119"/>
      <c r="AQ44" s="120"/>
      <c r="AR44" s="120"/>
      <c r="AS44" s="121"/>
      <c r="AT44" s="122" t="str">
        <f t="shared" si="6"/>
        <v/>
      </c>
      <c r="AU44" s="123" t="str">
        <f t="shared" si="7"/>
        <v/>
      </c>
      <c r="AV44" s="124" t="str">
        <f t="shared" si="8"/>
        <v/>
      </c>
      <c r="AW44" s="123" t="str">
        <f t="shared" si="9"/>
        <v/>
      </c>
      <c r="AX44" s="125" t="str">
        <f t="shared" si="10"/>
        <v/>
      </c>
      <c r="AY44" s="126" t="str">
        <f t="shared" si="0"/>
        <v/>
      </c>
      <c r="AZ44" s="127" t="str">
        <f t="shared" si="1"/>
        <v/>
      </c>
      <c r="BA44" s="128" t="str">
        <f t="shared" si="2"/>
        <v/>
      </c>
      <c r="BB44" s="129" t="str">
        <f t="shared" si="3"/>
        <v/>
      </c>
      <c r="BC44" s="129" t="str">
        <f t="shared" si="4"/>
        <v/>
      </c>
      <c r="BD44" s="130" t="str">
        <f t="shared" si="5"/>
        <v/>
      </c>
      <c r="BE44" s="131" t="str">
        <f t="shared" si="11"/>
        <v/>
      </c>
      <c r="BF44" s="132" t="str">
        <f t="shared" si="12"/>
        <v/>
      </c>
    </row>
    <row r="45" spans="1:58" ht="14.25" customHeight="1" thickTop="1" x14ac:dyDescent="0.25">
      <c r="A45" s="281" t="s">
        <v>48</v>
      </c>
      <c r="B45" s="284" t="s">
        <v>111</v>
      </c>
      <c r="C45" s="285"/>
      <c r="D45" s="285"/>
      <c r="E45" s="286"/>
      <c r="F45" s="133" t="str">
        <f>IF(COUNTBLANK(F15:F44)=30,"",MIN(F15:F44))</f>
        <v/>
      </c>
      <c r="G45" s="134" t="str">
        <f t="shared" ref="G45:AY45" si="13">IF(COUNTBLANK(G15:G44)=30,"",MIN(G15:G44))</f>
        <v/>
      </c>
      <c r="H45" s="134" t="str">
        <f t="shared" si="13"/>
        <v/>
      </c>
      <c r="I45" s="134" t="str">
        <f t="shared" si="13"/>
        <v/>
      </c>
      <c r="J45" s="134" t="str">
        <f t="shared" si="13"/>
        <v/>
      </c>
      <c r="K45" s="134" t="str">
        <f t="shared" si="13"/>
        <v/>
      </c>
      <c r="L45" s="134" t="str">
        <f t="shared" si="13"/>
        <v/>
      </c>
      <c r="M45" s="134" t="str">
        <f t="shared" si="13"/>
        <v/>
      </c>
      <c r="N45" s="134" t="str">
        <f t="shared" si="13"/>
        <v/>
      </c>
      <c r="O45" s="134" t="str">
        <f t="shared" si="13"/>
        <v/>
      </c>
      <c r="P45" s="134" t="str">
        <f t="shared" si="13"/>
        <v/>
      </c>
      <c r="Q45" s="134" t="str">
        <f t="shared" si="13"/>
        <v/>
      </c>
      <c r="R45" s="134" t="str">
        <f t="shared" si="13"/>
        <v/>
      </c>
      <c r="S45" s="134" t="str">
        <f t="shared" si="13"/>
        <v/>
      </c>
      <c r="T45" s="134" t="str">
        <f t="shared" si="13"/>
        <v/>
      </c>
      <c r="U45" s="134" t="str">
        <f t="shared" si="13"/>
        <v/>
      </c>
      <c r="V45" s="134" t="str">
        <f t="shared" si="13"/>
        <v/>
      </c>
      <c r="W45" s="134" t="str">
        <f t="shared" si="13"/>
        <v/>
      </c>
      <c r="X45" s="134" t="str">
        <f t="shared" si="13"/>
        <v/>
      </c>
      <c r="Y45" s="134" t="str">
        <f t="shared" si="13"/>
        <v/>
      </c>
      <c r="Z45" s="134" t="str">
        <f t="shared" si="13"/>
        <v/>
      </c>
      <c r="AA45" s="134" t="str">
        <f t="shared" si="13"/>
        <v/>
      </c>
      <c r="AB45" s="134" t="str">
        <f t="shared" si="13"/>
        <v/>
      </c>
      <c r="AC45" s="134" t="str">
        <f t="shared" si="13"/>
        <v/>
      </c>
      <c r="AD45" s="134" t="str">
        <f t="shared" si="13"/>
        <v/>
      </c>
      <c r="AE45" s="134" t="str">
        <f t="shared" si="13"/>
        <v/>
      </c>
      <c r="AF45" s="134" t="str">
        <f t="shared" si="13"/>
        <v/>
      </c>
      <c r="AG45" s="134" t="str">
        <f t="shared" si="13"/>
        <v/>
      </c>
      <c r="AH45" s="134" t="str">
        <f t="shared" si="13"/>
        <v/>
      </c>
      <c r="AI45" s="134" t="str">
        <f t="shared" si="13"/>
        <v/>
      </c>
      <c r="AJ45" s="134" t="str">
        <f t="shared" si="13"/>
        <v/>
      </c>
      <c r="AK45" s="134" t="str">
        <f t="shared" si="13"/>
        <v/>
      </c>
      <c r="AL45" s="134" t="str">
        <f t="shared" si="13"/>
        <v/>
      </c>
      <c r="AM45" s="134" t="str">
        <f t="shared" si="13"/>
        <v/>
      </c>
      <c r="AN45" s="135" t="str">
        <f t="shared" si="13"/>
        <v/>
      </c>
      <c r="AO45" s="136" t="str">
        <f>IF($AT$58=0,"",IF(COUNTBLANK(AO15:AO44)=30,"",MIN(AO15:AO44)))</f>
        <v/>
      </c>
      <c r="AP45" s="137" t="str">
        <f>IF($AT$58=0,"",IF(COUNTBLANK(AP15:AP44)=30,"",MIN(AP15:AP44)))</f>
        <v/>
      </c>
      <c r="AQ45" s="137" t="str">
        <f>IF($AT$58=0,"",IF(COUNTBLANK(AQ15:AQ44)=30,"",MIN(AQ15:AQ44)))</f>
        <v/>
      </c>
      <c r="AR45" s="137" t="str">
        <f>IF($AT$58=0,"",IF(COUNTBLANK(AR15:AR44)=30,"",MIN(AR15:AR44)))</f>
        <v/>
      </c>
      <c r="AS45" s="138" t="str">
        <f>IF($AT$58=0,"",IF(COUNTBLANK(AS15:AS44)=30,"",MIN(AS15:AS44)))</f>
        <v/>
      </c>
      <c r="AT45" s="133" t="str">
        <f t="shared" si="13"/>
        <v/>
      </c>
      <c r="AU45" s="134" t="str">
        <f t="shared" si="13"/>
        <v/>
      </c>
      <c r="AV45" s="134" t="str">
        <f t="shared" si="13"/>
        <v/>
      </c>
      <c r="AW45" s="134" t="str">
        <f t="shared" si="13"/>
        <v/>
      </c>
      <c r="AX45" s="135" t="str">
        <f t="shared" si="13"/>
        <v/>
      </c>
      <c r="AY45" s="139" t="str">
        <f t="shared" si="13"/>
        <v/>
      </c>
      <c r="AZ45" s="140"/>
      <c r="BA45" s="140"/>
      <c r="BB45" s="140"/>
      <c r="BC45" s="140"/>
      <c r="BD45" s="140"/>
      <c r="BE45" s="140"/>
      <c r="BF45" s="140"/>
    </row>
    <row r="46" spans="1:58" ht="14.25" customHeight="1" x14ac:dyDescent="0.25">
      <c r="A46" s="282"/>
      <c r="B46" s="287" t="s">
        <v>112</v>
      </c>
      <c r="C46" s="288"/>
      <c r="D46" s="288"/>
      <c r="E46" s="289"/>
      <c r="F46" s="141" t="str">
        <f>IF(COUNTBLANK(F15:F44)=30,"",MAX(F15:F44))</f>
        <v/>
      </c>
      <c r="G46" s="142" t="str">
        <f t="shared" ref="G46:AY46" si="14">IF(COUNTBLANK(G15:G44)=30,"",MAX(G15:G44))</f>
        <v/>
      </c>
      <c r="H46" s="142" t="str">
        <f t="shared" si="14"/>
        <v/>
      </c>
      <c r="I46" s="142" t="str">
        <f t="shared" si="14"/>
        <v/>
      </c>
      <c r="J46" s="142" t="str">
        <f t="shared" si="14"/>
        <v/>
      </c>
      <c r="K46" s="142" t="str">
        <f t="shared" si="14"/>
        <v/>
      </c>
      <c r="L46" s="142" t="str">
        <f t="shared" si="14"/>
        <v/>
      </c>
      <c r="M46" s="142" t="str">
        <f t="shared" si="14"/>
        <v/>
      </c>
      <c r="N46" s="142" t="str">
        <f t="shared" si="14"/>
        <v/>
      </c>
      <c r="O46" s="142" t="str">
        <f t="shared" si="14"/>
        <v/>
      </c>
      <c r="P46" s="142" t="str">
        <f t="shared" si="14"/>
        <v/>
      </c>
      <c r="Q46" s="142" t="str">
        <f t="shared" si="14"/>
        <v/>
      </c>
      <c r="R46" s="142" t="str">
        <f t="shared" si="14"/>
        <v/>
      </c>
      <c r="S46" s="142" t="str">
        <f t="shared" si="14"/>
        <v/>
      </c>
      <c r="T46" s="142" t="str">
        <f t="shared" si="14"/>
        <v/>
      </c>
      <c r="U46" s="142" t="str">
        <f t="shared" si="14"/>
        <v/>
      </c>
      <c r="V46" s="142" t="str">
        <f t="shared" si="14"/>
        <v/>
      </c>
      <c r="W46" s="142" t="str">
        <f t="shared" si="14"/>
        <v/>
      </c>
      <c r="X46" s="142" t="str">
        <f t="shared" si="14"/>
        <v/>
      </c>
      <c r="Y46" s="142" t="str">
        <f t="shared" si="14"/>
        <v/>
      </c>
      <c r="Z46" s="142" t="str">
        <f t="shared" si="14"/>
        <v/>
      </c>
      <c r="AA46" s="142" t="str">
        <f t="shared" si="14"/>
        <v/>
      </c>
      <c r="AB46" s="142" t="str">
        <f t="shared" si="14"/>
        <v/>
      </c>
      <c r="AC46" s="142" t="str">
        <f t="shared" si="14"/>
        <v/>
      </c>
      <c r="AD46" s="142" t="str">
        <f t="shared" si="14"/>
        <v/>
      </c>
      <c r="AE46" s="142" t="str">
        <f t="shared" si="14"/>
        <v/>
      </c>
      <c r="AF46" s="142" t="str">
        <f t="shared" si="14"/>
        <v/>
      </c>
      <c r="AG46" s="142" t="str">
        <f t="shared" si="14"/>
        <v/>
      </c>
      <c r="AH46" s="142" t="str">
        <f t="shared" si="14"/>
        <v/>
      </c>
      <c r="AI46" s="142" t="str">
        <f t="shared" si="14"/>
        <v/>
      </c>
      <c r="AJ46" s="142" t="str">
        <f t="shared" si="14"/>
        <v/>
      </c>
      <c r="AK46" s="142" t="str">
        <f t="shared" si="14"/>
        <v/>
      </c>
      <c r="AL46" s="142" t="str">
        <f t="shared" si="14"/>
        <v/>
      </c>
      <c r="AM46" s="142" t="str">
        <f t="shared" si="14"/>
        <v/>
      </c>
      <c r="AN46" s="143" t="str">
        <f t="shared" si="14"/>
        <v/>
      </c>
      <c r="AO46" s="144" t="str">
        <f>IF($AT$58=0,"",IF(COUNTBLANK(AO15:AO44)=30,"",MAX(AO15:AO44)))</f>
        <v/>
      </c>
      <c r="AP46" s="145" t="str">
        <f>IF($AT$58=0,"",IF(COUNTBLANK(AP15:AP44)=30,"",MAX(AP15:AP44)))</f>
        <v/>
      </c>
      <c r="AQ46" s="145" t="str">
        <f>IF($AT$58=0,"",IF(COUNTBLANK(AQ15:AQ44)=30,"",MAX(AQ15:AQ44)))</f>
        <v/>
      </c>
      <c r="AR46" s="145" t="str">
        <f>IF($AT$58=0,"",IF(COUNTBLANK(AR15:AR44)=30,"",MAX(AR15:AR44)))</f>
        <v/>
      </c>
      <c r="AS46" s="146" t="str">
        <f>IF($AT$58=0,"",IF(COUNTBLANK(AS15:AS44)=30,"",MAX(AS15:AS44)))</f>
        <v/>
      </c>
      <c r="AT46" s="141" t="str">
        <f t="shared" si="14"/>
        <v/>
      </c>
      <c r="AU46" s="142" t="str">
        <f t="shared" si="14"/>
        <v/>
      </c>
      <c r="AV46" s="142" t="str">
        <f t="shared" si="14"/>
        <v/>
      </c>
      <c r="AW46" s="142" t="str">
        <f t="shared" si="14"/>
        <v/>
      </c>
      <c r="AX46" s="143" t="str">
        <f t="shared" si="14"/>
        <v/>
      </c>
      <c r="AY46" s="147" t="str">
        <f t="shared" si="14"/>
        <v/>
      </c>
      <c r="AZ46" s="148"/>
      <c r="BA46" s="148"/>
      <c r="BB46" s="148"/>
      <c r="BC46" s="148"/>
      <c r="BD46" s="148"/>
      <c r="BE46" s="148"/>
      <c r="BF46" s="148"/>
    </row>
    <row r="47" spans="1:58" ht="14.25" customHeight="1" thickBot="1" x14ac:dyDescent="0.3">
      <c r="A47" s="282"/>
      <c r="B47" s="290" t="s">
        <v>113</v>
      </c>
      <c r="C47" s="291"/>
      <c r="D47" s="291"/>
      <c r="E47" s="292"/>
      <c r="F47" s="149" t="str">
        <f>IF(COUNTBLANK(F15:F44)=30,"",AVERAGE(F15:F44))</f>
        <v/>
      </c>
      <c r="G47" s="150" t="str">
        <f t="shared" ref="G47:AY47" si="15">IF(COUNTBLANK(G15:G44)=30,"",AVERAGE(G15:G44))</f>
        <v/>
      </c>
      <c r="H47" s="150" t="str">
        <f t="shared" si="15"/>
        <v/>
      </c>
      <c r="I47" s="150" t="str">
        <f t="shared" si="15"/>
        <v/>
      </c>
      <c r="J47" s="150" t="str">
        <f t="shared" si="15"/>
        <v/>
      </c>
      <c r="K47" s="150" t="str">
        <f t="shared" si="15"/>
        <v/>
      </c>
      <c r="L47" s="150" t="str">
        <f t="shared" si="15"/>
        <v/>
      </c>
      <c r="M47" s="150" t="str">
        <f t="shared" si="15"/>
        <v/>
      </c>
      <c r="N47" s="150" t="str">
        <f t="shared" si="15"/>
        <v/>
      </c>
      <c r="O47" s="150" t="str">
        <f t="shared" si="15"/>
        <v/>
      </c>
      <c r="P47" s="150" t="str">
        <f t="shared" si="15"/>
        <v/>
      </c>
      <c r="Q47" s="150" t="str">
        <f t="shared" si="15"/>
        <v/>
      </c>
      <c r="R47" s="150" t="str">
        <f t="shared" si="15"/>
        <v/>
      </c>
      <c r="S47" s="150" t="str">
        <f t="shared" si="15"/>
        <v/>
      </c>
      <c r="T47" s="150" t="str">
        <f t="shared" si="15"/>
        <v/>
      </c>
      <c r="U47" s="150" t="str">
        <f t="shared" si="15"/>
        <v/>
      </c>
      <c r="V47" s="150" t="str">
        <f t="shared" si="15"/>
        <v/>
      </c>
      <c r="W47" s="150" t="str">
        <f t="shared" si="15"/>
        <v/>
      </c>
      <c r="X47" s="150" t="str">
        <f t="shared" si="15"/>
        <v/>
      </c>
      <c r="Y47" s="150" t="str">
        <f t="shared" si="15"/>
        <v/>
      </c>
      <c r="Z47" s="150" t="str">
        <f t="shared" si="15"/>
        <v/>
      </c>
      <c r="AA47" s="150" t="str">
        <f t="shared" si="15"/>
        <v/>
      </c>
      <c r="AB47" s="150" t="str">
        <f t="shared" si="15"/>
        <v/>
      </c>
      <c r="AC47" s="150" t="str">
        <f t="shared" si="15"/>
        <v/>
      </c>
      <c r="AD47" s="150" t="str">
        <f t="shared" si="15"/>
        <v/>
      </c>
      <c r="AE47" s="150" t="str">
        <f t="shared" si="15"/>
        <v/>
      </c>
      <c r="AF47" s="150" t="str">
        <f t="shared" si="15"/>
        <v/>
      </c>
      <c r="AG47" s="150" t="str">
        <f t="shared" si="15"/>
        <v/>
      </c>
      <c r="AH47" s="150" t="str">
        <f t="shared" si="15"/>
        <v/>
      </c>
      <c r="AI47" s="150" t="str">
        <f t="shared" si="15"/>
        <v/>
      </c>
      <c r="AJ47" s="150" t="str">
        <f t="shared" si="15"/>
        <v/>
      </c>
      <c r="AK47" s="150" t="str">
        <f t="shared" si="15"/>
        <v/>
      </c>
      <c r="AL47" s="150" t="str">
        <f t="shared" si="15"/>
        <v/>
      </c>
      <c r="AM47" s="150" t="str">
        <f t="shared" si="15"/>
        <v/>
      </c>
      <c r="AN47" s="151" t="str">
        <f t="shared" si="15"/>
        <v/>
      </c>
      <c r="AO47" s="152" t="str">
        <f>IF($AT$58=0,"",IF(COUNTBLANK(AO15:AO44)=30,"",AVERAGE(AO15:AO44)))</f>
        <v/>
      </c>
      <c r="AP47" s="153" t="str">
        <f>IF($AT$58=0,"",IF(COUNTBLANK(AP15:AP44)=30,"",AVERAGE(AP15:AP44)))</f>
        <v/>
      </c>
      <c r="AQ47" s="153" t="str">
        <f>IF($AT$58=0,"",IF(COUNTBLANK(AQ15:AQ44)=30,"",AVERAGE(AQ15:AQ44)))</f>
        <v/>
      </c>
      <c r="AR47" s="153" t="str">
        <f>IF($AT$58=0,"",IF(COUNTBLANK(AR15:AR44)=30,"",AVERAGE(AR15:AR44)))</f>
        <v/>
      </c>
      <c r="AS47" s="154" t="str">
        <f>IF($AT$58=0,"",IF(COUNTBLANK(AS15:AS44)=30,"",AVERAGE(AS15:AS44)))</f>
        <v/>
      </c>
      <c r="AT47" s="149" t="str">
        <f>IF(COUNTBLANK(AT15:AT44)=30,"",AVERAGE(AT15:AT44)*100/AT12)</f>
        <v/>
      </c>
      <c r="AU47" s="150" t="str">
        <f>IF(COUNTBLANK(AU15:AU44)=30,"",AVERAGE(AU15:AU44)*100/AU12)</f>
        <v/>
      </c>
      <c r="AV47" s="150" t="str">
        <f>IF(COUNTBLANK(AV15:AV44)=30,"",AVERAGE(AV15:AV44)*100/AV12)</f>
        <v/>
      </c>
      <c r="AW47" s="150" t="str">
        <f>IF(COUNTBLANK(AW15:AW44)=30,"",AVERAGE(AW15:AW44)*100/AW12)</f>
        <v/>
      </c>
      <c r="AX47" s="151" t="str">
        <f>IF(COUNTBLANK(AX15:AX44)=30,"",AVERAGE(AX15:AX44)*100/AX12)</f>
        <v/>
      </c>
      <c r="AY47" s="155" t="str">
        <f t="shared" si="15"/>
        <v/>
      </c>
      <c r="AZ47" s="148"/>
      <c r="BA47" s="148"/>
      <c r="BB47" s="148"/>
      <c r="BC47" s="148"/>
      <c r="BD47" s="148"/>
      <c r="BE47" s="148"/>
      <c r="BF47" s="148"/>
    </row>
    <row r="48" spans="1:58" ht="14.25" customHeight="1" x14ac:dyDescent="0.25">
      <c r="A48" s="282"/>
      <c r="B48" s="321" t="s">
        <v>131</v>
      </c>
      <c r="C48" s="322"/>
      <c r="D48" s="322"/>
      <c r="E48" s="156" t="s">
        <v>6</v>
      </c>
      <c r="F48" s="157" t="str">
        <f>IF(COUNTBLANK(F15:F44)=30,"",COUNTIF(F15:F44,F45))</f>
        <v/>
      </c>
      <c r="G48" s="158" t="str">
        <f t="shared" ref="G48:AY48" si="16">IF(COUNTBLANK(G15:G44)=30,"",COUNTIF(G15:G44,G45))</f>
        <v/>
      </c>
      <c r="H48" s="158" t="str">
        <f t="shared" si="16"/>
        <v/>
      </c>
      <c r="I48" s="158" t="str">
        <f t="shared" si="16"/>
        <v/>
      </c>
      <c r="J48" s="158" t="str">
        <f t="shared" si="16"/>
        <v/>
      </c>
      <c r="K48" s="158" t="str">
        <f t="shared" si="16"/>
        <v/>
      </c>
      <c r="L48" s="158" t="str">
        <f t="shared" si="16"/>
        <v/>
      </c>
      <c r="M48" s="158" t="str">
        <f t="shared" si="16"/>
        <v/>
      </c>
      <c r="N48" s="158" t="str">
        <f t="shared" si="16"/>
        <v/>
      </c>
      <c r="O48" s="158" t="str">
        <f t="shared" si="16"/>
        <v/>
      </c>
      <c r="P48" s="158" t="str">
        <f t="shared" si="16"/>
        <v/>
      </c>
      <c r="Q48" s="158" t="str">
        <f t="shared" si="16"/>
        <v/>
      </c>
      <c r="R48" s="158" t="str">
        <f t="shared" si="16"/>
        <v/>
      </c>
      <c r="S48" s="158" t="str">
        <f t="shared" si="16"/>
        <v/>
      </c>
      <c r="T48" s="158" t="str">
        <f t="shared" si="16"/>
        <v/>
      </c>
      <c r="U48" s="158" t="str">
        <f t="shared" si="16"/>
        <v/>
      </c>
      <c r="V48" s="158" t="str">
        <f t="shared" si="16"/>
        <v/>
      </c>
      <c r="W48" s="158" t="str">
        <f t="shared" si="16"/>
        <v/>
      </c>
      <c r="X48" s="158" t="str">
        <f t="shared" si="16"/>
        <v/>
      </c>
      <c r="Y48" s="158" t="str">
        <f t="shared" si="16"/>
        <v/>
      </c>
      <c r="Z48" s="158" t="str">
        <f t="shared" si="16"/>
        <v/>
      </c>
      <c r="AA48" s="158" t="str">
        <f t="shared" si="16"/>
        <v/>
      </c>
      <c r="AB48" s="158" t="str">
        <f t="shared" si="16"/>
        <v/>
      </c>
      <c r="AC48" s="158" t="str">
        <f t="shared" si="16"/>
        <v/>
      </c>
      <c r="AD48" s="158" t="str">
        <f t="shared" si="16"/>
        <v/>
      </c>
      <c r="AE48" s="158" t="str">
        <f t="shared" si="16"/>
        <v/>
      </c>
      <c r="AF48" s="158" t="str">
        <f t="shared" si="16"/>
        <v/>
      </c>
      <c r="AG48" s="158" t="str">
        <f t="shared" si="16"/>
        <v/>
      </c>
      <c r="AH48" s="158" t="str">
        <f t="shared" si="16"/>
        <v/>
      </c>
      <c r="AI48" s="158" t="str">
        <f t="shared" si="16"/>
        <v/>
      </c>
      <c r="AJ48" s="158" t="str">
        <f t="shared" si="16"/>
        <v/>
      </c>
      <c r="AK48" s="158" t="str">
        <f t="shared" si="16"/>
        <v/>
      </c>
      <c r="AL48" s="158" t="str">
        <f t="shared" si="16"/>
        <v/>
      </c>
      <c r="AM48" s="158" t="str">
        <f t="shared" si="16"/>
        <v/>
      </c>
      <c r="AN48" s="159" t="str">
        <f t="shared" si="16"/>
        <v/>
      </c>
      <c r="AO48" s="160" t="str">
        <f>IF($AT$58=0,"",IF(COUNTBLANK(AO15:AO44)=30,"",COUNTIF(AO15:AO44,AO45)))</f>
        <v/>
      </c>
      <c r="AP48" s="161" t="str">
        <f>IF($AT$58=0,"",IF(COUNTBLANK(AP15:AP44)=30,"",COUNTIF(AP15:AP44,AP45)))</f>
        <v/>
      </c>
      <c r="AQ48" s="161" t="str">
        <f>IF($AT$58=0,"",IF(COUNTBLANK(AQ15:AQ44)=30,"",COUNTIF(AQ15:AQ44,AQ45)))</f>
        <v/>
      </c>
      <c r="AR48" s="161" t="str">
        <f>IF($AT$58=0,"",IF(COUNTBLANK(AR15:AR44)=30,"",COUNTIF(AR15:AR44,AR45)))</f>
        <v/>
      </c>
      <c r="AS48" s="162" t="str">
        <f>IF($AT$58=0,"",IF(COUNTBLANK(AS15:AS44)=30,"",COUNTIF(AS15:AS44,AS45)))</f>
        <v/>
      </c>
      <c r="AT48" s="157" t="str">
        <f t="shared" si="16"/>
        <v/>
      </c>
      <c r="AU48" s="158" t="str">
        <f t="shared" si="16"/>
        <v/>
      </c>
      <c r="AV48" s="158" t="str">
        <f t="shared" si="16"/>
        <v/>
      </c>
      <c r="AW48" s="158" t="str">
        <f t="shared" si="16"/>
        <v/>
      </c>
      <c r="AX48" s="159" t="str">
        <f t="shared" si="16"/>
        <v/>
      </c>
      <c r="AY48" s="163" t="str">
        <f t="shared" si="16"/>
        <v/>
      </c>
      <c r="AZ48" s="164"/>
      <c r="BA48" s="164"/>
      <c r="BB48" s="164"/>
      <c r="BC48" s="164"/>
      <c r="BD48" s="164"/>
      <c r="BE48" s="164"/>
      <c r="BF48" s="164"/>
    </row>
    <row r="49" spans="1:58" ht="14.25" customHeight="1" x14ac:dyDescent="0.25">
      <c r="A49" s="282"/>
      <c r="B49" s="287"/>
      <c r="C49" s="288"/>
      <c r="D49" s="288"/>
      <c r="E49" s="165" t="s">
        <v>58</v>
      </c>
      <c r="F49" s="166" t="str">
        <f t="shared" ref="F49:AN49" si="17">IF(COUNTBLANK(F15:F44)=30,"",F48/($AT$56-$AT$57))</f>
        <v/>
      </c>
      <c r="G49" s="167" t="str">
        <f t="shared" si="17"/>
        <v/>
      </c>
      <c r="H49" s="167" t="str">
        <f t="shared" si="17"/>
        <v/>
      </c>
      <c r="I49" s="167" t="str">
        <f t="shared" si="17"/>
        <v/>
      </c>
      <c r="J49" s="167" t="str">
        <f t="shared" si="17"/>
        <v/>
      </c>
      <c r="K49" s="167" t="str">
        <f t="shared" si="17"/>
        <v/>
      </c>
      <c r="L49" s="167" t="str">
        <f t="shared" si="17"/>
        <v/>
      </c>
      <c r="M49" s="167" t="str">
        <f t="shared" si="17"/>
        <v/>
      </c>
      <c r="N49" s="167" t="str">
        <f t="shared" si="17"/>
        <v/>
      </c>
      <c r="O49" s="167" t="str">
        <f t="shared" si="17"/>
        <v/>
      </c>
      <c r="P49" s="167" t="str">
        <f t="shared" si="17"/>
        <v/>
      </c>
      <c r="Q49" s="167" t="str">
        <f t="shared" si="17"/>
        <v/>
      </c>
      <c r="R49" s="167" t="str">
        <f t="shared" si="17"/>
        <v/>
      </c>
      <c r="S49" s="167" t="str">
        <f t="shared" si="17"/>
        <v/>
      </c>
      <c r="T49" s="167" t="str">
        <f t="shared" si="17"/>
        <v/>
      </c>
      <c r="U49" s="167" t="str">
        <f t="shared" si="17"/>
        <v/>
      </c>
      <c r="V49" s="167" t="str">
        <f t="shared" si="17"/>
        <v/>
      </c>
      <c r="W49" s="167" t="str">
        <f t="shared" si="17"/>
        <v/>
      </c>
      <c r="X49" s="167" t="str">
        <f t="shared" si="17"/>
        <v/>
      </c>
      <c r="Y49" s="167" t="str">
        <f t="shared" si="17"/>
        <v/>
      </c>
      <c r="Z49" s="167" t="str">
        <f t="shared" si="17"/>
        <v/>
      </c>
      <c r="AA49" s="167" t="str">
        <f t="shared" si="17"/>
        <v/>
      </c>
      <c r="AB49" s="167" t="str">
        <f t="shared" si="17"/>
        <v/>
      </c>
      <c r="AC49" s="167" t="str">
        <f t="shared" si="17"/>
        <v/>
      </c>
      <c r="AD49" s="167" t="str">
        <f t="shared" si="17"/>
        <v/>
      </c>
      <c r="AE49" s="167" t="str">
        <f t="shared" si="17"/>
        <v/>
      </c>
      <c r="AF49" s="167" t="str">
        <f t="shared" si="17"/>
        <v/>
      </c>
      <c r="AG49" s="167" t="str">
        <f t="shared" si="17"/>
        <v/>
      </c>
      <c r="AH49" s="167" t="str">
        <f t="shared" si="17"/>
        <v/>
      </c>
      <c r="AI49" s="167" t="str">
        <f t="shared" si="17"/>
        <v/>
      </c>
      <c r="AJ49" s="167" t="str">
        <f t="shared" si="17"/>
        <v/>
      </c>
      <c r="AK49" s="167" t="str">
        <f t="shared" si="17"/>
        <v/>
      </c>
      <c r="AL49" s="167" t="str">
        <f t="shared" si="17"/>
        <v/>
      </c>
      <c r="AM49" s="167" t="str">
        <f t="shared" si="17"/>
        <v/>
      </c>
      <c r="AN49" s="168" t="str">
        <f t="shared" si="17"/>
        <v/>
      </c>
      <c r="AO49" s="169" t="str">
        <f>IF($AT$58=0,"",IF(COUNTBLANK(AO15:AO44)=30,"",AO48/($AT$56-$AT$57)))</f>
        <v/>
      </c>
      <c r="AP49" s="170" t="str">
        <f>IF($AT$58=0,"",IF(COUNTBLANK(AP15:AP44)=30,"",AP48/($AT$56-$AT$57)))</f>
        <v/>
      </c>
      <c r="AQ49" s="170" t="str">
        <f>IF($AT$58=0,"",IF(COUNTBLANK(AQ15:AQ44)=30,"",AQ48/($AT$56-$AT$57)))</f>
        <v/>
      </c>
      <c r="AR49" s="170" t="str">
        <f>IF($AT$58=0,"",IF(COUNTBLANK(AR15:AR44)=30,"",AR48/($AT$56-$AT$57)))</f>
        <v/>
      </c>
      <c r="AS49" s="171" t="str">
        <f>IF($AT$58=0,"",IF(COUNTBLANK(AS15:AS44)=30,"",AS48/($AT$56-$AT$57)))</f>
        <v/>
      </c>
      <c r="AT49" s="166" t="str">
        <f t="shared" ref="AT49:AY49" si="18">IF(COUNTBLANK(AT15:AT44)=30,"",AT48/($AT$56-$AT$57))</f>
        <v/>
      </c>
      <c r="AU49" s="167" t="str">
        <f t="shared" si="18"/>
        <v/>
      </c>
      <c r="AV49" s="167" t="str">
        <f t="shared" si="18"/>
        <v/>
      </c>
      <c r="AW49" s="167" t="str">
        <f t="shared" si="18"/>
        <v/>
      </c>
      <c r="AX49" s="168" t="str">
        <f t="shared" si="18"/>
        <v/>
      </c>
      <c r="AY49" s="172" t="str">
        <f t="shared" si="18"/>
        <v/>
      </c>
      <c r="AZ49" s="173"/>
      <c r="BA49" s="173"/>
      <c r="BB49" s="173"/>
      <c r="BC49" s="173"/>
      <c r="BD49" s="173"/>
      <c r="BE49" s="173"/>
      <c r="BF49" s="173"/>
    </row>
    <row r="50" spans="1:58" ht="14.25" customHeight="1" x14ac:dyDescent="0.25">
      <c r="A50" s="282"/>
      <c r="B50" s="287" t="s">
        <v>132</v>
      </c>
      <c r="C50" s="288"/>
      <c r="D50" s="288"/>
      <c r="E50" s="165" t="s">
        <v>6</v>
      </c>
      <c r="F50" s="174" t="str">
        <f>IF(COUNTBLANK(F15:F44)=30,"",COUNTIF(F15:F44,F46))</f>
        <v/>
      </c>
      <c r="G50" s="175" t="str">
        <f t="shared" ref="G50:AY50" si="19">IF(COUNTBLANK(G15:G44)=30,"",COUNTIF(G15:G44,G46))</f>
        <v/>
      </c>
      <c r="H50" s="175" t="str">
        <f t="shared" si="19"/>
        <v/>
      </c>
      <c r="I50" s="175" t="str">
        <f t="shared" si="19"/>
        <v/>
      </c>
      <c r="J50" s="175" t="str">
        <f t="shared" si="19"/>
        <v/>
      </c>
      <c r="K50" s="175" t="str">
        <f t="shared" si="19"/>
        <v/>
      </c>
      <c r="L50" s="175" t="str">
        <f t="shared" si="19"/>
        <v/>
      </c>
      <c r="M50" s="175" t="str">
        <f t="shared" si="19"/>
        <v/>
      </c>
      <c r="N50" s="175" t="str">
        <f t="shared" si="19"/>
        <v/>
      </c>
      <c r="O50" s="175" t="str">
        <f t="shared" si="19"/>
        <v/>
      </c>
      <c r="P50" s="175" t="str">
        <f t="shared" si="19"/>
        <v/>
      </c>
      <c r="Q50" s="175" t="str">
        <f t="shared" si="19"/>
        <v/>
      </c>
      <c r="R50" s="175" t="str">
        <f t="shared" si="19"/>
        <v/>
      </c>
      <c r="S50" s="175" t="str">
        <f t="shared" si="19"/>
        <v/>
      </c>
      <c r="T50" s="175" t="str">
        <f t="shared" si="19"/>
        <v/>
      </c>
      <c r="U50" s="175" t="str">
        <f t="shared" si="19"/>
        <v/>
      </c>
      <c r="V50" s="175" t="str">
        <f t="shared" si="19"/>
        <v/>
      </c>
      <c r="W50" s="175" t="str">
        <f t="shared" si="19"/>
        <v/>
      </c>
      <c r="X50" s="175" t="str">
        <f t="shared" si="19"/>
        <v/>
      </c>
      <c r="Y50" s="175" t="str">
        <f t="shared" si="19"/>
        <v/>
      </c>
      <c r="Z50" s="175" t="str">
        <f t="shared" si="19"/>
        <v/>
      </c>
      <c r="AA50" s="175" t="str">
        <f t="shared" si="19"/>
        <v/>
      </c>
      <c r="AB50" s="175" t="str">
        <f t="shared" si="19"/>
        <v/>
      </c>
      <c r="AC50" s="175" t="str">
        <f t="shared" si="19"/>
        <v/>
      </c>
      <c r="AD50" s="175" t="str">
        <f t="shared" si="19"/>
        <v/>
      </c>
      <c r="AE50" s="175" t="str">
        <f t="shared" si="19"/>
        <v/>
      </c>
      <c r="AF50" s="175" t="str">
        <f t="shared" si="19"/>
        <v/>
      </c>
      <c r="AG50" s="175" t="str">
        <f t="shared" si="19"/>
        <v/>
      </c>
      <c r="AH50" s="175" t="str">
        <f t="shared" si="19"/>
        <v/>
      </c>
      <c r="AI50" s="175" t="str">
        <f t="shared" si="19"/>
        <v/>
      </c>
      <c r="AJ50" s="175" t="str">
        <f t="shared" si="19"/>
        <v/>
      </c>
      <c r="AK50" s="175" t="str">
        <f t="shared" si="19"/>
        <v/>
      </c>
      <c r="AL50" s="175" t="str">
        <f t="shared" si="19"/>
        <v/>
      </c>
      <c r="AM50" s="175" t="str">
        <f t="shared" si="19"/>
        <v/>
      </c>
      <c r="AN50" s="176" t="str">
        <f t="shared" si="19"/>
        <v/>
      </c>
      <c r="AO50" s="177" t="str">
        <f>IF($AT$58=0,"",IF(COUNTBLANK(AO15:AO44)=30,"",COUNTIF(AO15:AO44,AO46)))</f>
        <v/>
      </c>
      <c r="AP50" s="178" t="str">
        <f>IF($AT$58=0,"",IF(COUNTBLANK(AP15:AP44)=30,"",COUNTIF(AP15:AP44,AP46)))</f>
        <v/>
      </c>
      <c r="AQ50" s="178" t="str">
        <f>IF($AT$58=0,"",IF(COUNTBLANK(AQ15:AQ44)=30,"",COUNTIF(AQ15:AQ44,AQ46)))</f>
        <v/>
      </c>
      <c r="AR50" s="178" t="str">
        <f>IF($AT$58=0,"",IF(COUNTBLANK(AR15:AR44)=30,"",COUNTIF(AR15:AR44,AR46)))</f>
        <v/>
      </c>
      <c r="AS50" s="179" t="str">
        <f>IF($AT$58=0,"",IF(COUNTBLANK(AS15:AS44)=30,"",COUNTIF(AS15:AS44,AS46)))</f>
        <v/>
      </c>
      <c r="AT50" s="174" t="str">
        <f t="shared" si="19"/>
        <v/>
      </c>
      <c r="AU50" s="175" t="str">
        <f t="shared" si="19"/>
        <v/>
      </c>
      <c r="AV50" s="175" t="str">
        <f t="shared" si="19"/>
        <v/>
      </c>
      <c r="AW50" s="175" t="str">
        <f t="shared" si="19"/>
        <v/>
      </c>
      <c r="AX50" s="176" t="str">
        <f t="shared" si="19"/>
        <v/>
      </c>
      <c r="AY50" s="180" t="str">
        <f t="shared" si="19"/>
        <v/>
      </c>
      <c r="AZ50" s="164"/>
      <c r="BA50" s="164"/>
      <c r="BB50" s="164"/>
      <c r="BC50" s="164"/>
      <c r="BD50" s="164"/>
      <c r="BE50" s="164"/>
      <c r="BF50" s="164"/>
    </row>
    <row r="51" spans="1:58" ht="14.25" customHeight="1" x14ac:dyDescent="0.25">
      <c r="A51" s="282"/>
      <c r="B51" s="287"/>
      <c r="C51" s="288"/>
      <c r="D51" s="288"/>
      <c r="E51" s="165" t="s">
        <v>58</v>
      </c>
      <c r="F51" s="166" t="str">
        <f t="shared" ref="F51:AN51" si="20">IF(COUNTBLANK(F15:F44)=30,"",F50/($AT$56-$AT$57))</f>
        <v/>
      </c>
      <c r="G51" s="167" t="str">
        <f t="shared" si="20"/>
        <v/>
      </c>
      <c r="H51" s="167" t="str">
        <f t="shared" si="20"/>
        <v/>
      </c>
      <c r="I51" s="167" t="str">
        <f t="shared" si="20"/>
        <v/>
      </c>
      <c r="J51" s="167" t="str">
        <f t="shared" si="20"/>
        <v/>
      </c>
      <c r="K51" s="167" t="str">
        <f t="shared" si="20"/>
        <v/>
      </c>
      <c r="L51" s="167" t="str">
        <f t="shared" si="20"/>
        <v/>
      </c>
      <c r="M51" s="167" t="str">
        <f t="shared" si="20"/>
        <v/>
      </c>
      <c r="N51" s="167" t="str">
        <f t="shared" si="20"/>
        <v/>
      </c>
      <c r="O51" s="167" t="str">
        <f t="shared" si="20"/>
        <v/>
      </c>
      <c r="P51" s="167" t="str">
        <f t="shared" si="20"/>
        <v/>
      </c>
      <c r="Q51" s="167" t="str">
        <f t="shared" si="20"/>
        <v/>
      </c>
      <c r="R51" s="167" t="str">
        <f t="shared" si="20"/>
        <v/>
      </c>
      <c r="S51" s="167" t="str">
        <f t="shared" si="20"/>
        <v/>
      </c>
      <c r="T51" s="167" t="str">
        <f t="shared" si="20"/>
        <v/>
      </c>
      <c r="U51" s="167" t="str">
        <f t="shared" si="20"/>
        <v/>
      </c>
      <c r="V51" s="167" t="str">
        <f t="shared" si="20"/>
        <v/>
      </c>
      <c r="W51" s="167" t="str">
        <f t="shared" si="20"/>
        <v/>
      </c>
      <c r="X51" s="167" t="str">
        <f t="shared" si="20"/>
        <v/>
      </c>
      <c r="Y51" s="167" t="str">
        <f t="shared" si="20"/>
        <v/>
      </c>
      <c r="Z51" s="167" t="str">
        <f t="shared" si="20"/>
        <v/>
      </c>
      <c r="AA51" s="167" t="str">
        <f t="shared" si="20"/>
        <v/>
      </c>
      <c r="AB51" s="167" t="str">
        <f t="shared" si="20"/>
        <v/>
      </c>
      <c r="AC51" s="167" t="str">
        <f t="shared" si="20"/>
        <v/>
      </c>
      <c r="AD51" s="167" t="str">
        <f t="shared" si="20"/>
        <v/>
      </c>
      <c r="AE51" s="167" t="str">
        <f t="shared" si="20"/>
        <v/>
      </c>
      <c r="AF51" s="167" t="str">
        <f t="shared" si="20"/>
        <v/>
      </c>
      <c r="AG51" s="167" t="str">
        <f t="shared" si="20"/>
        <v/>
      </c>
      <c r="AH51" s="167" t="str">
        <f t="shared" si="20"/>
        <v/>
      </c>
      <c r="AI51" s="167" t="str">
        <f t="shared" si="20"/>
        <v/>
      </c>
      <c r="AJ51" s="167" t="str">
        <f t="shared" si="20"/>
        <v/>
      </c>
      <c r="AK51" s="167" t="str">
        <f t="shared" si="20"/>
        <v/>
      </c>
      <c r="AL51" s="167" t="str">
        <f t="shared" si="20"/>
        <v/>
      </c>
      <c r="AM51" s="167" t="str">
        <f t="shared" si="20"/>
        <v/>
      </c>
      <c r="AN51" s="168" t="str">
        <f t="shared" si="20"/>
        <v/>
      </c>
      <c r="AO51" s="169" t="str">
        <f>IF($AT$58=0,"",IF(COUNTBLANK(AO15:AO44)=30,"",AO50/($AT$56-$AT$57)))</f>
        <v/>
      </c>
      <c r="AP51" s="170" t="str">
        <f>IF($AT$58=0,"",IF(COUNTBLANK(AP15:AP44)=30,"",AP50/($AT$56-$AT$57)))</f>
        <v/>
      </c>
      <c r="AQ51" s="170" t="str">
        <f>IF($AT$58=0,"",IF(COUNTBLANK(AQ15:AQ44)=30,"",AQ50/($AT$56-$AT$57)))</f>
        <v/>
      </c>
      <c r="AR51" s="170" t="str">
        <f>IF($AT$58=0,"",IF(COUNTBLANK(AR15:AR44)=30,"",AR50/($AT$56-$AT$57)))</f>
        <v/>
      </c>
      <c r="AS51" s="171" t="str">
        <f>IF($AT$58=0,"",IF(COUNTBLANK(AS15:AS44)=30,"",AS50/($AT$56-$AT$57)))</f>
        <v/>
      </c>
      <c r="AT51" s="166" t="str">
        <f t="shared" ref="AT51:AY51" si="21">IF(COUNTBLANK(AT15:AT44)=30,"",AT50/($AT$56-$AT$57))</f>
        <v/>
      </c>
      <c r="AU51" s="167" t="str">
        <f t="shared" si="21"/>
        <v/>
      </c>
      <c r="AV51" s="167" t="str">
        <f t="shared" si="21"/>
        <v/>
      </c>
      <c r="AW51" s="167" t="str">
        <f t="shared" si="21"/>
        <v/>
      </c>
      <c r="AX51" s="168" t="str">
        <f t="shared" si="21"/>
        <v/>
      </c>
      <c r="AY51" s="172" t="str">
        <f t="shared" si="21"/>
        <v/>
      </c>
      <c r="AZ51" s="173"/>
      <c r="BA51" s="173"/>
      <c r="BB51" s="173"/>
      <c r="BC51" s="173"/>
      <c r="BD51" s="173"/>
      <c r="BE51" s="173"/>
      <c r="BF51" s="173"/>
    </row>
    <row r="52" spans="1:58" ht="14.25" customHeight="1" x14ac:dyDescent="0.25">
      <c r="A52" s="282"/>
      <c r="B52" s="287" t="s">
        <v>114</v>
      </c>
      <c r="C52" s="288"/>
      <c r="D52" s="288"/>
      <c r="E52" s="165" t="s">
        <v>6</v>
      </c>
      <c r="F52" s="174" t="str">
        <f t="shared" ref="F52:AN52" si="22">IF(COUNTBLANK(F15:F44)=30,"",($AT$56-$AT$57)-(30-COUNTBLANK(F15:F44)))</f>
        <v/>
      </c>
      <c r="G52" s="175" t="str">
        <f t="shared" si="22"/>
        <v/>
      </c>
      <c r="H52" s="175" t="str">
        <f t="shared" si="22"/>
        <v/>
      </c>
      <c r="I52" s="175" t="str">
        <f t="shared" si="22"/>
        <v/>
      </c>
      <c r="J52" s="175" t="str">
        <f t="shared" si="22"/>
        <v/>
      </c>
      <c r="K52" s="175" t="str">
        <f t="shared" si="22"/>
        <v/>
      </c>
      <c r="L52" s="175" t="str">
        <f t="shared" si="22"/>
        <v/>
      </c>
      <c r="M52" s="175" t="str">
        <f t="shared" si="22"/>
        <v/>
      </c>
      <c r="N52" s="175" t="str">
        <f t="shared" si="22"/>
        <v/>
      </c>
      <c r="O52" s="175" t="str">
        <f t="shared" si="22"/>
        <v/>
      </c>
      <c r="P52" s="175" t="str">
        <f t="shared" si="22"/>
        <v/>
      </c>
      <c r="Q52" s="175" t="str">
        <f t="shared" si="22"/>
        <v/>
      </c>
      <c r="R52" s="175" t="str">
        <f t="shared" si="22"/>
        <v/>
      </c>
      <c r="S52" s="175" t="str">
        <f t="shared" si="22"/>
        <v/>
      </c>
      <c r="T52" s="175" t="str">
        <f t="shared" si="22"/>
        <v/>
      </c>
      <c r="U52" s="175" t="str">
        <f t="shared" si="22"/>
        <v/>
      </c>
      <c r="V52" s="175" t="str">
        <f t="shared" si="22"/>
        <v/>
      </c>
      <c r="W52" s="175" t="str">
        <f t="shared" si="22"/>
        <v/>
      </c>
      <c r="X52" s="175" t="str">
        <f t="shared" si="22"/>
        <v/>
      </c>
      <c r="Y52" s="175" t="str">
        <f t="shared" si="22"/>
        <v/>
      </c>
      <c r="Z52" s="175" t="str">
        <f t="shared" si="22"/>
        <v/>
      </c>
      <c r="AA52" s="175" t="str">
        <f t="shared" si="22"/>
        <v/>
      </c>
      <c r="AB52" s="175" t="str">
        <f t="shared" si="22"/>
        <v/>
      </c>
      <c r="AC52" s="175" t="str">
        <f t="shared" si="22"/>
        <v/>
      </c>
      <c r="AD52" s="175" t="str">
        <f t="shared" si="22"/>
        <v/>
      </c>
      <c r="AE52" s="175" t="str">
        <f t="shared" si="22"/>
        <v/>
      </c>
      <c r="AF52" s="175" t="str">
        <f t="shared" si="22"/>
        <v/>
      </c>
      <c r="AG52" s="175" t="str">
        <f t="shared" si="22"/>
        <v/>
      </c>
      <c r="AH52" s="175" t="str">
        <f t="shared" si="22"/>
        <v/>
      </c>
      <c r="AI52" s="175" t="str">
        <f t="shared" si="22"/>
        <v/>
      </c>
      <c r="AJ52" s="175" t="str">
        <f t="shared" si="22"/>
        <v/>
      </c>
      <c r="AK52" s="175" t="str">
        <f t="shared" si="22"/>
        <v/>
      </c>
      <c r="AL52" s="175" t="str">
        <f t="shared" si="22"/>
        <v/>
      </c>
      <c r="AM52" s="175" t="str">
        <f t="shared" si="22"/>
        <v/>
      </c>
      <c r="AN52" s="176" t="str">
        <f t="shared" si="22"/>
        <v/>
      </c>
      <c r="AO52" s="177" t="str">
        <f>IF($AT$58=0,"",IF(COUNTBLANK(AO15:AO44)=30,"",($AT$58)-(30-COUNTBLANK(AO15:AO44))))</f>
        <v/>
      </c>
      <c r="AP52" s="178" t="str">
        <f>IF($AT$58=0,"",IF(COUNTBLANK(AP15:AP44)=30,"",($AT$58)-(30-COUNTBLANK(AP15:AP44))))</f>
        <v/>
      </c>
      <c r="AQ52" s="178" t="str">
        <f>IF($AT$58=0,"",IF(COUNTBLANK(AQ15:AQ44)=30,"",($AT$58)-(30-COUNTBLANK(AQ15:AQ44))))</f>
        <v/>
      </c>
      <c r="AR52" s="178" t="str">
        <f>IF($AT$58=0,"",IF(COUNTBLANK(AR15:AR44)=30,"",($AT$58)-(30-COUNTBLANK(AR15:AR44))))</f>
        <v/>
      </c>
      <c r="AS52" s="179" t="str">
        <f>IF($AT$58=0,"",IF(COUNTBLANK(AS15:AS44)=30,"",($AT$58)-(30-COUNTBLANK(AS15:AS44))))</f>
        <v/>
      </c>
      <c r="AT52" s="174" t="str">
        <f>IF(COUNTBLANK(AT15:AT44)=30,"",($AT$56-$AT$57)-(30-COUNTBLANK(AT15:AT44)))</f>
        <v/>
      </c>
      <c r="AU52" s="175" t="str">
        <f>IF(COUNTBLANK(AU15:AU44)=30,"",($AT$56-$AT$57)-(30-COUNTBLANK(AU15:AU44)))</f>
        <v/>
      </c>
      <c r="AV52" s="175" t="str">
        <f>IF(COUNTBLANK(AV15:AV44)=30,"",($AT$56-$AT$57)-(30-COUNTBLANK(AV15:AV44)))</f>
        <v/>
      </c>
      <c r="AW52" s="175" t="str">
        <f>IF(COUNTBLANK(AW15:AW44)=30,"",($AT$56-$AT$57)-(30-COUNTBLANK(AW15:AW44)))</f>
        <v/>
      </c>
      <c r="AX52" s="176" t="str">
        <f>IF(COUNTBLANK(AX15:AX44)=30,"",($AT$56-$AT$57)-(30-COUNTBLANK(AX15:AX44)))</f>
        <v/>
      </c>
      <c r="AY52" s="180" t="str">
        <f>IF(COUNTBLANK(AY15:AY44)=30,"",($AT$56)-(30-COUNTBLANK(AY15:AY44)))</f>
        <v/>
      </c>
      <c r="AZ52" s="164"/>
      <c r="BA52" s="164"/>
      <c r="BB52" s="164"/>
      <c r="BC52" s="164"/>
      <c r="BD52" s="164"/>
      <c r="BE52" s="164"/>
      <c r="BF52" s="164"/>
    </row>
    <row r="53" spans="1:58" ht="14.25" customHeight="1" thickBot="1" x14ac:dyDescent="0.3">
      <c r="A53" s="283"/>
      <c r="B53" s="323"/>
      <c r="C53" s="324"/>
      <c r="D53" s="324"/>
      <c r="E53" s="181" t="s">
        <v>58</v>
      </c>
      <c r="F53" s="182" t="str">
        <f t="shared" ref="F53:AN53" si="23">IF(COUNTBLANK(F15:F44)=30,"",F52/($AT$56-$AT$57))</f>
        <v/>
      </c>
      <c r="G53" s="183" t="str">
        <f t="shared" si="23"/>
        <v/>
      </c>
      <c r="H53" s="183" t="str">
        <f t="shared" si="23"/>
        <v/>
      </c>
      <c r="I53" s="183" t="str">
        <f t="shared" si="23"/>
        <v/>
      </c>
      <c r="J53" s="183" t="str">
        <f t="shared" si="23"/>
        <v/>
      </c>
      <c r="K53" s="183" t="str">
        <f t="shared" si="23"/>
        <v/>
      </c>
      <c r="L53" s="183" t="str">
        <f t="shared" si="23"/>
        <v/>
      </c>
      <c r="M53" s="183" t="str">
        <f t="shared" si="23"/>
        <v/>
      </c>
      <c r="N53" s="183" t="str">
        <f t="shared" si="23"/>
        <v/>
      </c>
      <c r="O53" s="183" t="str">
        <f t="shared" si="23"/>
        <v/>
      </c>
      <c r="P53" s="183" t="str">
        <f t="shared" si="23"/>
        <v/>
      </c>
      <c r="Q53" s="183" t="str">
        <f t="shared" si="23"/>
        <v/>
      </c>
      <c r="R53" s="183" t="str">
        <f t="shared" si="23"/>
        <v/>
      </c>
      <c r="S53" s="183" t="str">
        <f t="shared" si="23"/>
        <v/>
      </c>
      <c r="T53" s="183" t="str">
        <f t="shared" si="23"/>
        <v/>
      </c>
      <c r="U53" s="183" t="str">
        <f t="shared" si="23"/>
        <v/>
      </c>
      <c r="V53" s="183" t="str">
        <f t="shared" si="23"/>
        <v/>
      </c>
      <c r="W53" s="183" t="str">
        <f t="shared" si="23"/>
        <v/>
      </c>
      <c r="X53" s="183" t="str">
        <f t="shared" si="23"/>
        <v/>
      </c>
      <c r="Y53" s="183" t="str">
        <f t="shared" si="23"/>
        <v/>
      </c>
      <c r="Z53" s="183" t="str">
        <f t="shared" si="23"/>
        <v/>
      </c>
      <c r="AA53" s="183" t="str">
        <f t="shared" si="23"/>
        <v/>
      </c>
      <c r="AB53" s="183" t="str">
        <f t="shared" si="23"/>
        <v/>
      </c>
      <c r="AC53" s="183" t="str">
        <f t="shared" si="23"/>
        <v/>
      </c>
      <c r="AD53" s="183" t="str">
        <f t="shared" si="23"/>
        <v/>
      </c>
      <c r="AE53" s="183" t="str">
        <f t="shared" si="23"/>
        <v/>
      </c>
      <c r="AF53" s="183" t="str">
        <f t="shared" si="23"/>
        <v/>
      </c>
      <c r="AG53" s="183" t="str">
        <f t="shared" si="23"/>
        <v/>
      </c>
      <c r="AH53" s="183" t="str">
        <f t="shared" si="23"/>
        <v/>
      </c>
      <c r="AI53" s="183" t="str">
        <f t="shared" si="23"/>
        <v/>
      </c>
      <c r="AJ53" s="183" t="str">
        <f t="shared" si="23"/>
        <v/>
      </c>
      <c r="AK53" s="183" t="str">
        <f t="shared" si="23"/>
        <v/>
      </c>
      <c r="AL53" s="183" t="str">
        <f t="shared" si="23"/>
        <v/>
      </c>
      <c r="AM53" s="183" t="str">
        <f t="shared" si="23"/>
        <v/>
      </c>
      <c r="AN53" s="184" t="str">
        <f t="shared" si="23"/>
        <v/>
      </c>
      <c r="AO53" s="185" t="str">
        <f>IF($AT$58=0,"",IF(COUNTBLANK(AO15:AO44)=30,"",AO52/($AT$56)))</f>
        <v/>
      </c>
      <c r="AP53" s="186" t="str">
        <f>IF($AT$58=0,"",IF(COUNTBLANK(AP15:AP44)=30,"",AP52/($AT$56)))</f>
        <v/>
      </c>
      <c r="AQ53" s="186" t="str">
        <f>IF($AT$58=0,"",IF(COUNTBLANK(AQ15:AQ44)=30,"",AQ52/($AT$56)))</f>
        <v/>
      </c>
      <c r="AR53" s="186" t="str">
        <f>IF($AT$58=0,"",IF(COUNTBLANK(AR15:AR44)=30,"",AR52/($AT$56)))</f>
        <v/>
      </c>
      <c r="AS53" s="187" t="str">
        <f>IF($AT$58=0,"",IF(COUNTBLANK(AS15:AS44)=30,"",AS52/($AT$56)))</f>
        <v/>
      </c>
      <c r="AT53" s="182" t="str">
        <f t="shared" ref="AT53:AY53" si="24">IF(COUNTBLANK(AT15:AT44)=30,"",AT52/($AT$56-$AT$57))</f>
        <v/>
      </c>
      <c r="AU53" s="183" t="str">
        <f t="shared" si="24"/>
        <v/>
      </c>
      <c r="AV53" s="183" t="str">
        <f t="shared" si="24"/>
        <v/>
      </c>
      <c r="AW53" s="183" t="str">
        <f t="shared" si="24"/>
        <v/>
      </c>
      <c r="AX53" s="184" t="str">
        <f t="shared" si="24"/>
        <v/>
      </c>
      <c r="AY53" s="188" t="str">
        <f t="shared" si="24"/>
        <v/>
      </c>
      <c r="AZ53" s="173"/>
      <c r="BA53" s="173"/>
      <c r="BB53" s="173"/>
      <c r="BC53" s="173"/>
      <c r="BD53" s="173"/>
      <c r="BE53" s="173"/>
      <c r="BF53" s="173"/>
    </row>
    <row r="54" spans="1:58" ht="6.75" customHeight="1" thickTop="1" thickBot="1" x14ac:dyDescent="0.3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</row>
    <row r="55" spans="1:58" ht="16.5" thickTop="1" thickBot="1" x14ac:dyDescent="0.3">
      <c r="A55" s="325" t="s">
        <v>52</v>
      </c>
      <c r="B55" s="319"/>
      <c r="C55" s="319"/>
      <c r="D55" s="319"/>
      <c r="E55" s="319"/>
      <c r="F55" s="319"/>
      <c r="G55" s="319"/>
      <c r="H55" s="319"/>
      <c r="I55" s="319"/>
      <c r="J55" s="319"/>
      <c r="K55" s="319"/>
      <c r="L55" s="319"/>
      <c r="M55" s="319"/>
      <c r="N55" s="319"/>
      <c r="O55" s="319"/>
      <c r="P55" s="319"/>
      <c r="Q55" s="319"/>
      <c r="R55" s="319"/>
      <c r="S55" s="319"/>
      <c r="T55" s="319"/>
      <c r="U55" s="319"/>
      <c r="V55" s="319"/>
      <c r="W55" s="319"/>
      <c r="X55" s="319"/>
      <c r="Y55" s="319"/>
      <c r="Z55" s="319"/>
      <c r="AA55" s="319"/>
      <c r="AB55" s="319"/>
      <c r="AC55" s="319"/>
      <c r="AD55" s="319"/>
      <c r="AE55" s="319"/>
      <c r="AF55" s="319"/>
      <c r="AG55" s="319"/>
      <c r="AH55" s="319"/>
      <c r="AI55" s="319"/>
      <c r="AJ55" s="319"/>
      <c r="AK55" s="319"/>
      <c r="AL55" s="319"/>
      <c r="AM55" s="319"/>
      <c r="AN55" s="319"/>
      <c r="AO55" s="320"/>
      <c r="AP55" s="17"/>
      <c r="AQ55" s="189"/>
      <c r="AR55" s="189"/>
      <c r="AS55" s="190"/>
      <c r="AT55" s="191" t="s">
        <v>6</v>
      </c>
      <c r="AU55" s="192" t="s">
        <v>58</v>
      </c>
      <c r="AV55" s="193"/>
      <c r="AW55" s="17"/>
      <c r="AX55" s="17"/>
      <c r="AY55" s="37"/>
      <c r="AZ55" s="273" t="s">
        <v>6</v>
      </c>
      <c r="BA55" s="274"/>
      <c r="BB55" s="274"/>
      <c r="BC55" s="274"/>
      <c r="BD55" s="275"/>
      <c r="BE55" s="194" t="s">
        <v>6</v>
      </c>
      <c r="BF55" s="268" t="s">
        <v>138</v>
      </c>
    </row>
    <row r="56" spans="1:58" ht="15.75" thickTop="1" x14ac:dyDescent="0.25">
      <c r="A56" s="305"/>
      <c r="B56" s="306"/>
      <c r="C56" s="306"/>
      <c r="D56" s="306"/>
      <c r="E56" s="306"/>
      <c r="F56" s="306"/>
      <c r="G56" s="306"/>
      <c r="H56" s="306"/>
      <c r="I56" s="306"/>
      <c r="J56" s="306"/>
      <c r="K56" s="306"/>
      <c r="L56" s="306"/>
      <c r="M56" s="306"/>
      <c r="N56" s="306"/>
      <c r="O56" s="306"/>
      <c r="P56" s="306"/>
      <c r="Q56" s="306"/>
      <c r="R56" s="306"/>
      <c r="S56" s="306"/>
      <c r="T56" s="306"/>
      <c r="U56" s="306"/>
      <c r="V56" s="306"/>
      <c r="W56" s="306"/>
      <c r="X56" s="306"/>
      <c r="Y56" s="306"/>
      <c r="Z56" s="306"/>
      <c r="AA56" s="306"/>
      <c r="AB56" s="306"/>
      <c r="AC56" s="306"/>
      <c r="AD56" s="306"/>
      <c r="AE56" s="306"/>
      <c r="AF56" s="306"/>
      <c r="AG56" s="306"/>
      <c r="AH56" s="306"/>
      <c r="AI56" s="306"/>
      <c r="AJ56" s="306"/>
      <c r="AK56" s="306"/>
      <c r="AL56" s="306"/>
      <c r="AM56" s="306"/>
      <c r="AN56" s="306"/>
      <c r="AO56" s="307"/>
      <c r="AP56" s="17"/>
      <c r="AQ56" s="312" t="s">
        <v>53</v>
      </c>
      <c r="AR56" s="313"/>
      <c r="AS56" s="314"/>
      <c r="AT56" s="195">
        <f>COUNTA(B15:C44)</f>
        <v>0</v>
      </c>
      <c r="AU56" s="196"/>
      <c r="AV56" s="197"/>
      <c r="AW56" s="17"/>
      <c r="AX56" s="17"/>
      <c r="AY56" s="198" t="str">
        <f>AU64</f>
        <v>IN</v>
      </c>
      <c r="AZ56" s="199">
        <f>COUNTIF($AZ$15:$AZ$44,AY56)</f>
        <v>0</v>
      </c>
      <c r="BA56" s="200">
        <f>COUNTIF($BA$15:$BA$44,AY56)</f>
        <v>0</v>
      </c>
      <c r="BB56" s="201">
        <f>COUNTIF($BB$15:$BB$44,AY56)</f>
        <v>0</v>
      </c>
      <c r="BC56" s="201">
        <f>COUNTIF($BC$15:$BC$44,AY56)</f>
        <v>0</v>
      </c>
      <c r="BD56" s="202">
        <f>COUNTIF($BD$15:$BD$44,AY56)</f>
        <v>0</v>
      </c>
      <c r="BE56" s="203">
        <f>COUNTIF($BE$15:$BE$44,AY56)</f>
        <v>0</v>
      </c>
      <c r="BF56" s="269"/>
    </row>
    <row r="57" spans="1:58" ht="15.75" thickBot="1" x14ac:dyDescent="0.3">
      <c r="A57" s="305"/>
      <c r="B57" s="308"/>
      <c r="C57" s="308"/>
      <c r="D57" s="308"/>
      <c r="E57" s="308"/>
      <c r="F57" s="308"/>
      <c r="G57" s="308"/>
      <c r="H57" s="308"/>
      <c r="I57" s="308"/>
      <c r="J57" s="308"/>
      <c r="K57" s="308"/>
      <c r="L57" s="308"/>
      <c r="M57" s="308"/>
      <c r="N57" s="308"/>
      <c r="O57" s="308"/>
      <c r="P57" s="308"/>
      <c r="Q57" s="308"/>
      <c r="R57" s="308"/>
      <c r="S57" s="308"/>
      <c r="T57" s="308"/>
      <c r="U57" s="308"/>
      <c r="V57" s="308"/>
      <c r="W57" s="308"/>
      <c r="X57" s="308"/>
      <c r="Y57" s="308"/>
      <c r="Z57" s="308"/>
      <c r="AA57" s="308"/>
      <c r="AB57" s="308"/>
      <c r="AC57" s="308"/>
      <c r="AD57" s="308"/>
      <c r="AE57" s="308"/>
      <c r="AF57" s="308"/>
      <c r="AG57" s="308"/>
      <c r="AH57" s="308"/>
      <c r="AI57" s="308"/>
      <c r="AJ57" s="308"/>
      <c r="AK57" s="308"/>
      <c r="AL57" s="308"/>
      <c r="AM57" s="308"/>
      <c r="AN57" s="308"/>
      <c r="AO57" s="307"/>
      <c r="AP57" s="17"/>
      <c r="AQ57" s="300" t="s">
        <v>60</v>
      </c>
      <c r="AR57" s="301"/>
      <c r="AS57" s="302"/>
      <c r="AT57" s="204">
        <f>COUNTIF(D15:D44,"Faltou")</f>
        <v>0</v>
      </c>
      <c r="AU57" s="168" t="str">
        <f>IF(AT56=0,"",AT57/AT56)</f>
        <v/>
      </c>
      <c r="AV57" s="173"/>
      <c r="AW57" s="17"/>
      <c r="AX57" s="17"/>
      <c r="AY57" s="205" t="str">
        <f>AU65</f>
        <v>S</v>
      </c>
      <c r="AZ57" s="206">
        <f>COUNTIF($AZ$15:$AZ$44,AY57)</f>
        <v>0</v>
      </c>
      <c r="BA57" s="207">
        <f>COUNTIF($BA$15:$BA$44,AY57)</f>
        <v>0</v>
      </c>
      <c r="BB57" s="208">
        <f>COUNTIF($BB$15:$BB$44,AY57)</f>
        <v>0</v>
      </c>
      <c r="BC57" s="208">
        <f>COUNTIF($BC$15:$BC$44,AY57)</f>
        <v>0</v>
      </c>
      <c r="BD57" s="209">
        <f>COUNTIF($BD$15:$BD$44,AY57)</f>
        <v>0</v>
      </c>
      <c r="BE57" s="210">
        <f>COUNTIF($BE$15:$BE$44,AY57)</f>
        <v>0</v>
      </c>
      <c r="BF57" s="269"/>
    </row>
    <row r="58" spans="1:58" ht="15.75" thickBot="1" x14ac:dyDescent="0.3">
      <c r="A58" s="309"/>
      <c r="B58" s="310"/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  <c r="R58" s="310"/>
      <c r="S58" s="310"/>
      <c r="T58" s="310"/>
      <c r="U58" s="310"/>
      <c r="V58" s="310"/>
      <c r="W58" s="310"/>
      <c r="X58" s="310"/>
      <c r="Y58" s="310"/>
      <c r="Z58" s="310"/>
      <c r="AA58" s="310"/>
      <c r="AB58" s="310"/>
      <c r="AC58" s="310"/>
      <c r="AD58" s="310"/>
      <c r="AE58" s="310"/>
      <c r="AF58" s="310"/>
      <c r="AG58" s="310"/>
      <c r="AH58" s="310"/>
      <c r="AI58" s="310"/>
      <c r="AJ58" s="310"/>
      <c r="AK58" s="310"/>
      <c r="AL58" s="310"/>
      <c r="AM58" s="310"/>
      <c r="AN58" s="310"/>
      <c r="AO58" s="311"/>
      <c r="AP58" s="17"/>
      <c r="AQ58" s="326" t="s">
        <v>124</v>
      </c>
      <c r="AR58" s="327"/>
      <c r="AS58" s="328"/>
      <c r="AT58" s="211">
        <f>COUNTIF(E15:E44,"x")</f>
        <v>1</v>
      </c>
      <c r="AU58" s="184" t="str">
        <f>IF(AT56=0,"",AT58/(AT56))</f>
        <v/>
      </c>
      <c r="AV58" s="173"/>
      <c r="AW58" s="17"/>
      <c r="AX58" s="17"/>
      <c r="AY58" s="212" t="str">
        <f>AU66</f>
        <v>B</v>
      </c>
      <c r="AZ58" s="213">
        <f>COUNTIF($AZ$15:$AZ$44,"S")</f>
        <v>0</v>
      </c>
      <c r="BA58" s="214">
        <f>COUNTIF($BA$15:$BA$44,"S")</f>
        <v>0</v>
      </c>
      <c r="BB58" s="215">
        <f>COUNTIF($BB$15:$BB$44,"S")</f>
        <v>0</v>
      </c>
      <c r="BC58" s="215">
        <f>COUNTIF($BC$15:$BC$44,"S")</f>
        <v>0</v>
      </c>
      <c r="BD58" s="216">
        <f>COUNTIF($BD$15:$BD$44,AY58)</f>
        <v>0</v>
      </c>
      <c r="BE58" s="217">
        <f>COUNTIF($BE$15:$BE$44,"S")</f>
        <v>0</v>
      </c>
      <c r="BF58" s="269"/>
    </row>
    <row r="59" spans="1:58" ht="15.75" thickTop="1" x14ac:dyDescent="0.25">
      <c r="A59" s="329" t="str">
        <f>AU64&amp;" - "&amp;AQ64&amp;"; "&amp;AU65&amp;" - "&amp;AQ65&amp;"; "&amp;AU66&amp;" - "&amp;AQ66&amp;"; "&amp;AU67&amp;" - "&amp;AQ67&amp;"; "&amp;AU68&amp;" - "&amp;AQ68</f>
        <v xml:space="preserve">IN - Insuficiente; S - suficiente; B - Bom; MB - Muito Bom;  - </v>
      </c>
      <c r="B59" s="329"/>
      <c r="C59" s="329"/>
      <c r="D59" s="329"/>
      <c r="E59" s="329"/>
      <c r="F59" s="329"/>
      <c r="G59" s="329"/>
      <c r="H59" s="329"/>
      <c r="I59" s="329"/>
      <c r="J59" s="329"/>
      <c r="K59" s="329"/>
      <c r="L59" s="329"/>
      <c r="M59" s="329"/>
      <c r="N59" s="329"/>
      <c r="O59" s="329"/>
      <c r="P59" s="329"/>
      <c r="Q59" s="329"/>
      <c r="R59" s="329"/>
      <c r="S59" s="329"/>
      <c r="T59" s="329"/>
      <c r="U59" s="329"/>
      <c r="V59" s="329"/>
      <c r="W59" s="329"/>
      <c r="X59" s="329"/>
      <c r="Y59" s="329"/>
      <c r="Z59" s="329"/>
      <c r="AA59" s="329"/>
      <c r="AB59" s="329"/>
      <c r="AC59" s="329"/>
      <c r="AD59" s="329"/>
      <c r="AE59" s="329"/>
      <c r="AF59" s="329"/>
      <c r="AG59" s="329"/>
      <c r="AH59" s="329"/>
      <c r="AI59" s="329"/>
      <c r="AJ59" s="329"/>
      <c r="AK59" s="329"/>
      <c r="AL59" s="329"/>
      <c r="AM59" s="329"/>
      <c r="AN59" s="329"/>
      <c r="AO59" s="329"/>
      <c r="AP59" s="17"/>
      <c r="AQ59" s="330" t="s">
        <v>65</v>
      </c>
      <c r="AR59" s="331"/>
      <c r="AS59" s="332"/>
      <c r="AT59" s="195">
        <f>COUNTIF(BE15:BE44,AU66)+COUNTIF(BE15:BE44,AU67)+COUNTIF(BE15:BE44,AU68)</f>
        <v>0</v>
      </c>
      <c r="AU59" s="218" t="str">
        <f>IF(AT56=0,"",AT59/(AT56-AT57))</f>
        <v/>
      </c>
      <c r="AV59" s="173"/>
      <c r="AW59" s="17"/>
      <c r="AX59" s="17"/>
      <c r="AY59" s="219" t="str">
        <f>AU67</f>
        <v>MB</v>
      </c>
      <c r="AZ59" s="220">
        <f>COUNTIF($AZ$15:$AZ$44,"B")</f>
        <v>0</v>
      </c>
      <c r="BA59" s="221">
        <f>COUNTIF($BA$15:$BA$44,"B")</f>
        <v>0</v>
      </c>
      <c r="BB59" s="222">
        <f>COUNTIF($BB$15:$BB$44,"B")</f>
        <v>0</v>
      </c>
      <c r="BC59" s="222">
        <f>COUNTIF($BC$15:$BC$44,"B")</f>
        <v>0</v>
      </c>
      <c r="BD59" s="223">
        <f>COUNTIF($BD$15:$BD$44,AY59)</f>
        <v>0</v>
      </c>
      <c r="BE59" s="224">
        <f>COUNTIF($BE$15:$BE$44,"B")</f>
        <v>0</v>
      </c>
      <c r="BF59" s="269"/>
    </row>
    <row r="60" spans="1:58" ht="15.75" thickBot="1" x14ac:dyDescent="0.3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225"/>
      <c r="AN60" s="225"/>
      <c r="AO60" s="225"/>
      <c r="AP60" s="225"/>
      <c r="AQ60" s="293" t="s">
        <v>64</v>
      </c>
      <c r="AR60" s="294"/>
      <c r="AS60" s="295"/>
      <c r="AT60" s="211">
        <f>COUNTIF(BE15:BE44,AU64)+COUNTIF(BE15:BE44,AU65)</f>
        <v>0</v>
      </c>
      <c r="AU60" s="184" t="str">
        <f>IF(AT56=0,"",AT60/(AT56-AT57))</f>
        <v/>
      </c>
      <c r="AV60" s="17"/>
      <c r="AW60" s="17"/>
      <c r="AX60" s="17"/>
      <c r="AY60" s="226">
        <f>AU68</f>
        <v>0</v>
      </c>
      <c r="AZ60" s="227">
        <f>COUNTIF($AZ$15:$AZ$44,"MB")</f>
        <v>0</v>
      </c>
      <c r="BA60" s="228">
        <f>COUNTIF($BA$15:$BA$44,"MB")</f>
        <v>0</v>
      </c>
      <c r="BB60" s="229">
        <f>COUNTIF($BB$15:$BB$44,"MB")</f>
        <v>0</v>
      </c>
      <c r="BC60" s="230">
        <f>COUNTIF($BC$15:$BC$44,"MB")</f>
        <v>0</v>
      </c>
      <c r="BD60" s="231">
        <f>COUNTIF($BD$15:$BD$44,AY60)</f>
        <v>0</v>
      </c>
      <c r="BE60" s="232">
        <f>COUNTIF($BE$15:$BE$44,"MB")</f>
        <v>0</v>
      </c>
      <c r="BF60" s="269"/>
    </row>
    <row r="61" spans="1:58" ht="16.5" thickTop="1" thickBot="1" x14ac:dyDescent="0.3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233"/>
      <c r="AZ61" s="234"/>
      <c r="BA61" s="234"/>
      <c r="BB61" s="234"/>
      <c r="BC61" s="234"/>
      <c r="BD61" s="234"/>
      <c r="BE61" s="234"/>
      <c r="BF61" s="269"/>
    </row>
    <row r="62" spans="1:58" ht="16.5" thickTop="1" thickBot="1" x14ac:dyDescent="0.3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303" t="s">
        <v>107</v>
      </c>
      <c r="AR62" s="304"/>
      <c r="AS62" s="304"/>
      <c r="AT62" s="304"/>
      <c r="AU62" s="276">
        <v>100</v>
      </c>
      <c r="AV62" s="276"/>
      <c r="AW62" s="277"/>
      <c r="AX62" s="17"/>
      <c r="AY62" s="235"/>
      <c r="AZ62" s="273" t="s">
        <v>58</v>
      </c>
      <c r="BA62" s="274"/>
      <c r="BB62" s="274"/>
      <c r="BC62" s="274"/>
      <c r="BD62" s="275"/>
      <c r="BE62" s="194" t="s">
        <v>58</v>
      </c>
      <c r="BF62" s="269"/>
    </row>
    <row r="63" spans="1:58" ht="15.75" thickTop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298" t="s">
        <v>117</v>
      </c>
      <c r="AR63" s="299"/>
      <c r="AS63" s="299"/>
      <c r="AT63" s="299"/>
      <c r="AU63" s="236" t="s">
        <v>120</v>
      </c>
      <c r="AV63" s="236" t="s">
        <v>119</v>
      </c>
      <c r="AW63" s="237" t="s">
        <v>118</v>
      </c>
      <c r="AX63" s="17"/>
      <c r="AY63" s="198" t="str">
        <f>AU64</f>
        <v>IN</v>
      </c>
      <c r="AZ63" s="238" t="str">
        <f t="shared" ref="AZ63:BE67" si="25">IF($AT$56=0,"",AZ56/($AT$56-$AT$57))</f>
        <v/>
      </c>
      <c r="BA63" s="239" t="str">
        <f t="shared" si="25"/>
        <v/>
      </c>
      <c r="BB63" s="240" t="str">
        <f t="shared" si="25"/>
        <v/>
      </c>
      <c r="BC63" s="240" t="str">
        <f t="shared" si="25"/>
        <v/>
      </c>
      <c r="BD63" s="241" t="str">
        <f>IF($AT$56=0,"",BD56/($AT$56-$AT$57))</f>
        <v/>
      </c>
      <c r="BE63" s="242" t="str">
        <f t="shared" si="25"/>
        <v/>
      </c>
      <c r="BF63" s="269"/>
    </row>
    <row r="64" spans="1:58" ht="15.75" thickBot="1" x14ac:dyDescent="0.3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278" t="s">
        <v>167</v>
      </c>
      <c r="AR64" s="279"/>
      <c r="AS64" s="279"/>
      <c r="AT64" s="243" t="s">
        <v>127</v>
      </c>
      <c r="AU64" s="243" t="s">
        <v>154</v>
      </c>
      <c r="AV64" s="243">
        <v>0</v>
      </c>
      <c r="AW64" s="244">
        <v>49</v>
      </c>
      <c r="AX64" s="17"/>
      <c r="AY64" s="205" t="str">
        <f>AU65</f>
        <v>S</v>
      </c>
      <c r="AZ64" s="245" t="str">
        <f t="shared" si="25"/>
        <v/>
      </c>
      <c r="BA64" s="246" t="str">
        <f>IF($AT$56=0,"",BA57/($AT$56-$AT$57))</f>
        <v/>
      </c>
      <c r="BB64" s="247" t="str">
        <f t="shared" si="25"/>
        <v/>
      </c>
      <c r="BC64" s="247" t="str">
        <f t="shared" si="25"/>
        <v/>
      </c>
      <c r="BD64" s="248" t="str">
        <f t="shared" si="25"/>
        <v/>
      </c>
      <c r="BE64" s="249" t="str">
        <f t="shared" si="25"/>
        <v/>
      </c>
      <c r="BF64" s="269"/>
    </row>
    <row r="65" spans="1:59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278" t="s">
        <v>168</v>
      </c>
      <c r="AR65" s="279"/>
      <c r="AS65" s="279"/>
      <c r="AT65" s="243" t="s">
        <v>125</v>
      </c>
      <c r="AU65" s="243" t="s">
        <v>59</v>
      </c>
      <c r="AV65" s="243">
        <v>50</v>
      </c>
      <c r="AW65" s="244">
        <v>69</v>
      </c>
      <c r="AX65" s="17"/>
      <c r="AY65" s="212" t="str">
        <f>AU66</f>
        <v>B</v>
      </c>
      <c r="AZ65" s="250" t="str">
        <f t="shared" si="25"/>
        <v/>
      </c>
      <c r="BA65" s="251" t="str">
        <f>IF($AT$56=0,"",BA58/($AT$56-$AT$57))</f>
        <v/>
      </c>
      <c r="BB65" s="252" t="str">
        <f t="shared" si="25"/>
        <v/>
      </c>
      <c r="BC65" s="252" t="str">
        <f t="shared" si="25"/>
        <v/>
      </c>
      <c r="BD65" s="253" t="str">
        <f t="shared" si="25"/>
        <v/>
      </c>
      <c r="BE65" s="254" t="str">
        <f t="shared" si="25"/>
        <v/>
      </c>
      <c r="BF65" s="269"/>
    </row>
    <row r="66" spans="1:59" ht="15" customHeight="1" x14ac:dyDescent="0.25">
      <c r="A66" s="17"/>
      <c r="B66" s="17"/>
      <c r="C66" s="255"/>
      <c r="D66" s="255"/>
      <c r="E66" s="255"/>
      <c r="F66" s="255"/>
      <c r="G66" s="255"/>
      <c r="H66" s="255"/>
      <c r="I66" s="255"/>
      <c r="J66" s="255"/>
      <c r="K66" s="255"/>
      <c r="L66" s="255"/>
      <c r="M66" s="255"/>
      <c r="N66" s="255"/>
      <c r="O66" s="255"/>
      <c r="P66" s="255"/>
      <c r="Q66" s="255"/>
      <c r="R66" s="255"/>
      <c r="S66" s="255"/>
      <c r="T66" s="255"/>
      <c r="U66" s="255"/>
      <c r="V66" s="255"/>
      <c r="W66" s="255"/>
      <c r="X66" s="255"/>
      <c r="Y66" s="255"/>
      <c r="Z66" s="255"/>
      <c r="AA66" s="255"/>
      <c r="AB66" s="255"/>
      <c r="AC66" s="255"/>
      <c r="AD66" s="255"/>
      <c r="AE66" s="255"/>
      <c r="AF66" s="255"/>
      <c r="AG66" s="255"/>
      <c r="AH66" s="255"/>
      <c r="AI66" s="255"/>
      <c r="AJ66" s="255"/>
      <c r="AK66" s="255"/>
      <c r="AL66" s="255"/>
      <c r="AM66" s="255"/>
      <c r="AN66" s="255"/>
      <c r="AO66" s="255"/>
      <c r="AP66" s="255"/>
      <c r="AQ66" s="278" t="s">
        <v>121</v>
      </c>
      <c r="AR66" s="279"/>
      <c r="AS66" s="279"/>
      <c r="AT66" s="243" t="s">
        <v>126</v>
      </c>
      <c r="AU66" s="243" t="s">
        <v>66</v>
      </c>
      <c r="AV66" s="243">
        <v>70</v>
      </c>
      <c r="AW66" s="244">
        <v>89</v>
      </c>
      <c r="AX66" s="17"/>
      <c r="AY66" s="219" t="str">
        <f>AU67</f>
        <v>MB</v>
      </c>
      <c r="AZ66" s="166" t="str">
        <f t="shared" si="25"/>
        <v/>
      </c>
      <c r="BA66" s="256" t="str">
        <f>IF($AT$56=0,"",BA59/($AT$56-$AT$57))</f>
        <v/>
      </c>
      <c r="BB66" s="167" t="str">
        <f t="shared" si="25"/>
        <v/>
      </c>
      <c r="BC66" s="167" t="str">
        <f t="shared" si="25"/>
        <v/>
      </c>
      <c r="BD66" s="257" t="str">
        <f t="shared" si="25"/>
        <v/>
      </c>
      <c r="BE66" s="258" t="str">
        <f t="shared" si="25"/>
        <v/>
      </c>
      <c r="BF66" s="269"/>
    </row>
    <row r="67" spans="1:59" ht="15.75" thickBot="1" x14ac:dyDescent="0.3">
      <c r="A67" s="17"/>
      <c r="B67" s="17"/>
      <c r="C67" s="255"/>
      <c r="D67" s="255"/>
      <c r="E67" s="255"/>
      <c r="F67" s="255"/>
      <c r="G67" s="255"/>
      <c r="H67" s="255"/>
      <c r="I67" s="255"/>
      <c r="J67" s="255"/>
      <c r="K67" s="255"/>
      <c r="L67" s="255"/>
      <c r="M67" s="255"/>
      <c r="N67" s="255"/>
      <c r="O67" s="255"/>
      <c r="P67" s="255"/>
      <c r="Q67" s="255"/>
      <c r="R67" s="255"/>
      <c r="S67" s="255"/>
      <c r="T67" s="255"/>
      <c r="U67" s="255"/>
      <c r="V67" s="255"/>
      <c r="W67" s="255"/>
      <c r="X67" s="255"/>
      <c r="Y67" s="255"/>
      <c r="Z67" s="255"/>
      <c r="AA67" s="255"/>
      <c r="AB67" s="255"/>
      <c r="AC67" s="255"/>
      <c r="AD67" s="255"/>
      <c r="AE67" s="255"/>
      <c r="AF67" s="255"/>
      <c r="AG67" s="255"/>
      <c r="AH67" s="255"/>
      <c r="AI67" s="255"/>
      <c r="AJ67" s="255"/>
      <c r="AK67" s="255"/>
      <c r="AL67" s="255"/>
      <c r="AM67" s="255"/>
      <c r="AN67" s="255"/>
      <c r="AO67" s="255"/>
      <c r="AP67" s="255"/>
      <c r="AQ67" s="278" t="s">
        <v>122</v>
      </c>
      <c r="AR67" s="279"/>
      <c r="AS67" s="279"/>
      <c r="AT67" s="243" t="s">
        <v>126</v>
      </c>
      <c r="AU67" s="243" t="s">
        <v>67</v>
      </c>
      <c r="AV67" s="243">
        <v>90</v>
      </c>
      <c r="AW67" s="244">
        <v>100</v>
      </c>
      <c r="AX67" s="17"/>
      <c r="AY67" s="226">
        <f>AU68</f>
        <v>0</v>
      </c>
      <c r="AZ67" s="259" t="str">
        <f t="shared" si="25"/>
        <v/>
      </c>
      <c r="BA67" s="260" t="str">
        <f>IF($AT$56=0,"",BA60/($AT$56-$AT$57))</f>
        <v/>
      </c>
      <c r="BB67" s="261" t="str">
        <f t="shared" si="25"/>
        <v/>
      </c>
      <c r="BC67" s="183" t="str">
        <f t="shared" si="25"/>
        <v/>
      </c>
      <c r="BD67" s="262" t="str">
        <f t="shared" si="25"/>
        <v/>
      </c>
      <c r="BE67" s="263" t="str">
        <f t="shared" si="25"/>
        <v/>
      </c>
      <c r="BF67" s="269"/>
    </row>
    <row r="68" spans="1:59" ht="16.5" thickTop="1" thickBot="1" x14ac:dyDescent="0.3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296"/>
      <c r="AR68" s="297"/>
      <c r="AS68" s="297"/>
      <c r="AT68" s="264"/>
      <c r="AU68" s="265"/>
      <c r="AV68" s="265"/>
      <c r="AW68" s="266"/>
      <c r="AX68" s="17"/>
      <c r="AY68" s="233"/>
      <c r="AZ68" s="267"/>
      <c r="BA68" s="267"/>
      <c r="BB68" s="267"/>
      <c r="BC68" s="267"/>
      <c r="BD68" s="267"/>
      <c r="BE68" s="267"/>
      <c r="BF68" s="269"/>
    </row>
    <row r="69" spans="1:59" ht="15.75" thickTop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269"/>
    </row>
    <row r="70" spans="1:59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272" t="s">
        <v>54</v>
      </c>
      <c r="AR70" s="272"/>
      <c r="AS70" s="272"/>
      <c r="AT70" s="270" t="s">
        <v>55</v>
      </c>
      <c r="AU70" s="270"/>
      <c r="AV70" s="270"/>
      <c r="AW70" s="270"/>
      <c r="AX70" s="270"/>
      <c r="AY70" s="270"/>
      <c r="AZ70" s="270"/>
      <c r="BA70" s="270"/>
      <c r="BB70" s="270"/>
      <c r="BC70" s="270"/>
      <c r="BD70" s="270"/>
      <c r="BE70" s="270"/>
      <c r="BF70" s="269"/>
      <c r="BG70" s="6"/>
    </row>
    <row r="71" spans="1:59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272" t="s">
        <v>56</v>
      </c>
      <c r="AR71" s="272"/>
      <c r="AS71" s="272"/>
      <c r="AT71" s="271" t="s">
        <v>57</v>
      </c>
      <c r="AU71" s="271"/>
      <c r="AV71" s="271"/>
      <c r="AW71" s="271"/>
      <c r="AX71" s="17"/>
      <c r="AY71" s="17"/>
      <c r="AZ71" s="17"/>
      <c r="BA71" s="17"/>
      <c r="BB71" s="17"/>
      <c r="BC71" s="17"/>
      <c r="BD71" s="17"/>
      <c r="BE71" s="17"/>
      <c r="BF71" s="17"/>
    </row>
    <row r="72" spans="1:59" x14ac:dyDescent="0.25">
      <c r="A72" s="4"/>
      <c r="B72" s="1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</row>
    <row r="73" spans="1:59" x14ac:dyDescent="0.25">
      <c r="A73" t="s">
        <v>135</v>
      </c>
      <c r="AN73" s="3"/>
      <c r="AO73" s="3"/>
      <c r="AP73" s="3"/>
      <c r="AQ73" s="3"/>
      <c r="AR73" s="3"/>
      <c r="AS73" s="3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</row>
    <row r="74" spans="1:59" x14ac:dyDescent="0.25">
      <c r="A74" s="4" t="s">
        <v>134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</row>
    <row r="75" spans="1:59" x14ac:dyDescent="0.25">
      <c r="A75" t="s">
        <v>136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</row>
    <row r="76" spans="1:59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</row>
    <row r="77" spans="1:59" hidden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</row>
    <row r="78" spans="1:59" hidden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</row>
    <row r="79" spans="1:59" hidden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</row>
    <row r="80" spans="1:59" hidden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</row>
    <row r="81" spans="1:58" hidden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</row>
    <row r="82" spans="1:58" hidden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</row>
    <row r="83" spans="1:58" hidden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</row>
    <row r="84" spans="1:58" hidden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</row>
    <row r="85" spans="1:58" hidden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</row>
    <row r="86" spans="1:58" hidden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</row>
    <row r="87" spans="1:58" hidden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</row>
    <row r="88" spans="1:58" hidden="1" x14ac:dyDescent="0.25"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</row>
    <row r="89" spans="1:58" hidden="1" x14ac:dyDescent="0.25"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</row>
    <row r="90" spans="1:58" hidden="1" x14ac:dyDescent="0.25">
      <c r="A90" s="4"/>
      <c r="D90" s="2"/>
      <c r="E90" s="2"/>
      <c r="AE90" s="280" t="s">
        <v>109</v>
      </c>
      <c r="AF90" s="280"/>
      <c r="AG90" s="280"/>
      <c r="AH90" s="280"/>
      <c r="AI90" s="280"/>
      <c r="AJ90" s="280"/>
      <c r="AK90" s="280"/>
      <c r="AL90" s="280" t="s">
        <v>129</v>
      </c>
      <c r="AM90" s="280"/>
      <c r="AN90" s="280"/>
      <c r="AO90" s="280"/>
      <c r="AP90" s="280"/>
      <c r="AQ90" s="280"/>
      <c r="AR90" s="280"/>
      <c r="AS90" s="3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</row>
    <row r="91" spans="1:58" hidden="1" x14ac:dyDescent="0.25">
      <c r="A91" s="5" t="s">
        <v>8</v>
      </c>
      <c r="B91" s="5"/>
      <c r="C91" s="4" t="s">
        <v>9</v>
      </c>
      <c r="D91" s="4"/>
      <c r="E91" s="4"/>
      <c r="F91" s="4"/>
      <c r="G91" s="4" t="s">
        <v>10</v>
      </c>
      <c r="H91" s="4" t="s">
        <v>11</v>
      </c>
      <c r="I91" s="4" t="s">
        <v>12</v>
      </c>
      <c r="J91" s="4" t="s">
        <v>13</v>
      </c>
      <c r="K91" s="5" t="s">
        <v>14</v>
      </c>
      <c r="L91" s="5"/>
      <c r="M91" s="4"/>
      <c r="N91" s="8"/>
      <c r="O91" s="8">
        <v>1</v>
      </c>
      <c r="P91" s="15">
        <f>AV64</f>
        <v>0</v>
      </c>
      <c r="Q91" s="8" t="str">
        <f>AU64</f>
        <v>IN</v>
      </c>
      <c r="R91" s="7" t="s">
        <v>49</v>
      </c>
      <c r="S91">
        <v>1</v>
      </c>
      <c r="AE91" s="7"/>
      <c r="AF91" s="7" t="s">
        <v>49</v>
      </c>
      <c r="AG91" s="7" t="s">
        <v>50</v>
      </c>
      <c r="AH91" s="7" t="s">
        <v>51</v>
      </c>
      <c r="AI91" s="7" t="s">
        <v>70</v>
      </c>
      <c r="AJ91" s="7" t="s">
        <v>110</v>
      </c>
      <c r="AK91" s="7"/>
      <c r="AL91" s="7"/>
      <c r="AM91" s="7" t="s">
        <v>49</v>
      </c>
      <c r="AN91" s="7" t="s">
        <v>50</v>
      </c>
      <c r="AO91" s="7" t="s">
        <v>51</v>
      </c>
      <c r="AP91" s="7" t="s">
        <v>70</v>
      </c>
      <c r="AQ91" s="7" t="s">
        <v>110</v>
      </c>
      <c r="AR91" s="7"/>
      <c r="AZ91" s="4"/>
      <c r="BA91" s="4"/>
      <c r="BB91" s="4"/>
      <c r="BC91" s="4"/>
      <c r="BD91" s="4"/>
      <c r="BE91" s="4"/>
      <c r="BF91" s="4"/>
    </row>
    <row r="92" spans="1:58" hidden="1" x14ac:dyDescent="0.25">
      <c r="A92" s="4" t="s">
        <v>71</v>
      </c>
      <c r="B92" s="4"/>
      <c r="D92" s="4"/>
      <c r="E92" s="4"/>
      <c r="F92" s="4"/>
      <c r="G92" s="4" t="s">
        <v>81</v>
      </c>
      <c r="H92" s="4" t="s">
        <v>3</v>
      </c>
      <c r="I92" s="4" t="s">
        <v>1</v>
      </c>
      <c r="J92" s="4" t="s">
        <v>92</v>
      </c>
      <c r="K92" s="4" t="s">
        <v>90</v>
      </c>
      <c r="L92" s="4"/>
      <c r="M92" s="4"/>
      <c r="N92" s="8"/>
      <c r="O92" s="8">
        <v>2</v>
      </c>
      <c r="P92" s="15">
        <f>AV65-0.55</f>
        <v>49.45</v>
      </c>
      <c r="Q92" s="8" t="str">
        <f>AU65</f>
        <v>S</v>
      </c>
      <c r="R92" s="7" t="s">
        <v>50</v>
      </c>
      <c r="S92">
        <v>2</v>
      </c>
      <c r="AE92" s="7"/>
      <c r="AF92" s="7">
        <f>AO11</f>
        <v>0</v>
      </c>
      <c r="AG92" s="7">
        <f>AP11</f>
        <v>0</v>
      </c>
      <c r="AH92" s="7">
        <f>AQ11</f>
        <v>0</v>
      </c>
      <c r="AI92" s="7">
        <f>AR11</f>
        <v>0</v>
      </c>
      <c r="AJ92" s="7">
        <f>AS11</f>
        <v>0</v>
      </c>
      <c r="AK92" s="7"/>
      <c r="AL92" s="7"/>
      <c r="AM92" s="7">
        <f>AT12</f>
        <v>100</v>
      </c>
      <c r="AN92" s="7">
        <f>AU12</f>
        <v>0</v>
      </c>
      <c r="AO92" s="7">
        <f>AV12</f>
        <v>0</v>
      </c>
      <c r="AP92" s="7">
        <f>AW12</f>
        <v>0</v>
      </c>
      <c r="AQ92" s="7">
        <f>AX12</f>
        <v>0</v>
      </c>
      <c r="AR92" s="7"/>
      <c r="AZ92" s="4"/>
      <c r="BA92" s="4"/>
      <c r="BB92" s="4"/>
      <c r="BC92" s="4"/>
      <c r="BD92" s="4"/>
      <c r="BE92" s="4"/>
      <c r="BF92" s="4"/>
    </row>
    <row r="93" spans="1:58" hidden="1" x14ac:dyDescent="0.25">
      <c r="A93" s="4" t="s">
        <v>15</v>
      </c>
      <c r="B93" s="4"/>
      <c r="C93" s="4" t="s">
        <v>139</v>
      </c>
      <c r="F93" s="4"/>
      <c r="G93" t="s">
        <v>82</v>
      </c>
      <c r="H93" s="4" t="s">
        <v>19</v>
      </c>
      <c r="I93" s="4" t="s">
        <v>20</v>
      </c>
      <c r="J93" s="4" t="s">
        <v>0</v>
      </c>
      <c r="K93" s="4" t="s">
        <v>140</v>
      </c>
      <c r="L93" s="4"/>
      <c r="M93" s="4"/>
      <c r="N93" s="8"/>
      <c r="O93" s="8">
        <v>3</v>
      </c>
      <c r="P93" s="15">
        <f>AV66-0.55</f>
        <v>69.45</v>
      </c>
      <c r="Q93" s="8" t="str">
        <f>AU66</f>
        <v>B</v>
      </c>
      <c r="R93" s="7" t="s">
        <v>51</v>
      </c>
      <c r="S93">
        <v>3</v>
      </c>
      <c r="AE93" s="10">
        <f>AL93</f>
        <v>0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8" t="str">
        <f>AR93</f>
        <v>IN</v>
      </c>
      <c r="AL93" s="10">
        <f>AV64</f>
        <v>0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8" t="str">
        <f>AU64</f>
        <v>IN</v>
      </c>
      <c r="AZ93" s="4"/>
      <c r="BA93" s="4"/>
      <c r="BB93" s="4"/>
      <c r="BC93" s="4"/>
      <c r="BD93" s="4"/>
      <c r="BE93" s="4"/>
      <c r="BF93" s="4"/>
    </row>
    <row r="94" spans="1:58" hidden="1" x14ac:dyDescent="0.25">
      <c r="A94" s="4" t="s">
        <v>16</v>
      </c>
      <c r="B94" s="4"/>
      <c r="C94" t="s">
        <v>31</v>
      </c>
      <c r="D94" s="4"/>
      <c r="E94" s="4"/>
      <c r="F94" s="4"/>
      <c r="G94" t="s">
        <v>83</v>
      </c>
      <c r="H94" s="4" t="s">
        <v>25</v>
      </c>
      <c r="I94" s="4" t="s">
        <v>26</v>
      </c>
      <c r="J94" s="4" t="s">
        <v>21</v>
      </c>
      <c r="K94" s="4" t="s">
        <v>141</v>
      </c>
      <c r="L94" s="4"/>
      <c r="M94" s="4"/>
      <c r="N94" s="8"/>
      <c r="O94" s="8">
        <v>4</v>
      </c>
      <c r="P94" s="15">
        <f>AV67-0.55</f>
        <v>89.45</v>
      </c>
      <c r="Q94" s="8" t="str">
        <f>AU67</f>
        <v>MB</v>
      </c>
      <c r="R94" s="7" t="s">
        <v>70</v>
      </c>
      <c r="S94">
        <v>4</v>
      </c>
      <c r="AE94" s="10">
        <f>AL94</f>
        <v>49.45</v>
      </c>
      <c r="AF94" s="9">
        <f>AE94*$AF$92/$AU$62</f>
        <v>0</v>
      </c>
      <c r="AG94" s="9">
        <f>AE94*$AG$92/$AU$62</f>
        <v>0</v>
      </c>
      <c r="AH94" s="9">
        <f>AE94*$AH$92/$AU$62</f>
        <v>0</v>
      </c>
      <c r="AI94" s="9">
        <f>AE94*$AI$92/$AU$62</f>
        <v>0</v>
      </c>
      <c r="AJ94" s="9">
        <f>AE94*$AJ$92/$AU$62</f>
        <v>0</v>
      </c>
      <c r="AK94" s="8" t="str">
        <f>AR94</f>
        <v>S</v>
      </c>
      <c r="AL94" s="10">
        <f>AV65-0.55</f>
        <v>49.45</v>
      </c>
      <c r="AM94" s="9">
        <f>AL94*$AM$92/$AU$62</f>
        <v>49.45</v>
      </c>
      <c r="AN94" s="9">
        <f>AL94*$AN$92/$AU$62</f>
        <v>0</v>
      </c>
      <c r="AO94" s="9">
        <f>AL94*$AO$92/$AU$62</f>
        <v>0</v>
      </c>
      <c r="AP94" s="9">
        <f>AL94*$AP$92/$AU$62</f>
        <v>0</v>
      </c>
      <c r="AQ94" s="9">
        <f>AL94*$AQ$92/$AU$62</f>
        <v>0</v>
      </c>
      <c r="AR94" s="8" t="str">
        <f>AU65</f>
        <v>S</v>
      </c>
      <c r="AZ94" s="4"/>
      <c r="BA94" s="4"/>
      <c r="BB94" s="4"/>
      <c r="BC94" s="4"/>
      <c r="BD94" s="4"/>
      <c r="BE94" s="4"/>
      <c r="BF94" s="4"/>
    </row>
    <row r="95" spans="1:58" hidden="1" x14ac:dyDescent="0.25">
      <c r="A95" s="4" t="s">
        <v>22</v>
      </c>
      <c r="B95" s="4"/>
      <c r="C95" t="s">
        <v>72</v>
      </c>
      <c r="D95" s="4"/>
      <c r="E95" s="4"/>
      <c r="F95" s="4"/>
      <c r="G95" t="s">
        <v>84</v>
      </c>
      <c r="H95" s="4" t="s">
        <v>30</v>
      </c>
      <c r="I95" s="4"/>
      <c r="J95" s="4" t="s">
        <v>102</v>
      </c>
      <c r="K95" s="4" t="s">
        <v>142</v>
      </c>
      <c r="L95" s="4"/>
      <c r="M95" s="4"/>
      <c r="N95" s="8"/>
      <c r="O95" s="8">
        <v>5</v>
      </c>
      <c r="P95" s="15">
        <f>AV68-0.55</f>
        <v>-0.55000000000000004</v>
      </c>
      <c r="Q95" s="8">
        <f>AU68</f>
        <v>0</v>
      </c>
      <c r="R95" s="7" t="s">
        <v>110</v>
      </c>
      <c r="S95">
        <v>5</v>
      </c>
      <c r="AE95" s="10">
        <f>AL95</f>
        <v>69.45</v>
      </c>
      <c r="AF95" s="9">
        <f>AE95*$AF$92/$AU$62</f>
        <v>0</v>
      </c>
      <c r="AG95" s="9">
        <f>AE95*$AG$92/$AU$62</f>
        <v>0</v>
      </c>
      <c r="AH95" s="9">
        <f>AE95*$AH$92/$AU$62</f>
        <v>0</v>
      </c>
      <c r="AI95" s="9">
        <f>AE95*$AI$92/$AU$62</f>
        <v>0</v>
      </c>
      <c r="AJ95" s="9">
        <f>AE95*$AJ$92/$AU$62</f>
        <v>0</v>
      </c>
      <c r="AK95" s="8" t="str">
        <f>AR95</f>
        <v>B</v>
      </c>
      <c r="AL95" s="10">
        <f>AV66-0.55</f>
        <v>69.45</v>
      </c>
      <c r="AM95" s="9">
        <f>AL95*$AM$92/$AU$62</f>
        <v>69.45</v>
      </c>
      <c r="AN95" s="9">
        <f>AL95*$AN$92/$AU$62</f>
        <v>0</v>
      </c>
      <c r="AO95" s="9">
        <f>AL95*$AO$92/$AU$62</f>
        <v>0</v>
      </c>
      <c r="AP95" s="9">
        <f>AL95*$AP$92/$AU$62</f>
        <v>0</v>
      </c>
      <c r="AQ95" s="9">
        <f>AL95*$AQ$92/$AU$62</f>
        <v>0</v>
      </c>
      <c r="AR95" s="8" t="str">
        <f>AU66</f>
        <v>B</v>
      </c>
      <c r="AZ95" s="4"/>
      <c r="BA95" s="4"/>
      <c r="BB95" s="4"/>
      <c r="BC95" s="4"/>
      <c r="BD95" s="4"/>
      <c r="BE95" s="4"/>
      <c r="BF95" s="4"/>
    </row>
    <row r="96" spans="1:58" hidden="1" x14ac:dyDescent="0.25">
      <c r="A96" s="4" t="s">
        <v>27</v>
      </c>
      <c r="B96" s="4"/>
      <c r="C96" s="4" t="s">
        <v>17</v>
      </c>
      <c r="D96" s="4"/>
      <c r="E96" s="4"/>
      <c r="F96" s="4"/>
      <c r="G96" s="4" t="s">
        <v>2</v>
      </c>
      <c r="H96" s="4" t="s">
        <v>33</v>
      </c>
      <c r="I96" s="4"/>
      <c r="J96" s="4" t="s">
        <v>115</v>
      </c>
      <c r="K96" s="4" t="s">
        <v>143</v>
      </c>
      <c r="L96" s="4"/>
      <c r="M96" s="4"/>
      <c r="N96" s="8"/>
      <c r="O96" s="8" t="s">
        <v>34</v>
      </c>
      <c r="P96" s="11"/>
      <c r="Q96" s="8"/>
      <c r="R96" s="7"/>
      <c r="AE96" s="10">
        <f>AL96</f>
        <v>89.45</v>
      </c>
      <c r="AF96" s="9">
        <f>AE96*$AF$92/$AU$62</f>
        <v>0</v>
      </c>
      <c r="AG96" s="9">
        <f>AE96*$AG$92/$AU$62</f>
        <v>0</v>
      </c>
      <c r="AH96" s="9">
        <f>AE96*$AH$92/$AU$62</f>
        <v>0</v>
      </c>
      <c r="AI96" s="9">
        <f>AE96*$AI$92/$AU$62</f>
        <v>0</v>
      </c>
      <c r="AJ96" s="9">
        <f>AE96*$AJ$92/$AU$62</f>
        <v>0</v>
      </c>
      <c r="AK96" s="8" t="str">
        <f>AR96</f>
        <v>MB</v>
      </c>
      <c r="AL96" s="10">
        <f>AV67-0.55</f>
        <v>89.45</v>
      </c>
      <c r="AM96" s="9">
        <f>AL96*$AM$92/$AU$62</f>
        <v>89.45</v>
      </c>
      <c r="AN96" s="9">
        <f>AL96*$AN$92/$AU$62</f>
        <v>0</v>
      </c>
      <c r="AO96" s="9">
        <f>AL96*$AO$92/$AU$62</f>
        <v>0</v>
      </c>
      <c r="AP96" s="9">
        <f>AL96*$AP$92/$AU$62</f>
        <v>0</v>
      </c>
      <c r="AQ96" s="9">
        <f>AL96*$AQ$92/$AU$62</f>
        <v>0</v>
      </c>
      <c r="AR96" s="8" t="str">
        <f>AU67</f>
        <v>MB</v>
      </c>
      <c r="AZ96" s="4"/>
      <c r="BA96" s="4"/>
      <c r="BB96" s="4"/>
      <c r="BC96" s="4"/>
      <c r="BD96" s="4"/>
      <c r="BE96" s="4"/>
      <c r="BF96" s="4"/>
    </row>
    <row r="97" spans="1:58" hidden="1" x14ac:dyDescent="0.25">
      <c r="A97" s="4" t="s">
        <v>4</v>
      </c>
      <c r="B97" s="4"/>
      <c r="C97" s="4" t="s">
        <v>23</v>
      </c>
      <c r="D97" s="4"/>
      <c r="E97" s="4"/>
      <c r="F97" s="4"/>
      <c r="G97" s="4" t="s">
        <v>18</v>
      </c>
      <c r="H97" s="4" t="s">
        <v>37</v>
      </c>
      <c r="I97" s="4"/>
      <c r="J97" s="4" t="s">
        <v>116</v>
      </c>
      <c r="K97" s="4" t="s">
        <v>144</v>
      </c>
      <c r="L97" s="4"/>
      <c r="M97" s="4"/>
      <c r="N97" s="4"/>
      <c r="O97" s="4"/>
      <c r="P97" s="4"/>
      <c r="Q97" s="4"/>
      <c r="AE97" s="10">
        <f>AL97</f>
        <v>-0.55000000000000004</v>
      </c>
      <c r="AF97" s="9">
        <f>AE97*$AF$92/$AU$62</f>
        <v>0</v>
      </c>
      <c r="AG97" s="9">
        <f>AE97*$AG$92/$AU$62</f>
        <v>0</v>
      </c>
      <c r="AH97" s="9">
        <f>AE97*$AH$92/$AU$62</f>
        <v>0</v>
      </c>
      <c r="AI97" s="9">
        <f>AE97*$AI$92/$AU$62</f>
        <v>0</v>
      </c>
      <c r="AJ97" s="9">
        <f>AE97*$AJ$92/$AU$62</f>
        <v>0</v>
      </c>
      <c r="AK97" s="8">
        <f>AR97</f>
        <v>0</v>
      </c>
      <c r="AL97" s="10">
        <f>AV68-0.55</f>
        <v>-0.55000000000000004</v>
      </c>
      <c r="AM97" s="9">
        <f>AL97*$AM$92/$AU$62</f>
        <v>-0.55000000000000004</v>
      </c>
      <c r="AN97" s="9">
        <f>AL97*$AN$92/$AU$62</f>
        <v>0</v>
      </c>
      <c r="AO97" s="9">
        <f>AL97*$AO$92/$AU$62</f>
        <v>0</v>
      </c>
      <c r="AP97" s="9">
        <f>AL97*$AP$92/$AU$62</f>
        <v>0</v>
      </c>
      <c r="AQ97" s="9">
        <f>AL97*$AQ$92/$AU$62</f>
        <v>0</v>
      </c>
      <c r="AR97" s="8">
        <f>AU68</f>
        <v>0</v>
      </c>
      <c r="AZ97" s="4"/>
      <c r="BA97" s="4"/>
      <c r="BB97" s="4"/>
      <c r="BC97" s="4"/>
      <c r="BD97" s="4"/>
      <c r="BE97" s="4"/>
      <c r="BF97" s="4"/>
    </row>
    <row r="98" spans="1:58" hidden="1" x14ac:dyDescent="0.25">
      <c r="A98" s="4" t="s">
        <v>35</v>
      </c>
      <c r="B98" s="4"/>
      <c r="C98" s="4" t="s">
        <v>28</v>
      </c>
      <c r="D98" s="4"/>
      <c r="E98" s="4"/>
      <c r="F98" s="4"/>
      <c r="G98" s="4" t="s">
        <v>24</v>
      </c>
      <c r="H98" s="4" t="s">
        <v>40</v>
      </c>
      <c r="I98" s="4"/>
      <c r="J98" s="4" t="s">
        <v>133</v>
      </c>
      <c r="K98" s="4" t="s">
        <v>91</v>
      </c>
      <c r="L98" s="4"/>
      <c r="M98" s="4"/>
      <c r="N98" s="4"/>
      <c r="O98" s="4"/>
      <c r="P98" s="4"/>
      <c r="Q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</row>
    <row r="99" spans="1:58" hidden="1" x14ac:dyDescent="0.25">
      <c r="A99" s="4" t="s">
        <v>38</v>
      </c>
      <c r="B99" s="4"/>
      <c r="C99" s="4" t="s">
        <v>46</v>
      </c>
      <c r="D99" s="4"/>
      <c r="E99" s="4"/>
      <c r="F99" s="4"/>
      <c r="G99" s="4" t="s">
        <v>29</v>
      </c>
      <c r="H99" s="4" t="s">
        <v>43</v>
      </c>
      <c r="I99" s="4"/>
      <c r="J99" s="4"/>
      <c r="K99" s="4"/>
      <c r="L99" s="4"/>
      <c r="M99" s="4"/>
      <c r="N99" s="4"/>
      <c r="O99" s="4"/>
      <c r="P99" s="4"/>
      <c r="Q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</row>
    <row r="100" spans="1:58" hidden="1" x14ac:dyDescent="0.25">
      <c r="A100" s="4" t="s">
        <v>41</v>
      </c>
      <c r="B100" s="4"/>
      <c r="C100" s="4" t="s">
        <v>36</v>
      </c>
      <c r="D100" s="4"/>
      <c r="E100" s="4"/>
      <c r="F100" s="4"/>
      <c r="G100" s="4" t="s">
        <v>32</v>
      </c>
      <c r="H100" s="4" t="s">
        <v>45</v>
      </c>
      <c r="I100" s="4"/>
      <c r="J100" s="4"/>
      <c r="K100" s="4"/>
      <c r="L100" s="4"/>
      <c r="M100" s="4"/>
      <c r="N100" s="4"/>
      <c r="O100" s="4"/>
      <c r="P100" s="4"/>
      <c r="Q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</row>
    <row r="101" spans="1:58" hidden="1" x14ac:dyDescent="0.25">
      <c r="A101" s="4" t="s">
        <v>103</v>
      </c>
      <c r="B101" s="4"/>
      <c r="C101" s="4" t="s">
        <v>39</v>
      </c>
      <c r="D101" s="4"/>
      <c r="E101" s="4"/>
      <c r="F101" s="4"/>
      <c r="G101" s="4" t="s">
        <v>104</v>
      </c>
      <c r="H101" s="4" t="s">
        <v>85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</row>
    <row r="102" spans="1:58" hidden="1" x14ac:dyDescent="0.25">
      <c r="A102" s="4"/>
      <c r="B102" s="4"/>
      <c r="C102" s="4" t="s">
        <v>42</v>
      </c>
      <c r="D102" s="4"/>
      <c r="E102" s="4"/>
      <c r="F102" s="4"/>
      <c r="G102" s="4" t="s">
        <v>105</v>
      </c>
      <c r="H102" s="4" t="s">
        <v>86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</row>
    <row r="103" spans="1:58" hidden="1" x14ac:dyDescent="0.25">
      <c r="A103" s="4"/>
      <c r="B103" s="4"/>
      <c r="C103" s="4" t="s">
        <v>44</v>
      </c>
      <c r="D103" s="4"/>
      <c r="E103" s="4"/>
      <c r="F103" s="4"/>
      <c r="G103" s="4" t="s">
        <v>106</v>
      </c>
      <c r="H103" s="4" t="s">
        <v>87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</row>
    <row r="104" spans="1:58" hidden="1" x14ac:dyDescent="0.25">
      <c r="A104" s="4"/>
      <c r="B104" s="4" t="s">
        <v>62</v>
      </c>
      <c r="C104" s="4" t="s">
        <v>5</v>
      </c>
      <c r="D104" s="4"/>
      <c r="E104" s="4"/>
      <c r="F104" s="4"/>
      <c r="G104" s="4" t="s">
        <v>94</v>
      </c>
      <c r="H104" s="4" t="s">
        <v>88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</row>
    <row r="105" spans="1:58" hidden="1" x14ac:dyDescent="0.25">
      <c r="A105" s="4"/>
      <c r="B105" s="4" t="s">
        <v>63</v>
      </c>
      <c r="C105" s="4" t="s">
        <v>73</v>
      </c>
      <c r="D105" s="4"/>
      <c r="E105" s="4"/>
      <c r="F105" s="4"/>
      <c r="G105" s="4"/>
      <c r="H105" s="4" t="s">
        <v>95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</row>
    <row r="106" spans="1:58" hidden="1" x14ac:dyDescent="0.25">
      <c r="A106" s="4"/>
      <c r="B106" s="4"/>
      <c r="C106" s="4" t="s">
        <v>74</v>
      </c>
      <c r="D106" s="4"/>
      <c r="E106" s="4"/>
      <c r="F106" s="4"/>
      <c r="G106" s="4"/>
      <c r="H106" s="4" t="s">
        <v>96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</row>
    <row r="107" spans="1:58" hidden="1" x14ac:dyDescent="0.25">
      <c r="A107" s="4"/>
      <c r="B107" s="4" t="s">
        <v>123</v>
      </c>
      <c r="C107" s="4" t="s">
        <v>75</v>
      </c>
      <c r="D107" s="4"/>
      <c r="E107" s="4"/>
      <c r="F107" s="4"/>
      <c r="G107" s="4"/>
      <c r="H107" s="4" t="s">
        <v>97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</row>
    <row r="108" spans="1:58" hidden="1" x14ac:dyDescent="0.25">
      <c r="A108" s="4"/>
      <c r="B108" s="4"/>
      <c r="C108" s="4" t="s">
        <v>76</v>
      </c>
      <c r="D108" s="4"/>
      <c r="E108" s="4"/>
      <c r="F108" s="4"/>
      <c r="G108" s="4"/>
      <c r="H108" s="4" t="s">
        <v>98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</row>
    <row r="109" spans="1:58" hidden="1" x14ac:dyDescent="0.25">
      <c r="A109" s="4"/>
      <c r="B109" s="4"/>
      <c r="C109" s="4" t="s">
        <v>77</v>
      </c>
      <c r="D109" s="4"/>
      <c r="E109" s="4"/>
      <c r="F109" s="4"/>
      <c r="G109" s="4"/>
      <c r="H109" s="4" t="s">
        <v>99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</row>
    <row r="110" spans="1:58" hidden="1" x14ac:dyDescent="0.25">
      <c r="A110" s="4"/>
      <c r="B110" s="4" t="s">
        <v>127</v>
      </c>
      <c r="C110" s="4" t="s">
        <v>78</v>
      </c>
      <c r="D110" s="4"/>
      <c r="E110" s="4"/>
      <c r="F110" s="4"/>
      <c r="G110" s="4"/>
      <c r="H110" s="4" t="s">
        <v>100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</row>
    <row r="111" spans="1:58" hidden="1" x14ac:dyDescent="0.25">
      <c r="B111" t="s">
        <v>128</v>
      </c>
      <c r="C111" s="4" t="s">
        <v>79</v>
      </c>
      <c r="H111" s="4" t="s">
        <v>101</v>
      </c>
    </row>
    <row r="112" spans="1:58" hidden="1" x14ac:dyDescent="0.25">
      <c r="C112" s="4" t="s">
        <v>80</v>
      </c>
      <c r="H112" s="4" t="s">
        <v>89</v>
      </c>
    </row>
    <row r="113" spans="2:3" hidden="1" x14ac:dyDescent="0.25">
      <c r="B113">
        <v>100</v>
      </c>
      <c r="C113" s="4" t="s">
        <v>93</v>
      </c>
    </row>
    <row r="114" spans="2:3" hidden="1" x14ac:dyDescent="0.25">
      <c r="B114">
        <v>200</v>
      </c>
    </row>
    <row r="115" spans="2:3" hidden="1" x14ac:dyDescent="0.25"/>
    <row r="116" spans="2:3" hidden="1" x14ac:dyDescent="0.25"/>
    <row r="117" spans="2:3" hidden="1" x14ac:dyDescent="0.25"/>
  </sheetData>
  <sheetProtection password="C728" sheet="1" scenarios="1" selectLockedCells="1"/>
  <mergeCells count="96">
    <mergeCell ref="AT6:AT11"/>
    <mergeCell ref="AZ5:BC5"/>
    <mergeCell ref="BF6:BF11"/>
    <mergeCell ref="BB6:BB12"/>
    <mergeCell ref="AU6:AU11"/>
    <mergeCell ref="AW6:AW11"/>
    <mergeCell ref="AY6:AY11"/>
    <mergeCell ref="BD6:BD12"/>
    <mergeCell ref="F1:AS1"/>
    <mergeCell ref="F5:AS5"/>
    <mergeCell ref="AV6:AV11"/>
    <mergeCell ref="AX6:AX11"/>
    <mergeCell ref="BE6:BE13"/>
    <mergeCell ref="F2:AS2"/>
    <mergeCell ref="BA6:BA12"/>
    <mergeCell ref="BC6:BC12"/>
    <mergeCell ref="AZ6:AZ12"/>
    <mergeCell ref="F4:AS4"/>
    <mergeCell ref="F7:AN7"/>
    <mergeCell ref="F10:AN10"/>
    <mergeCell ref="F12:AN12"/>
    <mergeCell ref="AO7:AS7"/>
    <mergeCell ref="AO10:AS10"/>
    <mergeCell ref="AO12:AS12"/>
    <mergeCell ref="A9:D9"/>
    <mergeCell ref="A10:D10"/>
    <mergeCell ref="A6:D6"/>
    <mergeCell ref="B19:C19"/>
    <mergeCell ref="A7:B7"/>
    <mergeCell ref="C7:D7"/>
    <mergeCell ref="A8:B8"/>
    <mergeCell ref="C8:D8"/>
    <mergeCell ref="A11:D11"/>
    <mergeCell ref="B13:C13"/>
    <mergeCell ref="B15:C15"/>
    <mergeCell ref="B16:C16"/>
    <mergeCell ref="B22:C22"/>
    <mergeCell ref="B17:C17"/>
    <mergeCell ref="B18:C18"/>
    <mergeCell ref="B20:C20"/>
    <mergeCell ref="B21:C21"/>
    <mergeCell ref="B24:C24"/>
    <mergeCell ref="B25:C25"/>
    <mergeCell ref="B26:C26"/>
    <mergeCell ref="B27:C27"/>
    <mergeCell ref="B28:C28"/>
    <mergeCell ref="B23:C23"/>
    <mergeCell ref="A55:B55"/>
    <mergeCell ref="B42:C42"/>
    <mergeCell ref="AQ58:AS58"/>
    <mergeCell ref="A59:AO59"/>
    <mergeCell ref="AQ59:AS59"/>
    <mergeCell ref="B37:C37"/>
    <mergeCell ref="B38:C38"/>
    <mergeCell ref="B39:C39"/>
    <mergeCell ref="B40:C40"/>
    <mergeCell ref="B29:C29"/>
    <mergeCell ref="B30:C30"/>
    <mergeCell ref="B31:C31"/>
    <mergeCell ref="B43:C43"/>
    <mergeCell ref="B44:C44"/>
    <mergeCell ref="B32:C32"/>
    <mergeCell ref="B33:C33"/>
    <mergeCell ref="B34:C34"/>
    <mergeCell ref="B35:C35"/>
    <mergeCell ref="B41:C41"/>
    <mergeCell ref="C55:AO55"/>
    <mergeCell ref="B36:C36"/>
    <mergeCell ref="B48:D49"/>
    <mergeCell ref="B50:D51"/>
    <mergeCell ref="B52:D53"/>
    <mergeCell ref="AE90:AK90"/>
    <mergeCell ref="AL90:AR90"/>
    <mergeCell ref="A45:A53"/>
    <mergeCell ref="AQ70:AS70"/>
    <mergeCell ref="B45:E45"/>
    <mergeCell ref="B46:E46"/>
    <mergeCell ref="B47:E47"/>
    <mergeCell ref="AQ60:AS60"/>
    <mergeCell ref="AQ68:AS68"/>
    <mergeCell ref="AQ64:AS64"/>
    <mergeCell ref="AQ63:AT63"/>
    <mergeCell ref="AQ57:AS57"/>
    <mergeCell ref="AQ62:AT62"/>
    <mergeCell ref="A56:AO58"/>
    <mergeCell ref="AQ56:AS56"/>
    <mergeCell ref="BF55:BF70"/>
    <mergeCell ref="AT70:BE70"/>
    <mergeCell ref="AT71:AW71"/>
    <mergeCell ref="AQ71:AS71"/>
    <mergeCell ref="AZ55:BD55"/>
    <mergeCell ref="AZ62:BD62"/>
    <mergeCell ref="AU62:AW62"/>
    <mergeCell ref="AQ65:AS65"/>
    <mergeCell ref="AQ66:AS66"/>
    <mergeCell ref="AQ67:AS67"/>
  </mergeCells>
  <phoneticPr fontId="0" type="noConversion"/>
  <conditionalFormatting sqref="AY15:BF44">
    <cfRule type="cellIs" dxfId="4" priority="5" operator="equal">
      <formula>"Faltou"</formula>
    </cfRule>
  </conditionalFormatting>
  <conditionalFormatting sqref="AZ15:BF44">
    <cfRule type="cellIs" dxfId="3" priority="2" stopIfTrue="1" operator="equal">
      <formula>"MB"</formula>
    </cfRule>
    <cfRule type="cellIs" dxfId="2" priority="3" stopIfTrue="1" operator="equal">
      <formula>"NS"</formula>
    </cfRule>
    <cfRule type="cellIs" dxfId="1" priority="4" stopIfTrue="1" operator="equal">
      <formula>"F"</formula>
    </cfRule>
  </conditionalFormatting>
  <conditionalFormatting sqref="AT15:BF44">
    <cfRule type="cellIs" dxfId="0" priority="1" stopIfTrue="1" operator="equal">
      <formula>"NR"</formula>
    </cfRule>
  </conditionalFormatting>
  <dataValidations xWindow="690" yWindow="411" count="38">
    <dataValidation type="decimal" showErrorMessage="1" promptTitle="Introduzir valores" prompt="Introduzir um valor de 0 a =E11.  " sqref="G15:AS44 F15:F42 F44">
      <formula1>0</formula1>
      <formula2>F$11</formula2>
    </dataValidation>
    <dataValidation type="list" allowBlank="1" showInputMessage="1" showErrorMessage="1" sqref="BE5:BF5">
      <formula1>#REF!</formula1>
    </dataValidation>
    <dataValidation type="list" allowBlank="1" showInputMessage="1" showErrorMessage="1" sqref="AT65:AT68">
      <formula1>$B$110:$B$111</formula1>
    </dataValidation>
    <dataValidation type="textLength" operator="lessThanOrEqual" allowBlank="1" showInputMessage="1" showErrorMessage="1" sqref="AU65:AU68">
      <formula1>3</formula1>
    </dataValidation>
    <dataValidation type="list" allowBlank="1" showInputMessage="1" showErrorMessage="1" promptTitle="Aviso" prompt="Introduzir a escala das cotações da ficha:_x000a_100 _x000a_200" sqref="AU62:AW62">
      <formula1>$B$113:$B$114</formula1>
    </dataValidation>
    <dataValidation showInputMessage="1" showErrorMessage="1" promptTitle="Aviso" prompt="Introduzir o nome da Escola." sqref="F2:AS2"/>
    <dataValidation type="decimal" allowBlank="1" showInputMessage="1" showErrorMessage="1" promptTitle="Aviso" prompt="Introduzir valores entre 0 e 100 pontos." sqref="AO11:AS11">
      <formula1>0</formula1>
      <formula2>100</formula2>
    </dataValidation>
    <dataValidation type="list" allowBlank="1" showInputMessage="1" showErrorMessage="1" sqref="D15:D44">
      <formula1>$B$104:$B$105</formula1>
    </dataValidation>
    <dataValidation type="textLength" operator="lessThan" allowBlank="1" showInputMessage="1" showErrorMessage="1" errorTitle="Erro" error="Excedeu o número máximo de 25 caracteres." promptTitle="Nome do Aluno" prompt="Introduzir o nome do aluno nesta coluna." sqref="B15:C15">
      <formula1>25</formula1>
    </dataValidation>
    <dataValidation type="textLength" operator="lessThan" allowBlank="1" showErrorMessage="1" errorTitle="Erro" error="Excedeu o número máximo de 25 caracteres." promptTitle="Nome do Aluno" prompt="Introduzir o nome do aluno nesta coluna." sqref="B16:C44">
      <formula1>25</formula1>
    </dataValidation>
    <dataValidation type="textLength" allowBlank="1" showInputMessage="1" showErrorMessage="1" sqref="A12">
      <formula1>1</formula1>
      <formula2>100</formula2>
    </dataValidation>
    <dataValidation type="list" showInputMessage="1" showErrorMessage="1" sqref="E8">
      <formula1>$H$92:$H$105</formula1>
    </dataValidation>
    <dataValidation type="list" showInputMessage="1" showErrorMessage="1" sqref="A7:B7">
      <formula1>$K$92:$K$98</formula1>
    </dataValidation>
    <dataValidation type="list" allowBlank="1" showInputMessage="1" showErrorMessage="1" sqref="E9">
      <formula1>$A$92:$A$103</formula1>
    </dataValidation>
    <dataValidation type="textLength" allowBlank="1" showInputMessage="1" showErrorMessage="1" errorTitle="Erro" error="Deve introduzir o nome do Professor (máximo 30 Caracteres)." promptTitle="Nome do Professor" prompt="Introduzir o nome do Professor." sqref="E11">
      <formula1>0</formula1>
      <formula2>30</formula2>
    </dataValidation>
    <dataValidation type="list" showInputMessage="1" showErrorMessage="1" sqref="E10">
      <formula1>$C$92:$C$117</formula1>
    </dataValidation>
    <dataValidation type="list" showInputMessage="1" showErrorMessage="1" sqref="C7:E7">
      <formula1>$I$92:$I$94</formula1>
    </dataValidation>
    <dataValidation allowBlank="1" showInputMessage="1" showErrorMessage="1" promptTitle="Observações" prompt="Introdução de observações." sqref="A55:A56"/>
    <dataValidation type="list" showInputMessage="1" showErrorMessage="1" sqref="E6">
      <formula1>$J$92:$J$95</formula1>
    </dataValidation>
    <dataValidation type="list" showInputMessage="1" showErrorMessage="1" sqref="A8:B8">
      <formula1>$G$92:$G$105</formula1>
    </dataValidation>
    <dataValidation type="list" allowBlank="1" showInputMessage="1" showErrorMessage="1" sqref="E15:E44">
      <formula1>$B$107:$B$108</formula1>
    </dataValidation>
    <dataValidation type="list" showDropDown="1" showInputMessage="1" showErrorMessage="1" promptTitle="Aviso" prompt="Introduzir a, b, c, d ou e." sqref="F13:AS13">
      <formula1>$R$91:$R$95</formula1>
    </dataValidation>
    <dataValidation type="decimal" allowBlank="1" showInputMessage="1" showErrorMessage="1" promptTitle="Aviso" prompt="Introduzir valores entre 0 e 100 pontos ou entre 0 e 200 pontos." sqref="F11:AN11">
      <formula1>0</formula1>
      <formula2>200</formula2>
    </dataValidation>
    <dataValidation type="list" showInputMessage="1" showErrorMessage="1" sqref="A6:D6">
      <formula1>$J$92:$J$99</formula1>
    </dataValidation>
    <dataValidation type="list" showInputMessage="1" showErrorMessage="1" sqref="C8:D8">
      <formula1>$H$92:$H$113</formula1>
    </dataValidation>
    <dataValidation allowBlank="1" showInputMessage="1" showErrorMessage="1" promptTitle="Aviso" prompt="Introduza o nome da Disciplina." sqref="A10:D10"/>
    <dataValidation allowBlank="1" showInputMessage="1" errorTitle="Erro" error="Deve introduzir o nome do Professor (máximo 30 Caracteres)." promptTitle="Aviso" prompt="Introduzir o nome do Professor." sqref="A11:D11"/>
    <dataValidation allowBlank="1" showInputMessage="1" showErrorMessage="1" promptTitle="Aviso" prompt="Introduzir o nome do Departamento." sqref="A9:D9"/>
    <dataValidation allowBlank="1" showInputMessage="1" showErrorMessage="1" promptTitle="Aviso" prompt="Introduzir o nome do Agrupamento." sqref="F1:AS1"/>
    <dataValidation allowBlank="1" showInputMessage="1" showErrorMessage="1" promptTitle="Aviso" prompt="Introduzir o número da ficha ou outro tipo de informação." sqref="F5:AS5"/>
    <dataValidation allowBlank="1" showInputMessage="1" showErrorMessage="1" promptTitle="Aviso" prompt="Introduzir o número das questões." sqref="F8"/>
    <dataValidation allowBlank="1" showInputMessage="1" showErrorMessage="1" promptTitle="Aviso" prompt="Introduzir as alíneas das questões." sqref="F9"/>
    <dataValidation allowBlank="1" showInputMessage="1" showErrorMessage="1" promptTitle="Aviso" prompt="Introduzir o nome das competências." sqref="AT6:AT11"/>
    <dataValidation allowBlank="1" showInputMessage="1" showErrorMessage="1" promptTitle="Aviso" prompt="Introduzir a notação utilizada na Escola." sqref="AQ64:AS64"/>
    <dataValidation type="list" allowBlank="1" showInputMessage="1" showErrorMessage="1" promptTitle="Aviso" prompt="Introduzir se é Negativa ou Positiva." sqref="AT64">
      <formula1>$B$110:$B$111</formula1>
    </dataValidation>
    <dataValidation type="textLength" operator="lessThanOrEqual" allowBlank="1" showInputMessage="1" showErrorMessage="1" promptTitle="Aviso" prompt="Introduzir a abreviatura da notação usada na Escola." sqref="AU64">
      <formula1>3</formula1>
    </dataValidation>
    <dataValidation allowBlank="1" showInputMessage="1" showErrorMessage="1" promptTitle="Aviso" prompt="Valor mínimo da classificação para a respectiva notação._x000a_De 0 a 100 ou de 0 a 200._x000a__x000a_Ex. de 0 a 200._x000a_Notação - Abreviatura - Mínimo - Máximo_x000a_Mau - M - 0 - 54_x000a_Mediocre - Md - 55 - 94_x000a_Suficiente - S - 95 - 134_x000a_Bom - B - 135 - 174_x000a_Muito Bom - MB - 175 - 200" sqref="AV64"/>
    <dataValidation allowBlank="1" showInputMessage="1" showErrorMessage="1" promptTitle="Aviso" prompt="Valor máximo da classificação para a respectiva notação._x000a_De 0 a 100 ou de 0 a 200._x000a__x000a_Ex. de 0 a 100._x000a_Notação - Abreviatura - Mínimo - Máximo_x000a_Fraco - F - 0 - 19_x000a_Não Satisfaz - NS - 20 - 49_x000a_Satisfaz - S - 50 - 69_x000a_Bom - B - 70 - 89_x000a_Muito Bom - MB - 90 - 100 " sqref="AW64"/>
  </dataValidations>
  <printOptions horizontalCentered="1"/>
  <pageMargins left="0.39370078740157483" right="0.39370078740157483" top="0.32" bottom="0.21" header="0" footer="0"/>
  <pageSetup paperSize="9" scale="49" orientation="landscape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Grelha</vt:lpstr>
      <vt:lpstr>Grelha!Área_de_Impressão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</dc:creator>
  <cp:keywords>Grelhas;EB23Viso</cp:keywords>
  <cp:lastModifiedBy>Humberto</cp:lastModifiedBy>
  <cp:lastPrinted>2014-07-15T13:50:12Z</cp:lastPrinted>
  <dcterms:created xsi:type="dcterms:W3CDTF">2008-09-17T17:23:28Z</dcterms:created>
  <dcterms:modified xsi:type="dcterms:W3CDTF">2014-11-21T15:04:39Z</dcterms:modified>
</cp:coreProperties>
</file>