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odigos MAtlab\Grafos\"/>
    </mc:Choice>
  </mc:AlternateContent>
  <bookViews>
    <workbookView xWindow="0" yWindow="0" windowWidth="15060" windowHeight="4485" activeTab="2"/>
  </bookViews>
  <sheets>
    <sheet name="Datos Generales" sheetId="2" r:id="rId1"/>
    <sheet name="Datos De Alimentadores" sheetId="3" r:id="rId2"/>
    <sheet name="Demandas Maxima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4" i="1"/>
  <c r="C24" i="1"/>
  <c r="B25" i="1"/>
  <c r="B26" i="1"/>
  <c r="B27" i="1"/>
  <c r="B28" i="1"/>
  <c r="B29" i="1"/>
  <c r="C29" i="1"/>
  <c r="B30" i="1"/>
  <c r="C30" i="1"/>
  <c r="B31" i="1"/>
  <c r="C31" i="1"/>
  <c r="B32" i="1"/>
  <c r="C32" i="1"/>
  <c r="B33" i="1"/>
  <c r="C33" i="1"/>
  <c r="B34" i="1"/>
  <c r="C34" i="1"/>
  <c r="B21" i="1"/>
  <c r="E15" i="1"/>
  <c r="F15" i="1" s="1"/>
  <c r="E16" i="1"/>
  <c r="F16" i="1"/>
  <c r="E6" i="1"/>
  <c r="F6" i="1" s="1"/>
  <c r="E4" i="1" l="1"/>
  <c r="F4" i="1"/>
  <c r="C22" i="1" s="1"/>
  <c r="E14" i="1"/>
  <c r="F14" i="1"/>
  <c r="E12" i="1"/>
  <c r="F12" i="1" s="1"/>
  <c r="E3" i="1" l="1"/>
  <c r="F3" i="1" s="1"/>
  <c r="C21" i="1" s="1"/>
  <c r="E8" i="1"/>
  <c r="F8" i="1" s="1"/>
  <c r="C26" i="1" s="1"/>
  <c r="E13" i="1"/>
  <c r="F13" i="1" s="1"/>
  <c r="E11" i="1"/>
  <c r="F11" i="1" s="1"/>
  <c r="N10" i="3" l="1"/>
  <c r="N6" i="3"/>
  <c r="N8" i="3" s="1"/>
  <c r="N5" i="3"/>
  <c r="N4" i="3"/>
  <c r="N3" i="3"/>
  <c r="M66" i="3"/>
  <c r="M67" i="3"/>
  <c r="M68" i="3"/>
  <c r="M69" i="3"/>
  <c r="M70" i="3" s="1"/>
  <c r="M71" i="3" s="1"/>
  <c r="N9" i="3" l="1"/>
  <c r="E10" i="1" s="1"/>
  <c r="F10" i="1" s="1"/>
  <c r="C28" i="1" s="1"/>
  <c r="J9" i="3"/>
  <c r="E9" i="1" s="1"/>
  <c r="F9" i="1" s="1"/>
  <c r="C27" i="1" s="1"/>
  <c r="F9" i="3"/>
  <c r="B9" i="3"/>
  <c r="E7" i="1"/>
  <c r="F7" i="1" s="1"/>
  <c r="C25" i="1" s="1"/>
  <c r="E5" i="1"/>
  <c r="F5" i="1" s="1"/>
  <c r="C23" i="1" s="1"/>
  <c r="M15" i="3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I15" i="3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F8" i="3"/>
  <c r="F10" i="3" s="1"/>
  <c r="J6" i="3"/>
  <c r="J8" i="3" s="1"/>
  <c r="F6" i="3"/>
  <c r="B6" i="3"/>
  <c r="B8" i="3" s="1"/>
  <c r="B10" i="3" s="1"/>
  <c r="B5" i="3"/>
  <c r="J4" i="3"/>
  <c r="F4" i="3"/>
  <c r="B4" i="3"/>
  <c r="J3" i="3"/>
  <c r="J5" i="3" s="1"/>
  <c r="F3" i="3"/>
  <c r="F5" i="3" s="1"/>
  <c r="B3" i="3"/>
  <c r="J10" i="3" l="1"/>
  <c r="I21" i="2" l="1"/>
  <c r="J21" i="2"/>
  <c r="H21" i="2"/>
  <c r="H17" i="2"/>
  <c r="E17" i="2"/>
  <c r="D17" i="2"/>
  <c r="C17" i="2"/>
  <c r="B17" i="2"/>
  <c r="E18" i="2"/>
  <c r="D18" i="2"/>
  <c r="C18" i="2"/>
  <c r="B18" i="2"/>
  <c r="I19" i="2"/>
  <c r="J19" i="2"/>
  <c r="H19" i="2"/>
  <c r="I18" i="2"/>
  <c r="J18" i="2"/>
  <c r="H18" i="2"/>
  <c r="I17" i="2"/>
  <c r="J17" i="2"/>
  <c r="I16" i="2"/>
  <c r="J16" i="2"/>
  <c r="H16" i="2"/>
  <c r="E16" i="2"/>
  <c r="D16" i="2"/>
  <c r="C16" i="2"/>
  <c r="B16" i="2"/>
</calcChain>
</file>

<file path=xl/sharedStrings.xml><?xml version="1.0" encoding="utf-8"?>
<sst xmlns="http://schemas.openxmlformats.org/spreadsheetml/2006/main" count="176" uniqueCount="65">
  <si>
    <t>Demanda Ahora</t>
  </si>
  <si>
    <t>ITG 3</t>
  </si>
  <si>
    <t>ITG 8</t>
  </si>
  <si>
    <t>ITG 11</t>
  </si>
  <si>
    <t>ITG 12</t>
  </si>
  <si>
    <t>R</t>
  </si>
  <si>
    <t>S</t>
  </si>
  <si>
    <t>T</t>
  </si>
  <si>
    <t>Máximas de ITG 3 - 2023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</si>
  <si>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</si>
  <si>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</si>
  <si>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</si>
  <si>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</si>
  <si>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</si>
  <si>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</si>
  <si>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</si>
  <si>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</si>
  <si>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</si>
  <si>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Máximas de ITG 8 - 2023</t>
  </si>
  <si>
    <t>Máximas de ITG 11 - 2023</t>
  </si>
  <si>
    <t>Máximas de ITG 12 - 2023</t>
  </si>
  <si>
    <t>Obs: es según la mayor fase</t>
  </si>
  <si>
    <t>Fase mas cargada</t>
  </si>
  <si>
    <t>Máxima [A]</t>
  </si>
  <si>
    <t>|</t>
  </si>
  <si>
    <t>Maxima</t>
  </si>
  <si>
    <t>Promedio</t>
  </si>
  <si>
    <t>Demanda Máxima</t>
  </si>
  <si>
    <t>Alimentadores</t>
  </si>
  <si>
    <t>Mínima</t>
  </si>
  <si>
    <t xml:space="preserve">enero </t>
  </si>
  <si>
    <t>marzo</t>
  </si>
  <si>
    <t>ITG11</t>
  </si>
  <si>
    <t>ITG12</t>
  </si>
  <si>
    <t>Demandas maximas registradas [A]</t>
  </si>
  <si>
    <t>Longitud Total</t>
  </si>
  <si>
    <t>km</t>
  </si>
  <si>
    <t>Longitud troncal principal</t>
  </si>
  <si>
    <t>Longitud derivaciones</t>
  </si>
  <si>
    <t>Potencia Instalada</t>
  </si>
  <si>
    <t>MVA</t>
  </si>
  <si>
    <t>b [falla/km-año]</t>
  </si>
  <si>
    <t>[falla/km-año]</t>
  </si>
  <si>
    <t>Corriente Instalada</t>
  </si>
  <si>
    <t>[A]</t>
  </si>
  <si>
    <t>Corriente Máxima Registrada año 2023</t>
  </si>
  <si>
    <t>Factor de Utilización</t>
  </si>
  <si>
    <t>Tramo "i"</t>
  </si>
  <si>
    <t>[kVA i]</t>
  </si>
  <si>
    <t>Longitud 
[km]</t>
  </si>
  <si>
    <t>Factor de Potencia</t>
  </si>
  <si>
    <t>Operación de Emergencia [A]</t>
  </si>
  <si>
    <t>Puede Asumir [A]</t>
  </si>
  <si>
    <t>Puede asumir [kW]</t>
  </si>
  <si>
    <t>Puede Asumir [kVA]</t>
  </si>
  <si>
    <t>ITG10</t>
  </si>
  <si>
    <t>CAP14</t>
  </si>
  <si>
    <t>ITG 1</t>
  </si>
  <si>
    <t>ALT 3</t>
  </si>
  <si>
    <t>ALT 5</t>
  </si>
  <si>
    <t>CAE 2</t>
  </si>
  <si>
    <t>ITG 2</t>
  </si>
  <si>
    <t>PIR 1</t>
  </si>
  <si>
    <t>GHN 4</t>
  </si>
  <si>
    <t>ITG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</si>
</sst>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i/>
      <sz val="11"/>
      <color theme="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0409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applyAlignment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2" borderId="3" xfId="0" applyFill="1" applyBorder="1"/>
    <xf numFmtId="0" fontId="0" fillId="3" borderId="7" xfId="0" applyFill="1" applyBorder="1"/>
    <xf numFmtId="0" fontId="0" fillId="3" borderId="6" xfId="0" applyFill="1" applyBorder="1"/>
    <xf numFmtId="17" fontId="0" fillId="0" borderId="0" xfId="0" applyNumberFormat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2" fontId="0" fillId="3" borderId="3" xfId="0" applyNumberFormat="1" applyFill="1" applyBorder="1"/>
    <xf numFmtId="0" fontId="0" fillId="0" borderId="3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5" xfId="0" applyFill="1" applyBorder="1"/>
    <xf numFmtId="0" fontId="1" fillId="10" borderId="3" xfId="0" applyFont="1" applyFill="1" applyBorder="1" applyAlignment="1">
      <alignment horizontal="center"/>
    </xf>
    <xf numFmtId="0" fontId="0" fillId="10" borderId="5" xfId="0" applyFill="1" applyBorder="1"/>
    <xf numFmtId="0" fontId="0" fillId="10" borderId="3" xfId="0" applyFill="1" applyBorder="1"/>
    <xf numFmtId="0" fontId="1" fillId="11" borderId="3" xfId="0" applyFont="1" applyFill="1" applyBorder="1" applyAlignment="1">
      <alignment horizontal="center"/>
    </xf>
    <xf numFmtId="0" fontId="0" fillId="11" borderId="5" xfId="0" applyFill="1" applyBorder="1"/>
    <xf numFmtId="0" fontId="0" fillId="11" borderId="3" xfId="0" applyFill="1" applyBorder="1"/>
    <xf numFmtId="0" fontId="1" fillId="12" borderId="3" xfId="0" applyFont="1" applyFill="1" applyBorder="1" applyAlignment="1">
      <alignment horizontal="center"/>
    </xf>
    <xf numFmtId="0" fontId="0" fillId="12" borderId="5" xfId="0" applyFill="1" applyBorder="1"/>
    <xf numFmtId="0" fontId="0" fillId="12" borderId="3" xfId="0" applyFill="1" applyBorder="1"/>
    <xf numFmtId="0" fontId="0" fillId="0" borderId="0" xfId="0" applyNumberFormat="1" applyBorder="1"/>
    <xf numFmtId="0" fontId="0" fillId="7" borderId="3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0" xfId="0" applyNumberFormat="1" applyFill="1" applyBorder="1"/>
    <xf numFmtId="0" fontId="0" fillId="0" borderId="3" xfId="0" applyNumberFormat="1" applyFill="1" applyBorder="1"/>
    <xf numFmtId="0" fontId="0" fillId="5" borderId="3" xfId="0" applyNumberFormat="1" applyFill="1" applyBorder="1"/>
    <xf numFmtId="2" fontId="0" fillId="0" borderId="0" xfId="0" applyNumberFormat="1" applyBorder="1"/>
    <xf numFmtId="0" fontId="0" fillId="13" borderId="3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0" fontId="0" fillId="5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F4" sqref="F4"/>
    </sheetView>
  </sheetViews>
  <sheetFormatPr baseColWidth="10" defaultRowHeight="15" x14ac:dyDescent="0.25"/>
  <cols>
    <col min="2" max="2" width="13.28515625" bestFit="1" customWidth="1"/>
    <col min="3" max="3" width="12.140625" bestFit="1" customWidth="1"/>
    <col min="6" max="6" width="12.140625" bestFit="1" customWidth="1"/>
    <col min="7" max="7" width="13.140625" bestFit="1" customWidth="1"/>
    <col min="9" max="9" width="12.85546875" customWidth="1"/>
    <col min="12" max="12" width="13" customWidth="1"/>
  </cols>
  <sheetData>
    <row r="1" spans="1:18" ht="15.75" thickBot="1" x14ac:dyDescent="0.3"/>
    <row r="2" spans="1:18" ht="15.75" thickBot="1" x14ac:dyDescent="0.3">
      <c r="B2" s="42" t="s">
        <v>8</v>
      </c>
      <c r="C2" s="43"/>
      <c r="D2" s="3"/>
      <c r="E2" s="42" t="s">
        <v>18</v>
      </c>
      <c r="F2" s="43"/>
      <c r="H2" s="42" t="s">
        <v>19</v>
      </c>
      <c r="I2" s="43"/>
      <c r="K2" s="42" t="s">
        <v>20</v>
      </c>
      <c r="L2" s="43"/>
      <c r="N2" t="s">
        <v>0</v>
      </c>
      <c r="P2" s="1">
        <v>0.46319444444444446</v>
      </c>
      <c r="Q2" s="2">
        <v>45167</v>
      </c>
    </row>
    <row r="3" spans="1:18" x14ac:dyDescent="0.25">
      <c r="B3" s="5" t="s">
        <v>9</v>
      </c>
      <c r="C3" s="5" t="s">
        <v>23</v>
      </c>
      <c r="E3" s="5" t="s">
        <v>9</v>
      </c>
      <c r="F3" s="5" t="s">
        <v>23</v>
      </c>
      <c r="H3" s="5" t="s">
        <v>9</v>
      </c>
      <c r="I3" s="5" t="s">
        <v>23</v>
      </c>
      <c r="K3" s="5" t="s">
        <v>9</v>
      </c>
      <c r="L3" s="5" t="s">
        <v>23</v>
      </c>
      <c r="O3" s="4" t="s">
        <v>5</v>
      </c>
      <c r="P3" s="4" t="s">
        <v>6</v>
      </c>
      <c r="Q3" s="4" t="s">
        <v>7</v>
      </c>
      <c r="R3" s="9" t="s">
        <v>22</v>
      </c>
    </row>
    <row r="4" spans="1:18" x14ac:dyDescent="0.25">
      <c r="B4" s="10" t="s">
        <v>10</v>
      </c>
      <c r="C4" s="10">
        <v>215</v>
      </c>
      <c r="E4" s="4" t="s">
        <v>10</v>
      </c>
      <c r="F4" s="4">
        <v>192</v>
      </c>
      <c r="H4" s="10" t="s">
        <v>10</v>
      </c>
      <c r="I4" s="10">
        <v>253</v>
      </c>
      <c r="K4" s="10" t="s">
        <v>10</v>
      </c>
      <c r="L4" s="10">
        <v>252</v>
      </c>
      <c r="N4" s="6" t="s">
        <v>1</v>
      </c>
      <c r="O4" s="7">
        <v>41</v>
      </c>
      <c r="P4" s="7">
        <v>44</v>
      </c>
      <c r="Q4" s="11">
        <v>45</v>
      </c>
      <c r="R4" t="s">
        <v>7</v>
      </c>
    </row>
    <row r="5" spans="1:18" x14ac:dyDescent="0.25">
      <c r="B5" s="4" t="s">
        <v>11</v>
      </c>
      <c r="C5" s="4">
        <v>189</v>
      </c>
      <c r="E5" s="4" t="s">
        <v>11</v>
      </c>
      <c r="F5" s="4">
        <v>186</v>
      </c>
      <c r="H5" s="4" t="s">
        <v>11</v>
      </c>
      <c r="I5" s="4">
        <v>196</v>
      </c>
      <c r="K5" s="4" t="s">
        <v>11</v>
      </c>
      <c r="L5" s="4">
        <v>251</v>
      </c>
      <c r="N5" s="6" t="s">
        <v>2</v>
      </c>
      <c r="O5" s="7">
        <v>110</v>
      </c>
      <c r="P5" s="7">
        <v>118</v>
      </c>
      <c r="Q5" s="11">
        <v>140</v>
      </c>
      <c r="R5" t="s">
        <v>7</v>
      </c>
    </row>
    <row r="6" spans="1:18" x14ac:dyDescent="0.25">
      <c r="B6" s="4" t="s">
        <v>12</v>
      </c>
      <c r="C6" s="4">
        <v>99</v>
      </c>
      <c r="E6" s="10" t="s">
        <v>12</v>
      </c>
      <c r="F6" s="10">
        <v>194</v>
      </c>
      <c r="H6" s="4" t="s">
        <v>12</v>
      </c>
      <c r="I6" s="4">
        <v>162</v>
      </c>
      <c r="K6" s="4" t="s">
        <v>12</v>
      </c>
      <c r="L6" s="4">
        <v>239</v>
      </c>
      <c r="N6" s="6" t="s">
        <v>3</v>
      </c>
      <c r="O6" s="7">
        <v>72</v>
      </c>
      <c r="P6" s="12">
        <v>79</v>
      </c>
      <c r="Q6" s="8">
        <v>78</v>
      </c>
      <c r="R6" t="s">
        <v>6</v>
      </c>
    </row>
    <row r="7" spans="1:18" x14ac:dyDescent="0.25">
      <c r="B7" s="4" t="s">
        <v>13</v>
      </c>
      <c r="C7" s="4">
        <v>124</v>
      </c>
      <c r="E7" s="4" t="s">
        <v>13</v>
      </c>
      <c r="F7" s="4">
        <v>190</v>
      </c>
      <c r="H7" s="4" t="s">
        <v>13</v>
      </c>
      <c r="I7" s="4">
        <v>203</v>
      </c>
      <c r="K7" s="4" t="s">
        <v>13</v>
      </c>
      <c r="L7" s="4">
        <v>206</v>
      </c>
      <c r="N7" s="6" t="s">
        <v>4</v>
      </c>
      <c r="O7" s="12">
        <v>97</v>
      </c>
      <c r="P7" s="7">
        <v>92</v>
      </c>
      <c r="Q7" s="8">
        <v>95</v>
      </c>
      <c r="R7" t="s">
        <v>5</v>
      </c>
    </row>
    <row r="8" spans="1:18" x14ac:dyDescent="0.25">
      <c r="B8" s="4" t="s">
        <v>14</v>
      </c>
      <c r="C8" s="4">
        <v>149</v>
      </c>
      <c r="E8" s="4" t="s">
        <v>14</v>
      </c>
      <c r="F8" s="4">
        <v>157</v>
      </c>
      <c r="H8" s="4" t="s">
        <v>14</v>
      </c>
      <c r="I8" s="4">
        <v>176</v>
      </c>
      <c r="K8" s="4" t="s">
        <v>14</v>
      </c>
      <c r="L8" s="4">
        <v>166</v>
      </c>
    </row>
    <row r="9" spans="1:18" x14ac:dyDescent="0.25">
      <c r="B9" s="4" t="s">
        <v>15</v>
      </c>
      <c r="C9" s="4">
        <v>75</v>
      </c>
      <c r="E9" s="4" t="s">
        <v>15</v>
      </c>
      <c r="F9" s="4">
        <v>154</v>
      </c>
      <c r="H9" s="4" t="s">
        <v>15</v>
      </c>
      <c r="I9" s="4">
        <v>168</v>
      </c>
      <c r="K9" s="4" t="s">
        <v>15</v>
      </c>
      <c r="L9" s="4">
        <v>170</v>
      </c>
    </row>
    <row r="10" spans="1:18" x14ac:dyDescent="0.25">
      <c r="B10" s="4" t="s">
        <v>16</v>
      </c>
      <c r="C10" s="4">
        <v>165</v>
      </c>
      <c r="E10" s="4" t="s">
        <v>16</v>
      </c>
      <c r="F10" s="4">
        <v>49</v>
      </c>
      <c r="H10" s="4" t="s">
        <v>16</v>
      </c>
      <c r="I10" s="4">
        <v>199</v>
      </c>
      <c r="K10" s="4" t="s">
        <v>16</v>
      </c>
      <c r="L10" s="4">
        <v>180</v>
      </c>
    </row>
    <row r="11" spans="1:18" x14ac:dyDescent="0.25">
      <c r="B11" s="4" t="s">
        <v>17</v>
      </c>
      <c r="C11" s="4">
        <v>178</v>
      </c>
      <c r="E11" s="4" t="s">
        <v>17</v>
      </c>
      <c r="F11" s="4">
        <v>145</v>
      </c>
      <c r="H11" s="4" t="s">
        <v>17</v>
      </c>
      <c r="I11" s="4">
        <v>193</v>
      </c>
      <c r="K11" s="4" t="s">
        <v>17</v>
      </c>
      <c r="L11" s="4">
        <v>199</v>
      </c>
    </row>
    <row r="12" spans="1:18" x14ac:dyDescent="0.25">
      <c r="M12" t="s">
        <v>24</v>
      </c>
    </row>
    <row r="13" spans="1:18" x14ac:dyDescent="0.25">
      <c r="B13" t="s">
        <v>21</v>
      </c>
    </row>
    <row r="14" spans="1:18" x14ac:dyDescent="0.25">
      <c r="G14" s="44" t="s">
        <v>27</v>
      </c>
      <c r="H14" s="44"/>
      <c r="I14" s="1"/>
      <c r="J14" s="13">
        <v>44927</v>
      </c>
    </row>
    <row r="15" spans="1:18" x14ac:dyDescent="0.25">
      <c r="A15" s="4"/>
      <c r="B15" s="4" t="s">
        <v>1</v>
      </c>
      <c r="C15" s="4" t="s">
        <v>2</v>
      </c>
      <c r="D15" s="4" t="s">
        <v>3</v>
      </c>
      <c r="E15" s="4" t="s">
        <v>4</v>
      </c>
      <c r="G15" s="4" t="s">
        <v>28</v>
      </c>
      <c r="H15" s="15" t="s">
        <v>5</v>
      </c>
      <c r="I15" s="4" t="s">
        <v>6</v>
      </c>
      <c r="J15" s="4" t="s">
        <v>7</v>
      </c>
    </row>
    <row r="16" spans="1:18" x14ac:dyDescent="0.25">
      <c r="A16" s="4" t="s">
        <v>25</v>
      </c>
      <c r="B16" s="4">
        <f>+MAX(C4:C11)</f>
        <v>215</v>
      </c>
      <c r="C16" s="4">
        <f>+MAX(F4:F11)</f>
        <v>194</v>
      </c>
      <c r="D16" s="4">
        <f>+MAX(I4:I11)</f>
        <v>253</v>
      </c>
      <c r="E16" s="4">
        <f>+MAX(L4:L11)</f>
        <v>252</v>
      </c>
      <c r="G16" s="4" t="s">
        <v>1</v>
      </c>
      <c r="H16" s="14">
        <f>+(O4/$Q$4)*$B$16</f>
        <v>195.88888888888889</v>
      </c>
      <c r="I16" s="14">
        <f t="shared" ref="I16:J16" si="0">+(P4/$Q$4)*$B$16</f>
        <v>210.22222222222223</v>
      </c>
      <c r="J16" s="17">
        <f t="shared" si="0"/>
        <v>215</v>
      </c>
    </row>
    <row r="17" spans="1:11" x14ac:dyDescent="0.25">
      <c r="A17" s="4" t="s">
        <v>29</v>
      </c>
      <c r="B17" s="4">
        <f>+MIN(C4:C11)</f>
        <v>75</v>
      </c>
      <c r="C17" s="4">
        <f>+MIN(F4:F11)</f>
        <v>49</v>
      </c>
      <c r="D17" s="4">
        <f>+MIN(I4:I11)</f>
        <v>162</v>
      </c>
      <c r="E17" s="4">
        <f>+MIN(L4:L11)</f>
        <v>166</v>
      </c>
      <c r="G17" s="4" t="s">
        <v>2</v>
      </c>
      <c r="H17" s="14">
        <f>+(O5/$Q$5)*$C$16</f>
        <v>152.42857142857142</v>
      </c>
      <c r="I17" s="14">
        <f t="shared" ref="I17:J17" si="1">+(P5/$Q$5)*$C$16</f>
        <v>163.51428571428571</v>
      </c>
      <c r="J17" s="17">
        <f t="shared" si="1"/>
        <v>194</v>
      </c>
      <c r="K17" t="s">
        <v>31</v>
      </c>
    </row>
    <row r="18" spans="1:11" x14ac:dyDescent="0.25">
      <c r="A18" s="4" t="s">
        <v>26</v>
      </c>
      <c r="B18" s="4">
        <f>+AVERAGE(C4:C11)</f>
        <v>149.25</v>
      </c>
      <c r="C18" s="4">
        <f>+AVERAGE(F4:F11)</f>
        <v>158.375</v>
      </c>
      <c r="D18" s="4">
        <f>+AVERAGE(I4:I11)</f>
        <v>193.75</v>
      </c>
      <c r="E18" s="4">
        <f>+AVERAGE(L4:L11)</f>
        <v>207.875</v>
      </c>
      <c r="G18" s="4" t="s">
        <v>3</v>
      </c>
      <c r="H18" s="14">
        <f>+(O6/$P$6)*$D$16</f>
        <v>230.58227848101265</v>
      </c>
      <c r="I18" s="17">
        <f t="shared" ref="I18:J18" si="2">+(P6/$P$6)*$D$16</f>
        <v>253</v>
      </c>
      <c r="J18" s="14">
        <f t="shared" si="2"/>
        <v>249.79746835443038</v>
      </c>
    </row>
    <row r="19" spans="1:11" x14ac:dyDescent="0.25">
      <c r="D19" s="16"/>
      <c r="G19" s="4" t="s">
        <v>4</v>
      </c>
      <c r="H19" s="17">
        <f>+(O7/$O$7)*$E$16</f>
        <v>252</v>
      </c>
      <c r="I19" s="14">
        <f t="shared" ref="I19:J19" si="3">+(P7/$O$7)*$E$16</f>
        <v>239.01030927835052</v>
      </c>
      <c r="J19" s="14">
        <f t="shared" si="3"/>
        <v>246.8041237113402</v>
      </c>
    </row>
    <row r="21" spans="1:11" x14ac:dyDescent="0.25">
      <c r="G21" t="s">
        <v>2</v>
      </c>
      <c r="H21" s="14">
        <f>+(O5/$Q$5)*$F$4</f>
        <v>150.85714285714286</v>
      </c>
      <c r="I21" s="14">
        <f t="shared" ref="I21:J21" si="4">+(P5/$Q$5)*$F$4</f>
        <v>161.82857142857142</v>
      </c>
      <c r="J21" s="14">
        <f t="shared" si="4"/>
        <v>192</v>
      </c>
      <c r="K21" t="s">
        <v>30</v>
      </c>
    </row>
  </sheetData>
  <mergeCells count="5">
    <mergeCell ref="B2:C2"/>
    <mergeCell ref="E2:F2"/>
    <mergeCell ref="H2:I2"/>
    <mergeCell ref="K2:L2"/>
    <mergeCell ref="G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F9" sqref="F9"/>
    </sheetView>
  </sheetViews>
  <sheetFormatPr baseColWidth="10" defaultRowHeight="15" x14ac:dyDescent="0.25"/>
  <cols>
    <col min="1" max="1" width="34.5703125" bestFit="1" customWidth="1"/>
    <col min="2" max="2" width="13.42578125" customWidth="1"/>
    <col min="3" max="3" width="12.85546875" bestFit="1" customWidth="1"/>
    <col min="5" max="5" width="25.5703125" customWidth="1"/>
    <col min="6" max="6" width="13.42578125" customWidth="1"/>
    <col min="7" max="7" width="12.85546875" bestFit="1" customWidth="1"/>
    <col min="8" max="8" width="11.85546875" style="9" customWidth="1"/>
    <col min="9" max="9" width="25.7109375" customWidth="1"/>
    <col min="11" max="11" width="12.85546875" bestFit="1" customWidth="1"/>
    <col min="13" max="13" width="22.42578125" bestFit="1" customWidth="1"/>
    <col min="15" max="15" width="12.85546875" bestFit="1" customWidth="1"/>
  </cols>
  <sheetData>
    <row r="1" spans="1:15" x14ac:dyDescent="0.25">
      <c r="H1"/>
    </row>
    <row r="2" spans="1:15" x14ac:dyDescent="0.25">
      <c r="A2" s="47" t="s">
        <v>1</v>
      </c>
      <c r="B2" s="47"/>
      <c r="C2" s="47"/>
      <c r="D2" s="19"/>
      <c r="E2" s="48" t="s">
        <v>2</v>
      </c>
      <c r="F2" s="48"/>
      <c r="G2" s="48"/>
      <c r="H2" s="19"/>
      <c r="I2" s="49" t="s">
        <v>3</v>
      </c>
      <c r="J2" s="49"/>
      <c r="K2" s="49"/>
      <c r="L2" s="19"/>
      <c r="M2" s="50" t="s">
        <v>4</v>
      </c>
      <c r="N2" s="50"/>
      <c r="O2" s="50"/>
    </row>
    <row r="3" spans="1:15" x14ac:dyDescent="0.25">
      <c r="A3" s="4" t="s">
        <v>35</v>
      </c>
      <c r="B3" s="6">
        <f>+SUM(C14:C52)</f>
        <v>38.688479999999998</v>
      </c>
      <c r="C3" s="4" t="s">
        <v>36</v>
      </c>
      <c r="D3" s="9"/>
      <c r="E3" s="4" t="s">
        <v>35</v>
      </c>
      <c r="F3" s="6">
        <f>+SUM(G14:G29)</f>
        <v>28.816060000000004</v>
      </c>
      <c r="G3" s="4" t="s">
        <v>36</v>
      </c>
      <c r="I3" s="4" t="s">
        <v>35</v>
      </c>
      <c r="J3" s="4">
        <f>+SUM(K14:K65)</f>
        <v>57.264780000000009</v>
      </c>
      <c r="K3" s="4" t="s">
        <v>36</v>
      </c>
      <c r="L3" s="9"/>
      <c r="M3" s="4" t="s">
        <v>35</v>
      </c>
      <c r="N3" s="4">
        <f>SUM(O14:O71)</f>
        <v>79.834819999999993</v>
      </c>
      <c r="O3" s="4" t="s">
        <v>36</v>
      </c>
    </row>
    <row r="4" spans="1:15" x14ac:dyDescent="0.25">
      <c r="A4" s="4" t="s">
        <v>37</v>
      </c>
      <c r="B4" s="6">
        <f>+SUM(C14:C35)</f>
        <v>26.144940000000005</v>
      </c>
      <c r="C4" s="4" t="s">
        <v>36</v>
      </c>
      <c r="D4" s="9"/>
      <c r="E4" s="4" t="s">
        <v>37</v>
      </c>
      <c r="F4" s="6">
        <f>+SUM(G14:G23)</f>
        <v>25.30132</v>
      </c>
      <c r="G4" s="4" t="s">
        <v>36</v>
      </c>
      <c r="I4" s="4" t="s">
        <v>37</v>
      </c>
      <c r="J4" s="4">
        <f>+SUM(K14:K34)</f>
        <v>38.602550000000001</v>
      </c>
      <c r="K4" s="4" t="s">
        <v>36</v>
      </c>
      <c r="L4" s="9"/>
      <c r="M4" s="4" t="s">
        <v>37</v>
      </c>
      <c r="N4" s="4">
        <f>SUM(O14:O35)</f>
        <v>53.591290000000015</v>
      </c>
      <c r="O4" s="4" t="s">
        <v>36</v>
      </c>
    </row>
    <row r="5" spans="1:15" x14ac:dyDescent="0.25">
      <c r="A5" s="4" t="s">
        <v>38</v>
      </c>
      <c r="B5" s="6">
        <f>+SUM(C36:C52)</f>
        <v>12.543540000000002</v>
      </c>
      <c r="C5" s="4" t="s">
        <v>36</v>
      </c>
      <c r="D5" s="9"/>
      <c r="E5" s="4" t="s">
        <v>38</v>
      </c>
      <c r="F5" s="6">
        <f>+F3-F4</f>
        <v>3.5147400000000033</v>
      </c>
      <c r="G5" s="4" t="s">
        <v>36</v>
      </c>
      <c r="I5" s="4" t="s">
        <v>38</v>
      </c>
      <c r="J5" s="4">
        <f>+J3-J4</f>
        <v>18.662230000000008</v>
      </c>
      <c r="K5" s="4" t="s">
        <v>36</v>
      </c>
      <c r="L5" s="9"/>
      <c r="M5" s="4" t="s">
        <v>38</v>
      </c>
      <c r="N5" s="4">
        <f>SUM(O36:O71)</f>
        <v>26.24353</v>
      </c>
      <c r="O5" s="4" t="s">
        <v>36</v>
      </c>
    </row>
    <row r="6" spans="1:15" x14ac:dyDescent="0.25">
      <c r="A6" s="4" t="s">
        <v>39</v>
      </c>
      <c r="B6" s="6">
        <f>+SUM(B14:B52)/1000</f>
        <v>11.7925</v>
      </c>
      <c r="C6" s="4" t="s">
        <v>40</v>
      </c>
      <c r="D6" s="9"/>
      <c r="E6" s="4" t="s">
        <v>39</v>
      </c>
      <c r="F6" s="6">
        <f>+SUM(F14:F29)/1000</f>
        <v>8.5020000000000007</v>
      </c>
      <c r="G6" s="4" t="s">
        <v>40</v>
      </c>
      <c r="I6" s="4" t="s">
        <v>39</v>
      </c>
      <c r="J6" s="4">
        <f>+SUM(J14:J65)/1000</f>
        <v>10.5345</v>
      </c>
      <c r="K6" s="4" t="s">
        <v>40</v>
      </c>
      <c r="L6" s="9"/>
      <c r="M6" s="4" t="s">
        <v>39</v>
      </c>
      <c r="N6" s="4">
        <f>SUM(N14:N71)/1000</f>
        <v>16.375</v>
      </c>
      <c r="O6" s="4" t="s">
        <v>40</v>
      </c>
    </row>
    <row r="7" spans="1:15" x14ac:dyDescent="0.25">
      <c r="A7" s="4" t="s">
        <v>41</v>
      </c>
      <c r="B7" s="4">
        <v>0.20677989933954502</v>
      </c>
      <c r="C7" s="4" t="s">
        <v>42</v>
      </c>
      <c r="D7" s="9"/>
      <c r="E7" s="4" t="s">
        <v>41</v>
      </c>
      <c r="F7" s="4">
        <v>0.97168037545729691</v>
      </c>
      <c r="G7" s="4" t="s">
        <v>42</v>
      </c>
      <c r="I7" s="4" t="s">
        <v>41</v>
      </c>
      <c r="J7" s="4">
        <v>0.36671755309284337</v>
      </c>
      <c r="K7" s="4" t="s">
        <v>42</v>
      </c>
      <c r="L7" s="9"/>
      <c r="M7" s="4" t="s">
        <v>41</v>
      </c>
      <c r="N7" s="4">
        <v>0.35109694840036176</v>
      </c>
      <c r="O7" s="4" t="s">
        <v>42</v>
      </c>
    </row>
    <row r="8" spans="1:15" x14ac:dyDescent="0.25">
      <c r="A8" s="4" t="s">
        <v>43</v>
      </c>
      <c r="B8" s="4">
        <f>+(B6*1000)/(SQRT(3)*23)</f>
        <v>296.01752388776794</v>
      </c>
      <c r="C8" s="4" t="s">
        <v>44</v>
      </c>
      <c r="D8" s="9"/>
      <c r="E8" s="4" t="s">
        <v>43</v>
      </c>
      <c r="F8" s="4">
        <f>+(F6*1000)/(SQRT(3)*23)</f>
        <v>213.41878211522604</v>
      </c>
      <c r="G8" s="4" t="s">
        <v>44</v>
      </c>
      <c r="I8" s="4" t="s">
        <v>43</v>
      </c>
      <c r="J8" s="4">
        <f>+J6*1000/(SQRT(3)*23)</f>
        <v>264.43897438165709</v>
      </c>
      <c r="K8" s="4" t="s">
        <v>44</v>
      </c>
      <c r="L8" s="9"/>
      <c r="M8" s="4" t="s">
        <v>43</v>
      </c>
      <c r="N8" s="4">
        <f>+N6*1000/(SQRT(3)*23)</f>
        <v>411.04828947739662</v>
      </c>
      <c r="O8" s="4" t="s">
        <v>44</v>
      </c>
    </row>
    <row r="9" spans="1:15" x14ac:dyDescent="0.25">
      <c r="A9" s="18" t="s">
        <v>45</v>
      </c>
      <c r="B9" s="4">
        <f>MAX('Datos Generales'!C4:C11)</f>
        <v>215</v>
      </c>
      <c r="C9" s="4" t="s">
        <v>44</v>
      </c>
      <c r="D9" s="9"/>
      <c r="E9" s="18" t="s">
        <v>45</v>
      </c>
      <c r="F9" s="4">
        <f>MAX('Datos Generales'!F4:F11)</f>
        <v>194</v>
      </c>
      <c r="G9" s="4" t="s">
        <v>44</v>
      </c>
      <c r="I9" s="18" t="s">
        <v>45</v>
      </c>
      <c r="J9" s="4">
        <f>MAX('Datos Generales'!I4:I11)</f>
        <v>253</v>
      </c>
      <c r="K9" s="4" t="s">
        <v>44</v>
      </c>
      <c r="L9" s="9"/>
      <c r="M9" s="18" t="s">
        <v>45</v>
      </c>
      <c r="N9" s="4">
        <f>MAX('Datos Generales'!L4:L11)</f>
        <v>252</v>
      </c>
      <c r="O9" s="4" t="s">
        <v>44</v>
      </c>
    </row>
    <row r="10" spans="1:15" x14ac:dyDescent="0.25">
      <c r="A10" s="18" t="s">
        <v>46</v>
      </c>
      <c r="B10" s="4">
        <f>+B9/B8</f>
        <v>0.72630835220929379</v>
      </c>
      <c r="C10" s="4"/>
      <c r="D10" s="9"/>
      <c r="E10" s="18" t="s">
        <v>46</v>
      </c>
      <c r="F10" s="4">
        <f>+F9/F8</f>
        <v>0.90901090371351789</v>
      </c>
      <c r="G10" s="4"/>
      <c r="I10" s="18" t="s">
        <v>46</v>
      </c>
      <c r="J10" s="4">
        <f>+J9/J8</f>
        <v>0.95674247940037938</v>
      </c>
      <c r="K10" s="4"/>
      <c r="L10" s="9"/>
      <c r="M10" s="18" t="s">
        <v>46</v>
      </c>
      <c r="N10" s="4">
        <f>N9/N8</f>
        <v>0.6130666553080435</v>
      </c>
      <c r="O10" s="4"/>
    </row>
    <row r="11" spans="1:15" x14ac:dyDescent="0.25">
      <c r="C11" s="16"/>
      <c r="D11" s="9"/>
      <c r="G11" s="16"/>
      <c r="L11" s="9"/>
    </row>
    <row r="12" spans="1:15" x14ac:dyDescent="0.25">
      <c r="A12" s="51" t="s">
        <v>47</v>
      </c>
      <c r="B12" s="52" t="s">
        <v>48</v>
      </c>
      <c r="C12" s="54" t="s">
        <v>49</v>
      </c>
      <c r="D12" s="20"/>
      <c r="E12" s="55" t="s">
        <v>47</v>
      </c>
      <c r="F12" s="56" t="s">
        <v>48</v>
      </c>
      <c r="G12" s="58" t="s">
        <v>49</v>
      </c>
      <c r="H12" s="20"/>
      <c r="I12" s="59" t="s">
        <v>47</v>
      </c>
      <c r="J12" s="60" t="s">
        <v>48</v>
      </c>
      <c r="K12" s="60" t="s">
        <v>49</v>
      </c>
      <c r="L12" s="20"/>
      <c r="M12" s="45" t="s">
        <v>49</v>
      </c>
      <c r="N12" s="45" t="s">
        <v>48</v>
      </c>
      <c r="O12" s="45" t="s">
        <v>49</v>
      </c>
    </row>
    <row r="13" spans="1:15" x14ac:dyDescent="0.25">
      <c r="A13" s="51"/>
      <c r="B13" s="53"/>
      <c r="C13" s="51"/>
      <c r="D13" s="21"/>
      <c r="E13" s="55"/>
      <c r="F13" s="57"/>
      <c r="G13" s="55"/>
      <c r="H13" s="21"/>
      <c r="I13" s="59"/>
      <c r="J13" s="59"/>
      <c r="K13" s="59"/>
      <c r="L13" s="21"/>
      <c r="M13" s="46"/>
      <c r="N13" s="46"/>
      <c r="O13" s="46"/>
    </row>
    <row r="14" spans="1:15" x14ac:dyDescent="0.25">
      <c r="A14" s="22">
        <v>1</v>
      </c>
      <c r="B14" s="6">
        <v>0</v>
      </c>
      <c r="C14" s="4">
        <v>0.10180000000000002</v>
      </c>
      <c r="D14" s="9"/>
      <c r="E14" s="22">
        <v>1</v>
      </c>
      <c r="F14" s="23">
        <v>0</v>
      </c>
      <c r="G14" s="18">
        <v>0.10844999999999998</v>
      </c>
      <c r="I14" s="22">
        <v>1</v>
      </c>
      <c r="J14" s="4">
        <v>0</v>
      </c>
      <c r="K14" s="4">
        <v>2.1009999999999997E-2</v>
      </c>
      <c r="L14" s="16"/>
      <c r="M14" s="22">
        <v>1</v>
      </c>
      <c r="N14" s="4">
        <v>0</v>
      </c>
      <c r="O14" s="4">
        <v>2.3599999999999999E-2</v>
      </c>
    </row>
    <row r="15" spans="1:15" x14ac:dyDescent="0.25">
      <c r="A15" s="22">
        <f>1+A14</f>
        <v>2</v>
      </c>
      <c r="B15" s="6">
        <v>0</v>
      </c>
      <c r="C15" s="4">
        <v>1.27607</v>
      </c>
      <c r="D15" s="9"/>
      <c r="E15" s="24">
        <f t="shared" ref="E15:E29" si="0">1+E14</f>
        <v>2</v>
      </c>
      <c r="F15" s="25">
        <v>0</v>
      </c>
      <c r="G15" s="26">
        <v>0.71723000000000003</v>
      </c>
      <c r="I15" s="22">
        <f>1+I14</f>
        <v>2</v>
      </c>
      <c r="J15" s="4">
        <v>63</v>
      </c>
      <c r="K15" s="4">
        <v>0.23921999999999999</v>
      </c>
      <c r="L15" s="16"/>
      <c r="M15" s="22">
        <f>1+M14</f>
        <v>2</v>
      </c>
      <c r="N15" s="4">
        <v>0</v>
      </c>
      <c r="O15" s="4">
        <v>0.70111000000000001</v>
      </c>
    </row>
    <row r="16" spans="1:15" x14ac:dyDescent="0.25">
      <c r="A16" s="22">
        <f t="shared" ref="A16:A52" si="1">1+A15</f>
        <v>3</v>
      </c>
      <c r="B16" s="6">
        <v>100</v>
      </c>
      <c r="C16" s="4">
        <v>2.4587600000000003</v>
      </c>
      <c r="D16" s="9"/>
      <c r="E16" s="22">
        <f t="shared" si="0"/>
        <v>3</v>
      </c>
      <c r="F16" s="23">
        <v>1628</v>
      </c>
      <c r="G16" s="18">
        <v>3.1981700000000002</v>
      </c>
      <c r="I16" s="24">
        <f t="shared" ref="I16:I65" si="2">1+I15</f>
        <v>3</v>
      </c>
      <c r="J16" s="26">
        <v>100</v>
      </c>
      <c r="K16" s="26">
        <v>0.60421000000000002</v>
      </c>
      <c r="L16" s="16"/>
      <c r="M16" s="22">
        <f t="shared" ref="M16:M71" si="3">1+M15</f>
        <v>3</v>
      </c>
      <c r="N16" s="4">
        <v>0</v>
      </c>
      <c r="O16" s="4">
        <v>0.76988000000000012</v>
      </c>
    </row>
    <row r="17" spans="1:15" x14ac:dyDescent="0.25">
      <c r="A17" s="27">
        <f t="shared" si="1"/>
        <v>4</v>
      </c>
      <c r="B17" s="28">
        <v>0</v>
      </c>
      <c r="C17" s="29">
        <v>0.99713000000000007</v>
      </c>
      <c r="D17" s="9"/>
      <c r="E17" s="22">
        <f t="shared" si="0"/>
        <v>4</v>
      </c>
      <c r="F17" s="23">
        <v>0</v>
      </c>
      <c r="G17" s="18">
        <v>0.25268000000000002</v>
      </c>
      <c r="I17" s="27">
        <f t="shared" si="2"/>
        <v>4</v>
      </c>
      <c r="J17" s="29">
        <v>513</v>
      </c>
      <c r="K17" s="29">
        <v>2.4089800000000006</v>
      </c>
      <c r="L17" s="16"/>
      <c r="M17" s="22">
        <f t="shared" si="3"/>
        <v>4</v>
      </c>
      <c r="N17" s="4">
        <v>100</v>
      </c>
      <c r="O17" s="4">
        <v>1.0274000000000001</v>
      </c>
    </row>
    <row r="18" spans="1:15" x14ac:dyDescent="0.25">
      <c r="A18" s="22">
        <f t="shared" si="1"/>
        <v>5</v>
      </c>
      <c r="B18" s="6">
        <v>25</v>
      </c>
      <c r="C18" s="4">
        <v>0.56601000000000001</v>
      </c>
      <c r="D18" s="9"/>
      <c r="E18" s="22">
        <f t="shared" si="0"/>
        <v>5</v>
      </c>
      <c r="F18" s="23">
        <v>376</v>
      </c>
      <c r="G18" s="18">
        <v>1.3158900000000002</v>
      </c>
      <c r="I18" s="22">
        <f t="shared" si="2"/>
        <v>5</v>
      </c>
      <c r="J18" s="4">
        <v>1620.5</v>
      </c>
      <c r="K18" s="4">
        <v>3.5534599999999994</v>
      </c>
      <c r="L18" s="16"/>
      <c r="M18" s="22">
        <f t="shared" si="3"/>
        <v>5</v>
      </c>
      <c r="N18" s="4">
        <v>789.5</v>
      </c>
      <c r="O18" s="4">
        <v>2.6657500000000001</v>
      </c>
    </row>
    <row r="19" spans="1:15" x14ac:dyDescent="0.25">
      <c r="A19" s="22">
        <f t="shared" si="1"/>
        <v>6</v>
      </c>
      <c r="B19" s="6">
        <v>25</v>
      </c>
      <c r="C19" s="4">
        <v>1.22393</v>
      </c>
      <c r="D19" s="9"/>
      <c r="E19" s="27">
        <f t="shared" si="0"/>
        <v>6</v>
      </c>
      <c r="F19" s="28">
        <v>1350</v>
      </c>
      <c r="G19" s="29">
        <v>2.2493799999999995</v>
      </c>
      <c r="I19" s="27">
        <f t="shared" si="2"/>
        <v>6</v>
      </c>
      <c r="J19" s="29">
        <v>900</v>
      </c>
      <c r="K19" s="29">
        <v>1.1061599999999998</v>
      </c>
      <c r="L19" s="16"/>
      <c r="M19" s="22">
        <f t="shared" si="3"/>
        <v>6</v>
      </c>
      <c r="N19" s="4">
        <v>863</v>
      </c>
      <c r="O19" s="4">
        <v>3.5747900000000001</v>
      </c>
    </row>
    <row r="20" spans="1:15" x14ac:dyDescent="0.25">
      <c r="A20" s="22">
        <f t="shared" si="1"/>
        <v>7</v>
      </c>
      <c r="B20" s="6">
        <v>45</v>
      </c>
      <c r="C20" s="4">
        <v>1.45319</v>
      </c>
      <c r="D20" s="9"/>
      <c r="E20" s="22">
        <f t="shared" si="0"/>
        <v>7</v>
      </c>
      <c r="F20" s="23">
        <v>4234</v>
      </c>
      <c r="G20" s="18">
        <v>10.657909999999999</v>
      </c>
      <c r="I20" s="22">
        <f t="shared" si="2"/>
        <v>7</v>
      </c>
      <c r="J20" s="4">
        <v>188</v>
      </c>
      <c r="K20" s="4">
        <v>0.82569000000000004</v>
      </c>
      <c r="L20" s="16"/>
      <c r="M20" s="22">
        <f t="shared" si="3"/>
        <v>7</v>
      </c>
      <c r="N20" s="4">
        <v>0</v>
      </c>
      <c r="O20" s="4">
        <v>0.69052000000000002</v>
      </c>
    </row>
    <row r="21" spans="1:15" x14ac:dyDescent="0.25">
      <c r="A21" s="22">
        <f t="shared" si="1"/>
        <v>8</v>
      </c>
      <c r="B21" s="6">
        <v>45</v>
      </c>
      <c r="C21" s="4">
        <v>1.1195299999999999</v>
      </c>
      <c r="D21" s="9"/>
      <c r="E21" s="22">
        <f t="shared" si="0"/>
        <v>8</v>
      </c>
      <c r="F21" s="23">
        <v>188</v>
      </c>
      <c r="G21" s="18">
        <v>2.0809000000000002</v>
      </c>
      <c r="I21" s="22">
        <f t="shared" si="2"/>
        <v>8</v>
      </c>
      <c r="J21" s="4">
        <v>25</v>
      </c>
      <c r="K21" s="4">
        <v>1.6272600000000002</v>
      </c>
      <c r="L21" s="16"/>
      <c r="M21" s="22">
        <f t="shared" si="3"/>
        <v>8</v>
      </c>
      <c r="N21" s="4">
        <v>163</v>
      </c>
      <c r="O21" s="4">
        <v>2.65001</v>
      </c>
    </row>
    <row r="22" spans="1:15" x14ac:dyDescent="0.25">
      <c r="A22" s="22">
        <f t="shared" si="1"/>
        <v>9</v>
      </c>
      <c r="B22" s="6">
        <v>0</v>
      </c>
      <c r="C22" s="4">
        <v>0.20000999999999999</v>
      </c>
      <c r="D22" s="9"/>
      <c r="E22" s="22">
        <f t="shared" si="0"/>
        <v>9</v>
      </c>
      <c r="F22" s="23">
        <v>110</v>
      </c>
      <c r="G22" s="18">
        <v>3.3650100000000003</v>
      </c>
      <c r="I22" s="22">
        <f t="shared" si="2"/>
        <v>9</v>
      </c>
      <c r="J22" s="4">
        <v>160</v>
      </c>
      <c r="K22" s="4">
        <v>0.8219599999999998</v>
      </c>
      <c r="L22" s="16"/>
      <c r="M22" s="22">
        <f t="shared" si="3"/>
        <v>9</v>
      </c>
      <c r="N22" s="4">
        <v>769</v>
      </c>
      <c r="O22" s="4">
        <v>9.2560800000000025</v>
      </c>
    </row>
    <row r="23" spans="1:15" x14ac:dyDescent="0.25">
      <c r="A23" s="22">
        <f t="shared" si="1"/>
        <v>10</v>
      </c>
      <c r="B23" s="6">
        <v>100</v>
      </c>
      <c r="C23" s="4">
        <v>0.45573000000000002</v>
      </c>
      <c r="D23" s="9"/>
      <c r="E23" s="30">
        <f t="shared" si="0"/>
        <v>10</v>
      </c>
      <c r="F23" s="31">
        <v>108</v>
      </c>
      <c r="G23" s="32">
        <v>1.3556999999999999</v>
      </c>
      <c r="I23" s="22">
        <f t="shared" si="2"/>
        <v>10</v>
      </c>
      <c r="J23" s="4">
        <v>100</v>
      </c>
      <c r="K23" s="4">
        <v>3.3976499999999996</v>
      </c>
      <c r="L23" s="16"/>
      <c r="M23" s="22">
        <f t="shared" si="3"/>
        <v>10</v>
      </c>
      <c r="N23" s="4">
        <v>1438</v>
      </c>
      <c r="O23" s="4">
        <v>3.7320300000000008</v>
      </c>
    </row>
    <row r="24" spans="1:15" x14ac:dyDescent="0.25">
      <c r="A24" s="22">
        <f t="shared" si="1"/>
        <v>11</v>
      </c>
      <c r="B24" s="6">
        <v>25</v>
      </c>
      <c r="C24" s="4">
        <v>1.0525899999999999</v>
      </c>
      <c r="D24" s="9"/>
      <c r="E24" s="22">
        <f t="shared" si="0"/>
        <v>11</v>
      </c>
      <c r="F24" s="23">
        <v>50</v>
      </c>
      <c r="G24" s="18">
        <v>0.40238000000000002</v>
      </c>
      <c r="I24" s="22">
        <f t="shared" si="2"/>
        <v>11</v>
      </c>
      <c r="J24" s="4">
        <v>0</v>
      </c>
      <c r="K24" s="4">
        <v>0.27848000000000001</v>
      </c>
      <c r="L24" s="16"/>
      <c r="M24" s="22">
        <f t="shared" si="3"/>
        <v>11</v>
      </c>
      <c r="N24" s="4">
        <v>188</v>
      </c>
      <c r="O24" s="4">
        <v>1.87592</v>
      </c>
    </row>
    <row r="25" spans="1:15" x14ac:dyDescent="0.25">
      <c r="A25" s="22">
        <f t="shared" si="1"/>
        <v>12</v>
      </c>
      <c r="B25" s="6">
        <v>813</v>
      </c>
      <c r="C25" s="4">
        <v>2.4697999999999998</v>
      </c>
      <c r="D25" s="9"/>
      <c r="E25" s="22">
        <f t="shared" si="0"/>
        <v>12</v>
      </c>
      <c r="F25" s="23">
        <v>100</v>
      </c>
      <c r="G25" s="18">
        <v>0.39826999999999996</v>
      </c>
      <c r="I25" s="22">
        <f t="shared" si="2"/>
        <v>12</v>
      </c>
      <c r="J25" s="4">
        <v>0</v>
      </c>
      <c r="K25" s="4">
        <v>0.62460999999999989</v>
      </c>
      <c r="L25" s="16"/>
      <c r="M25" s="22">
        <f t="shared" si="3"/>
        <v>12</v>
      </c>
      <c r="N25" s="4">
        <v>1164.5</v>
      </c>
      <c r="O25" s="4">
        <v>5.1418800000000005</v>
      </c>
    </row>
    <row r="26" spans="1:15" x14ac:dyDescent="0.25">
      <c r="A26" s="22">
        <f t="shared" si="1"/>
        <v>13</v>
      </c>
      <c r="B26" s="6">
        <v>0</v>
      </c>
      <c r="C26" s="4">
        <v>1.1934499999999999</v>
      </c>
      <c r="D26" s="9"/>
      <c r="E26" s="22">
        <f t="shared" si="0"/>
        <v>13</v>
      </c>
      <c r="F26" s="23">
        <v>100</v>
      </c>
      <c r="G26" s="18">
        <v>0.34365000000000001</v>
      </c>
      <c r="I26" s="22">
        <f t="shared" si="2"/>
        <v>13</v>
      </c>
      <c r="J26" s="4">
        <v>0</v>
      </c>
      <c r="K26" s="4">
        <v>1.48092</v>
      </c>
      <c r="L26" s="16"/>
      <c r="M26" s="22">
        <f t="shared" si="3"/>
        <v>13</v>
      </c>
      <c r="N26" s="4">
        <v>125</v>
      </c>
      <c r="O26" s="4">
        <v>0.71375999999999995</v>
      </c>
    </row>
    <row r="27" spans="1:15" x14ac:dyDescent="0.25">
      <c r="A27" s="22">
        <f t="shared" si="1"/>
        <v>14</v>
      </c>
      <c r="B27" s="6">
        <v>0</v>
      </c>
      <c r="C27" s="4">
        <v>0.19875000000000001</v>
      </c>
      <c r="D27" s="9"/>
      <c r="E27" s="22">
        <f t="shared" si="0"/>
        <v>14</v>
      </c>
      <c r="F27" s="23">
        <v>25</v>
      </c>
      <c r="G27" s="18">
        <v>0.80274999999999996</v>
      </c>
      <c r="I27" s="22">
        <f t="shared" si="2"/>
        <v>14</v>
      </c>
      <c r="J27" s="4">
        <v>0</v>
      </c>
      <c r="K27" s="4">
        <v>1.3199199999999998</v>
      </c>
      <c r="L27" s="16"/>
      <c r="M27" s="22">
        <f t="shared" si="3"/>
        <v>14</v>
      </c>
      <c r="N27" s="4">
        <v>475</v>
      </c>
      <c r="O27" s="4">
        <v>3.25562</v>
      </c>
    </row>
    <row r="28" spans="1:15" x14ac:dyDescent="0.25">
      <c r="A28" s="22">
        <f t="shared" si="1"/>
        <v>15</v>
      </c>
      <c r="B28" s="6">
        <v>775.5</v>
      </c>
      <c r="C28" s="4">
        <v>1.5693099999999998</v>
      </c>
      <c r="D28" s="9"/>
      <c r="E28" s="22">
        <f t="shared" si="0"/>
        <v>15</v>
      </c>
      <c r="F28" s="23">
        <v>25</v>
      </c>
      <c r="G28" s="18">
        <v>0.23861000000000002</v>
      </c>
      <c r="I28" s="22">
        <f t="shared" si="2"/>
        <v>15</v>
      </c>
      <c r="J28" s="4">
        <v>0</v>
      </c>
      <c r="K28" s="4">
        <v>1.50356</v>
      </c>
      <c r="L28" s="16"/>
      <c r="M28" s="22">
        <f t="shared" si="3"/>
        <v>15</v>
      </c>
      <c r="N28" s="4">
        <v>350</v>
      </c>
      <c r="O28" s="4">
        <v>0.97382000000000002</v>
      </c>
    </row>
    <row r="29" spans="1:15" x14ac:dyDescent="0.25">
      <c r="A29" s="22">
        <f t="shared" si="1"/>
        <v>16</v>
      </c>
      <c r="B29" s="6">
        <v>1026</v>
      </c>
      <c r="C29" s="4">
        <v>2.8842600000000003</v>
      </c>
      <c r="D29" s="9"/>
      <c r="E29" s="22">
        <f t="shared" si="0"/>
        <v>16</v>
      </c>
      <c r="F29" s="23">
        <v>208</v>
      </c>
      <c r="G29" s="18">
        <v>1.3290800000000003</v>
      </c>
      <c r="I29" s="22">
        <f t="shared" si="2"/>
        <v>16</v>
      </c>
      <c r="J29" s="4">
        <v>0</v>
      </c>
      <c r="K29" s="4">
        <v>0.7116300000000001</v>
      </c>
      <c r="L29" s="16"/>
      <c r="M29" s="22">
        <f t="shared" si="3"/>
        <v>16</v>
      </c>
      <c r="N29" s="4">
        <v>551</v>
      </c>
      <c r="O29" s="4">
        <v>1.9117899999999997</v>
      </c>
    </row>
    <row r="30" spans="1:15" x14ac:dyDescent="0.25">
      <c r="A30" s="22">
        <f t="shared" si="1"/>
        <v>17</v>
      </c>
      <c r="B30" s="6">
        <v>796</v>
      </c>
      <c r="C30" s="4">
        <v>2.5054100000000004</v>
      </c>
      <c r="D30" s="16"/>
      <c r="I30" s="22">
        <f t="shared" si="2"/>
        <v>17</v>
      </c>
      <c r="J30" s="4">
        <v>916</v>
      </c>
      <c r="K30" s="4">
        <v>9.7543199999999981</v>
      </c>
      <c r="L30" s="16"/>
      <c r="M30" s="22">
        <f t="shared" si="3"/>
        <v>17</v>
      </c>
      <c r="N30" s="4">
        <v>100</v>
      </c>
      <c r="O30" s="4">
        <v>1.2683900000000001</v>
      </c>
    </row>
    <row r="31" spans="1:15" x14ac:dyDescent="0.25">
      <c r="A31" s="22">
        <f t="shared" si="1"/>
        <v>18</v>
      </c>
      <c r="B31" s="6">
        <v>100</v>
      </c>
      <c r="C31" s="4">
        <v>0.41713</v>
      </c>
      <c r="D31" s="16"/>
      <c r="I31" s="22">
        <f t="shared" si="2"/>
        <v>18</v>
      </c>
      <c r="J31" s="4">
        <v>0</v>
      </c>
      <c r="K31" s="4">
        <v>0.88846999999999998</v>
      </c>
      <c r="L31" s="16"/>
      <c r="M31" s="22">
        <f t="shared" si="3"/>
        <v>18</v>
      </c>
      <c r="N31" s="4">
        <v>0</v>
      </c>
      <c r="O31" s="4">
        <v>0.26765999999999995</v>
      </c>
    </row>
    <row r="32" spans="1:15" x14ac:dyDescent="0.25">
      <c r="A32" s="22">
        <f t="shared" si="1"/>
        <v>19</v>
      </c>
      <c r="B32" s="6">
        <v>0</v>
      </c>
      <c r="C32" s="4">
        <v>4.9970000000000001E-2</v>
      </c>
      <c r="D32" s="16"/>
      <c r="I32" s="22">
        <f t="shared" si="2"/>
        <v>19</v>
      </c>
      <c r="J32" s="4">
        <v>538</v>
      </c>
      <c r="K32" s="4">
        <v>2.3504000000000005</v>
      </c>
      <c r="L32" s="16"/>
      <c r="M32" s="22">
        <f t="shared" si="3"/>
        <v>19</v>
      </c>
      <c r="N32" s="4">
        <v>85</v>
      </c>
      <c r="O32" s="4">
        <v>3.0667800000000001</v>
      </c>
    </row>
    <row r="33" spans="1:15" x14ac:dyDescent="0.25">
      <c r="A33" s="22">
        <f t="shared" si="1"/>
        <v>20</v>
      </c>
      <c r="B33" s="6">
        <v>546</v>
      </c>
      <c r="C33" s="4">
        <v>2.33446</v>
      </c>
      <c r="D33" s="16"/>
      <c r="I33" s="22">
        <f t="shared" si="2"/>
        <v>20</v>
      </c>
      <c r="J33" s="4">
        <v>108</v>
      </c>
      <c r="K33" s="4">
        <v>2.3459599999999998</v>
      </c>
      <c r="L33" s="16"/>
      <c r="M33" s="22">
        <f t="shared" si="3"/>
        <v>20</v>
      </c>
      <c r="N33" s="4">
        <v>667.5</v>
      </c>
      <c r="O33" s="4">
        <v>4.5479500000000002</v>
      </c>
    </row>
    <row r="34" spans="1:15" x14ac:dyDescent="0.25">
      <c r="A34" s="22">
        <f t="shared" si="1"/>
        <v>21</v>
      </c>
      <c r="B34" s="6">
        <v>400</v>
      </c>
      <c r="C34" s="4">
        <v>0.87066999999999994</v>
      </c>
      <c r="D34" s="16"/>
      <c r="I34" s="22">
        <f t="shared" si="2"/>
        <v>21</v>
      </c>
      <c r="J34" s="4">
        <v>889</v>
      </c>
      <c r="K34" s="4">
        <v>2.73868</v>
      </c>
      <c r="L34" s="16"/>
      <c r="M34" s="22">
        <f t="shared" si="3"/>
        <v>21</v>
      </c>
      <c r="N34" s="4">
        <v>0</v>
      </c>
      <c r="O34" s="4">
        <v>0.42244000000000004</v>
      </c>
    </row>
    <row r="35" spans="1:15" x14ac:dyDescent="0.25">
      <c r="A35" s="22">
        <f t="shared" si="1"/>
        <v>22</v>
      </c>
      <c r="B35" s="6">
        <v>200</v>
      </c>
      <c r="C35" s="4">
        <v>0.74697999999999998</v>
      </c>
      <c r="D35" s="16"/>
      <c r="I35" s="22">
        <f t="shared" si="2"/>
        <v>22</v>
      </c>
      <c r="J35" s="4">
        <v>145</v>
      </c>
      <c r="K35" s="4">
        <v>1.3338200000000002</v>
      </c>
      <c r="L35" s="16"/>
      <c r="M35" s="22">
        <f t="shared" si="3"/>
        <v>22</v>
      </c>
      <c r="N35" s="4">
        <v>1320</v>
      </c>
      <c r="O35" s="4">
        <v>5.0541100000000005</v>
      </c>
    </row>
    <row r="36" spans="1:15" x14ac:dyDescent="0.25">
      <c r="A36" s="22">
        <f t="shared" si="1"/>
        <v>23</v>
      </c>
      <c r="B36" s="6">
        <v>100</v>
      </c>
      <c r="C36" s="4">
        <v>6.275E-2</v>
      </c>
      <c r="D36" s="16"/>
      <c r="I36" s="22">
        <f t="shared" si="2"/>
        <v>23</v>
      </c>
      <c r="J36" s="4">
        <v>45</v>
      </c>
      <c r="K36" s="4">
        <v>0.19306000000000001</v>
      </c>
      <c r="L36" s="16"/>
      <c r="M36" s="22">
        <f t="shared" si="3"/>
        <v>23</v>
      </c>
      <c r="N36" s="4">
        <v>625</v>
      </c>
      <c r="O36" s="4">
        <v>0.46376999999999996</v>
      </c>
    </row>
    <row r="37" spans="1:15" x14ac:dyDescent="0.25">
      <c r="A37" s="22">
        <f t="shared" si="1"/>
        <v>24</v>
      </c>
      <c r="B37" s="6">
        <v>88</v>
      </c>
      <c r="C37" s="4">
        <v>1.5838800000000002</v>
      </c>
      <c r="D37" s="16"/>
      <c r="I37" s="22">
        <f t="shared" si="2"/>
        <v>24</v>
      </c>
      <c r="J37" s="4">
        <v>50</v>
      </c>
      <c r="K37" s="4">
        <v>0.51839999999999997</v>
      </c>
      <c r="L37" s="16"/>
      <c r="M37" s="22">
        <f t="shared" si="3"/>
        <v>24</v>
      </c>
      <c r="N37" s="4">
        <v>100</v>
      </c>
      <c r="O37" s="4">
        <v>0.24395</v>
      </c>
    </row>
    <row r="38" spans="1:15" x14ac:dyDescent="0.25">
      <c r="A38" s="22">
        <f t="shared" si="1"/>
        <v>25</v>
      </c>
      <c r="B38" s="6">
        <v>563</v>
      </c>
      <c r="C38" s="4">
        <v>1.6124900000000002</v>
      </c>
      <c r="D38" s="16"/>
      <c r="I38" s="22">
        <f t="shared" si="2"/>
        <v>25</v>
      </c>
      <c r="J38" s="4">
        <v>350</v>
      </c>
      <c r="K38" s="4">
        <v>0.39044999999999996</v>
      </c>
      <c r="L38" s="16"/>
      <c r="M38" s="22">
        <f t="shared" si="3"/>
        <v>25</v>
      </c>
      <c r="N38" s="4">
        <v>126</v>
      </c>
      <c r="O38" s="4">
        <v>0.62067000000000005</v>
      </c>
    </row>
    <row r="39" spans="1:15" x14ac:dyDescent="0.25">
      <c r="A39" s="22">
        <f t="shared" si="1"/>
        <v>26</v>
      </c>
      <c r="B39" s="6">
        <v>289</v>
      </c>
      <c r="C39" s="4">
        <v>2.00563</v>
      </c>
      <c r="D39" s="16"/>
      <c r="I39" s="22">
        <f t="shared" si="2"/>
        <v>26</v>
      </c>
      <c r="J39" s="4">
        <v>400</v>
      </c>
      <c r="K39" s="4">
        <v>0.49713000000000002</v>
      </c>
      <c r="L39" s="16"/>
      <c r="M39" s="22">
        <f t="shared" si="3"/>
        <v>26</v>
      </c>
      <c r="N39" s="4">
        <v>160</v>
      </c>
      <c r="O39" s="4">
        <v>2.4780499999999996</v>
      </c>
    </row>
    <row r="40" spans="1:15" x14ac:dyDescent="0.25">
      <c r="A40" s="22">
        <f t="shared" si="1"/>
        <v>27</v>
      </c>
      <c r="B40" s="6">
        <v>145</v>
      </c>
      <c r="C40" s="4">
        <v>0.77063999999999999</v>
      </c>
      <c r="D40" s="16"/>
      <c r="I40" s="22">
        <f t="shared" si="2"/>
        <v>27</v>
      </c>
      <c r="J40" s="4">
        <v>45</v>
      </c>
      <c r="K40" s="4">
        <v>0.17636000000000002</v>
      </c>
      <c r="L40" s="16"/>
      <c r="M40" s="22">
        <f t="shared" si="3"/>
        <v>27</v>
      </c>
      <c r="N40" s="4">
        <v>25</v>
      </c>
      <c r="O40" s="4">
        <v>6.6269999999999996E-2</v>
      </c>
    </row>
    <row r="41" spans="1:15" x14ac:dyDescent="0.25">
      <c r="A41" s="22">
        <f t="shared" si="1"/>
        <v>28</v>
      </c>
      <c r="B41" s="6">
        <v>125</v>
      </c>
      <c r="C41" s="4">
        <v>0.36839</v>
      </c>
      <c r="D41" s="16"/>
      <c r="I41" s="22">
        <f t="shared" si="2"/>
        <v>28</v>
      </c>
      <c r="J41" s="4">
        <v>25</v>
      </c>
      <c r="K41" s="4">
        <v>0.32479000000000002</v>
      </c>
      <c r="L41" s="16"/>
      <c r="M41" s="22">
        <f t="shared" si="3"/>
        <v>28</v>
      </c>
      <c r="N41" s="4">
        <v>100</v>
      </c>
      <c r="O41" s="4">
        <v>0.21837000000000001</v>
      </c>
    </row>
    <row r="42" spans="1:15" x14ac:dyDescent="0.25">
      <c r="A42" s="22">
        <f t="shared" si="1"/>
        <v>29</v>
      </c>
      <c r="B42" s="6">
        <v>834.5</v>
      </c>
      <c r="C42" s="4">
        <v>1.9420999999999999</v>
      </c>
      <c r="D42" s="16"/>
      <c r="I42" s="22">
        <f t="shared" si="2"/>
        <v>29</v>
      </c>
      <c r="J42" s="4">
        <v>65</v>
      </c>
      <c r="K42" s="4">
        <v>1.6023399999999999</v>
      </c>
      <c r="L42" s="16"/>
      <c r="M42" s="22">
        <f t="shared" si="3"/>
        <v>29</v>
      </c>
      <c r="N42" s="4">
        <v>50</v>
      </c>
      <c r="O42" s="4">
        <v>0.27</v>
      </c>
    </row>
    <row r="43" spans="1:15" x14ac:dyDescent="0.25">
      <c r="A43" s="22">
        <f t="shared" si="1"/>
        <v>30</v>
      </c>
      <c r="B43" s="6">
        <v>412.5</v>
      </c>
      <c r="C43" s="4">
        <v>0.76288</v>
      </c>
      <c r="D43" s="16"/>
      <c r="I43" s="22">
        <f t="shared" si="2"/>
        <v>30</v>
      </c>
      <c r="J43" s="4">
        <v>225</v>
      </c>
      <c r="K43" s="4">
        <v>0.17471999999999999</v>
      </c>
      <c r="L43" s="16"/>
      <c r="M43" s="22">
        <f t="shared" si="3"/>
        <v>30</v>
      </c>
      <c r="N43" s="4">
        <v>372.5</v>
      </c>
      <c r="O43" s="4">
        <v>2.5939399999999999</v>
      </c>
    </row>
    <row r="44" spans="1:15" x14ac:dyDescent="0.25">
      <c r="A44" s="22">
        <f t="shared" si="1"/>
        <v>31</v>
      </c>
      <c r="B44" s="6">
        <v>2000</v>
      </c>
      <c r="C44" s="4">
        <v>8.202000000000001E-2</v>
      </c>
      <c r="D44" s="16"/>
      <c r="I44" s="22">
        <f t="shared" si="2"/>
        <v>31</v>
      </c>
      <c r="J44" s="4">
        <v>200</v>
      </c>
      <c r="K44" s="4">
        <v>1.4213800000000001</v>
      </c>
      <c r="L44" s="16"/>
      <c r="M44" s="22">
        <f t="shared" si="3"/>
        <v>31</v>
      </c>
      <c r="N44" s="4">
        <v>100</v>
      </c>
      <c r="O44" s="4">
        <v>7.6999999999999999E-2</v>
      </c>
    </row>
    <row r="45" spans="1:15" x14ac:dyDescent="0.25">
      <c r="A45" s="22">
        <f t="shared" si="1"/>
        <v>32</v>
      </c>
      <c r="B45" s="6">
        <v>200</v>
      </c>
      <c r="C45" s="4">
        <v>0.75736000000000003</v>
      </c>
      <c r="D45" s="16"/>
      <c r="I45" s="22">
        <f t="shared" si="2"/>
        <v>32</v>
      </c>
      <c r="J45" s="4">
        <v>63</v>
      </c>
      <c r="K45" s="4">
        <v>5.2539999999999996E-2</v>
      </c>
      <c r="L45" s="16"/>
      <c r="M45" s="22">
        <f t="shared" si="3"/>
        <v>32</v>
      </c>
      <c r="N45" s="4">
        <v>108</v>
      </c>
      <c r="O45" s="4">
        <v>0.73481000000000007</v>
      </c>
    </row>
    <row r="46" spans="1:15" x14ac:dyDescent="0.25">
      <c r="A46" s="22">
        <f t="shared" si="1"/>
        <v>33</v>
      </c>
      <c r="B46" s="6">
        <v>226</v>
      </c>
      <c r="C46" s="4">
        <v>0.50823000000000007</v>
      </c>
      <c r="D46" s="16"/>
      <c r="I46" s="22">
        <f t="shared" si="2"/>
        <v>33</v>
      </c>
      <c r="J46" s="4">
        <v>100</v>
      </c>
      <c r="K46" s="4">
        <v>1.154E-2</v>
      </c>
      <c r="L46" s="16"/>
      <c r="M46" s="22">
        <f t="shared" si="3"/>
        <v>33</v>
      </c>
      <c r="N46" s="4">
        <v>75</v>
      </c>
      <c r="O46" s="4">
        <v>1.6925300000000001</v>
      </c>
    </row>
    <row r="47" spans="1:15" x14ac:dyDescent="0.25">
      <c r="A47" s="22">
        <f t="shared" si="1"/>
        <v>34</v>
      </c>
      <c r="B47" s="6">
        <v>200</v>
      </c>
      <c r="C47" s="4">
        <v>0.45583000000000007</v>
      </c>
      <c r="D47" s="16"/>
      <c r="I47" s="22">
        <f t="shared" si="2"/>
        <v>34</v>
      </c>
      <c r="J47" s="4">
        <v>25</v>
      </c>
      <c r="K47" s="4">
        <v>0.45835999999999999</v>
      </c>
      <c r="L47" s="16"/>
      <c r="M47" s="22">
        <f t="shared" si="3"/>
        <v>34</v>
      </c>
      <c r="N47" s="4">
        <v>325</v>
      </c>
      <c r="O47" s="4">
        <v>1.4491399999999999</v>
      </c>
    </row>
    <row r="48" spans="1:15" x14ac:dyDescent="0.25">
      <c r="A48" s="22">
        <f t="shared" si="1"/>
        <v>35</v>
      </c>
      <c r="B48" s="6">
        <v>500</v>
      </c>
      <c r="C48" s="4">
        <v>0.81037000000000015</v>
      </c>
      <c r="D48" s="16"/>
      <c r="I48" s="22">
        <f t="shared" si="2"/>
        <v>35</v>
      </c>
      <c r="J48" s="4">
        <v>112.5</v>
      </c>
      <c r="K48" s="4">
        <v>2.9000000000000001E-2</v>
      </c>
      <c r="L48" s="16"/>
      <c r="M48" s="22">
        <f t="shared" si="3"/>
        <v>35</v>
      </c>
      <c r="N48" s="4">
        <v>63</v>
      </c>
      <c r="O48" s="4">
        <v>0.3861</v>
      </c>
    </row>
    <row r="49" spans="1:15" x14ac:dyDescent="0.25">
      <c r="A49" s="22">
        <f t="shared" si="1"/>
        <v>36</v>
      </c>
      <c r="B49" s="6">
        <v>663</v>
      </c>
      <c r="C49" s="4">
        <v>0.23108999999999999</v>
      </c>
      <c r="D49" s="16"/>
      <c r="I49" s="22">
        <f t="shared" si="2"/>
        <v>36</v>
      </c>
      <c r="J49" s="4">
        <v>25</v>
      </c>
      <c r="K49" s="4">
        <v>1.8409999999999999E-2</v>
      </c>
      <c r="L49" s="16"/>
      <c r="M49" s="22">
        <f t="shared" si="3"/>
        <v>36</v>
      </c>
      <c r="N49" s="4">
        <v>626</v>
      </c>
      <c r="O49" s="4">
        <v>0.92996000000000001</v>
      </c>
    </row>
    <row r="50" spans="1:15" x14ac:dyDescent="0.25">
      <c r="A50" s="22">
        <f t="shared" si="1"/>
        <v>37</v>
      </c>
      <c r="B50" s="6">
        <v>25</v>
      </c>
      <c r="C50" s="4">
        <v>0.22097999999999998</v>
      </c>
      <c r="D50" s="16"/>
      <c r="I50" s="22">
        <f t="shared" si="2"/>
        <v>37</v>
      </c>
      <c r="J50" s="4">
        <v>25</v>
      </c>
      <c r="K50" s="4">
        <v>1.0379400000000001</v>
      </c>
      <c r="L50" s="16"/>
      <c r="M50" s="22">
        <f t="shared" si="3"/>
        <v>37</v>
      </c>
      <c r="N50" s="4">
        <v>25</v>
      </c>
      <c r="O50" s="4">
        <v>0.23188999999999999</v>
      </c>
    </row>
    <row r="51" spans="1:15" x14ac:dyDescent="0.25">
      <c r="A51" s="22">
        <f t="shared" si="1"/>
        <v>38</v>
      </c>
      <c r="B51" s="6">
        <v>200</v>
      </c>
      <c r="C51" s="4">
        <v>0.11055000000000001</v>
      </c>
      <c r="D51" s="16"/>
      <c r="I51" s="22">
        <f t="shared" si="2"/>
        <v>38</v>
      </c>
      <c r="J51" s="4">
        <v>483</v>
      </c>
      <c r="K51" s="4">
        <v>2.1434400000000005</v>
      </c>
      <c r="L51" s="16"/>
      <c r="M51" s="22">
        <f t="shared" si="3"/>
        <v>38</v>
      </c>
      <c r="N51" s="4">
        <v>250</v>
      </c>
      <c r="O51" s="4">
        <v>2.9572699999999998</v>
      </c>
    </row>
    <row r="52" spans="1:15" x14ac:dyDescent="0.25">
      <c r="A52" s="22">
        <f t="shared" si="1"/>
        <v>39</v>
      </c>
      <c r="B52" s="6">
        <v>200</v>
      </c>
      <c r="C52" s="4">
        <v>0.25835000000000002</v>
      </c>
      <c r="D52" s="16"/>
      <c r="I52" s="22">
        <f t="shared" si="2"/>
        <v>39</v>
      </c>
      <c r="J52" s="4">
        <v>50</v>
      </c>
      <c r="K52" s="4">
        <v>0.65769000000000011</v>
      </c>
      <c r="L52" s="16"/>
      <c r="M52" s="22">
        <f t="shared" si="3"/>
        <v>39</v>
      </c>
      <c r="N52" s="4">
        <v>100</v>
      </c>
      <c r="O52" s="4">
        <v>0.31494</v>
      </c>
    </row>
    <row r="53" spans="1:15" x14ac:dyDescent="0.25">
      <c r="I53" s="22">
        <f t="shared" si="2"/>
        <v>40</v>
      </c>
      <c r="J53" s="4">
        <v>45</v>
      </c>
      <c r="K53" s="4">
        <v>1.6129999999999999E-2</v>
      </c>
      <c r="L53" s="16"/>
      <c r="M53" s="22">
        <f t="shared" si="3"/>
        <v>40</v>
      </c>
      <c r="N53" s="4">
        <v>50</v>
      </c>
      <c r="O53" s="4">
        <v>0.50897000000000003</v>
      </c>
    </row>
    <row r="54" spans="1:15" x14ac:dyDescent="0.25">
      <c r="I54" s="22">
        <f t="shared" si="2"/>
        <v>41</v>
      </c>
      <c r="J54" s="4">
        <v>70</v>
      </c>
      <c r="K54" s="4">
        <v>0.39618999999999999</v>
      </c>
      <c r="L54" s="16"/>
      <c r="M54" s="22">
        <f t="shared" si="3"/>
        <v>41</v>
      </c>
      <c r="N54" s="4">
        <v>75</v>
      </c>
      <c r="O54" s="4">
        <v>0.65886999999999996</v>
      </c>
    </row>
    <row r="55" spans="1:15" x14ac:dyDescent="0.25">
      <c r="I55" s="22">
        <f t="shared" si="2"/>
        <v>42</v>
      </c>
      <c r="J55" s="4">
        <v>100</v>
      </c>
      <c r="K55" s="4">
        <v>1.585E-2</v>
      </c>
      <c r="L55" s="16"/>
      <c r="M55" s="22">
        <f t="shared" si="3"/>
        <v>42</v>
      </c>
      <c r="N55" s="4">
        <v>50</v>
      </c>
      <c r="O55" s="4">
        <v>0.82806999999999997</v>
      </c>
    </row>
    <row r="56" spans="1:15" x14ac:dyDescent="0.25">
      <c r="I56" s="22">
        <f t="shared" si="2"/>
        <v>43</v>
      </c>
      <c r="J56" s="4">
        <v>200</v>
      </c>
      <c r="K56" s="4">
        <v>9.7599999999999996E-3</v>
      </c>
      <c r="L56" s="16"/>
      <c r="M56" s="22">
        <f t="shared" si="3"/>
        <v>43</v>
      </c>
      <c r="N56" s="4">
        <v>10</v>
      </c>
      <c r="O56" s="4">
        <v>0.32791000000000003</v>
      </c>
    </row>
    <row r="57" spans="1:15" x14ac:dyDescent="0.25">
      <c r="I57" s="22">
        <f t="shared" si="2"/>
        <v>44</v>
      </c>
      <c r="J57" s="4">
        <v>50</v>
      </c>
      <c r="K57" s="4">
        <v>1.00942</v>
      </c>
      <c r="L57" s="16"/>
      <c r="M57" s="22">
        <f t="shared" si="3"/>
        <v>44</v>
      </c>
      <c r="N57" s="4">
        <v>10</v>
      </c>
      <c r="O57" s="4">
        <v>0.29457</v>
      </c>
    </row>
    <row r="58" spans="1:15" x14ac:dyDescent="0.25">
      <c r="I58" s="22">
        <f t="shared" si="2"/>
        <v>45</v>
      </c>
      <c r="J58" s="4">
        <v>163</v>
      </c>
      <c r="K58" s="4">
        <v>0.35511000000000004</v>
      </c>
      <c r="L58" s="16"/>
      <c r="M58" s="22">
        <f t="shared" si="3"/>
        <v>45</v>
      </c>
      <c r="N58" s="4">
        <v>100</v>
      </c>
      <c r="O58" s="4">
        <v>3.6770000000000004E-2</v>
      </c>
    </row>
    <row r="59" spans="1:15" x14ac:dyDescent="0.25">
      <c r="I59" s="22">
        <f t="shared" si="2"/>
        <v>46</v>
      </c>
      <c r="J59" s="4">
        <v>150</v>
      </c>
      <c r="K59" s="4">
        <v>2.989E-2</v>
      </c>
      <c r="L59" s="16"/>
      <c r="M59" s="22">
        <f t="shared" si="3"/>
        <v>46</v>
      </c>
      <c r="N59" s="4">
        <v>300</v>
      </c>
      <c r="O59" s="4">
        <v>1.0721500000000002</v>
      </c>
    </row>
    <row r="60" spans="1:15" x14ac:dyDescent="0.25">
      <c r="I60" s="22">
        <f t="shared" si="2"/>
        <v>47</v>
      </c>
      <c r="J60" s="4">
        <v>300</v>
      </c>
      <c r="K60" s="4">
        <v>1.506E-2</v>
      </c>
      <c r="L60" s="16"/>
      <c r="M60" s="22">
        <f t="shared" si="3"/>
        <v>47</v>
      </c>
      <c r="N60" s="4">
        <v>500</v>
      </c>
      <c r="O60" s="4">
        <v>3.4889999999999997E-2</v>
      </c>
    </row>
    <row r="61" spans="1:15" x14ac:dyDescent="0.25">
      <c r="I61" s="22">
        <f t="shared" si="2"/>
        <v>48</v>
      </c>
      <c r="J61" s="4">
        <v>502</v>
      </c>
      <c r="K61" s="4">
        <v>3.6619000000000002</v>
      </c>
      <c r="L61" s="16"/>
      <c r="M61" s="22">
        <f t="shared" si="3"/>
        <v>48</v>
      </c>
      <c r="N61" s="4">
        <v>1250</v>
      </c>
      <c r="O61" s="4">
        <v>2.9579999999999999E-2</v>
      </c>
    </row>
    <row r="62" spans="1:15" x14ac:dyDescent="0.25">
      <c r="I62" s="22">
        <f t="shared" si="2"/>
        <v>49</v>
      </c>
      <c r="J62" s="4">
        <v>63</v>
      </c>
      <c r="K62" s="4">
        <v>0.14263999999999999</v>
      </c>
      <c r="L62" s="16"/>
      <c r="M62" s="22">
        <f t="shared" si="3"/>
        <v>49</v>
      </c>
      <c r="N62" s="4">
        <v>175</v>
      </c>
      <c r="O62" s="4">
        <v>0.11347</v>
      </c>
    </row>
    <row r="63" spans="1:15" x14ac:dyDescent="0.25">
      <c r="I63" s="22">
        <f t="shared" si="2"/>
        <v>50</v>
      </c>
      <c r="J63" s="4">
        <v>125</v>
      </c>
      <c r="K63" s="4">
        <v>1.3267100000000001</v>
      </c>
      <c r="L63" s="16"/>
      <c r="M63" s="22">
        <f t="shared" si="3"/>
        <v>50</v>
      </c>
      <c r="N63" s="4">
        <v>125</v>
      </c>
      <c r="O63" s="4">
        <v>0.51981000000000011</v>
      </c>
    </row>
    <row r="64" spans="1:15" x14ac:dyDescent="0.25">
      <c r="I64" s="22">
        <f t="shared" si="2"/>
        <v>51</v>
      </c>
      <c r="J64" s="4">
        <v>112.5</v>
      </c>
      <c r="K64" s="4">
        <v>0.62511000000000005</v>
      </c>
      <c r="L64" s="16"/>
      <c r="M64" s="22">
        <f t="shared" si="3"/>
        <v>51</v>
      </c>
      <c r="N64" s="4">
        <v>75</v>
      </c>
      <c r="O64" s="4">
        <v>7.490999999999999E-2</v>
      </c>
    </row>
    <row r="65" spans="9:15" x14ac:dyDescent="0.25">
      <c r="I65" s="22">
        <f t="shared" si="2"/>
        <v>52</v>
      </c>
      <c r="J65" s="4">
        <v>100</v>
      </c>
      <c r="K65" s="4">
        <v>1.7090000000000001E-2</v>
      </c>
      <c r="L65" s="16"/>
      <c r="M65" s="22">
        <f t="shared" si="3"/>
        <v>52</v>
      </c>
      <c r="N65" s="4">
        <v>500</v>
      </c>
      <c r="O65" s="4">
        <v>0.23369999999999999</v>
      </c>
    </row>
    <row r="66" spans="9:15" x14ac:dyDescent="0.25">
      <c r="M66" s="22">
        <f t="shared" si="3"/>
        <v>53</v>
      </c>
      <c r="N66" s="4">
        <v>150</v>
      </c>
      <c r="O66" s="4">
        <v>2.777E-2</v>
      </c>
    </row>
    <row r="67" spans="9:15" x14ac:dyDescent="0.25">
      <c r="M67" s="22">
        <f t="shared" si="3"/>
        <v>54</v>
      </c>
      <c r="N67" s="4">
        <v>225</v>
      </c>
      <c r="O67" s="4">
        <v>0.66759999999999986</v>
      </c>
    </row>
    <row r="68" spans="9:15" x14ac:dyDescent="0.25">
      <c r="M68" s="22">
        <f t="shared" si="3"/>
        <v>55</v>
      </c>
      <c r="N68" s="4">
        <v>251</v>
      </c>
      <c r="O68" s="4">
        <v>3.5200399999999998</v>
      </c>
    </row>
    <row r="69" spans="9:15" x14ac:dyDescent="0.25">
      <c r="M69" s="22">
        <f t="shared" si="3"/>
        <v>56</v>
      </c>
      <c r="N69" s="4">
        <v>25</v>
      </c>
      <c r="O69" s="4">
        <v>1.2707299999999999</v>
      </c>
    </row>
    <row r="70" spans="9:15" x14ac:dyDescent="0.25">
      <c r="M70" s="22">
        <f t="shared" si="3"/>
        <v>57</v>
      </c>
      <c r="N70" s="4">
        <v>25</v>
      </c>
      <c r="O70" s="4">
        <v>0.20136000000000001</v>
      </c>
    </row>
    <row r="71" spans="9:15" x14ac:dyDescent="0.25">
      <c r="M71" s="22">
        <f t="shared" si="3"/>
        <v>58</v>
      </c>
      <c r="N71" s="4">
        <v>100</v>
      </c>
      <c r="O71" s="4">
        <v>9.3700000000000006E-2</v>
      </c>
    </row>
  </sheetData>
  <mergeCells count="16">
    <mergeCell ref="O12:O13"/>
    <mergeCell ref="A2:C2"/>
    <mergeCell ref="E2:G2"/>
    <mergeCell ref="I2:K2"/>
    <mergeCell ref="M2:O2"/>
    <mergeCell ref="A12:A13"/>
    <mergeCell ref="B12:B13"/>
    <mergeCell ref="C12:C13"/>
    <mergeCell ref="E12:E13"/>
    <mergeCell ref="F12:F13"/>
    <mergeCell ref="G12:G13"/>
    <mergeCell ref="I12:I13"/>
    <mergeCell ref="J12:J13"/>
    <mergeCell ref="K12:K13"/>
    <mergeCell ref="M12:M13"/>
    <mergeCell ref="N12:N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workbookViewId="0">
      <selection activeCell="H9" sqref="H9"/>
    </sheetView>
  </sheetViews>
  <sheetFormatPr baseColWidth="10" defaultRowHeight="15" x14ac:dyDescent="0.25"/>
  <cols>
    <col min="1" max="1" width="11.42578125" style="35"/>
    <col min="2" max="2" width="13.140625" style="35" bestFit="1" customWidth="1"/>
    <col min="3" max="3" width="31.85546875" style="35" bestFit="1" customWidth="1"/>
    <col min="4" max="4" width="26.85546875" style="35" bestFit="1" customWidth="1"/>
    <col min="5" max="5" width="16.7109375" style="35" bestFit="1" customWidth="1"/>
    <col min="6" max="6" width="19.28515625" style="35" bestFit="1" customWidth="1"/>
    <col min="7" max="7" width="17.5703125" style="35" bestFit="1" customWidth="1"/>
    <col min="8" max="16384" width="11.42578125" style="35"/>
  </cols>
  <sheetData>
    <row r="2" spans="1:8" x14ac:dyDescent="0.25">
      <c r="A2" s="33"/>
      <c r="B2" s="34" t="s">
        <v>28</v>
      </c>
      <c r="C2" s="34" t="s">
        <v>34</v>
      </c>
      <c r="D2" s="41" t="s">
        <v>51</v>
      </c>
      <c r="E2" s="41" t="s">
        <v>52</v>
      </c>
      <c r="F2" s="41" t="s">
        <v>54</v>
      </c>
      <c r="G2" s="37"/>
      <c r="H2" s="33"/>
    </row>
    <row r="3" spans="1:8" x14ac:dyDescent="0.25">
      <c r="A3" s="33"/>
      <c r="B3" s="38" t="s">
        <v>57</v>
      </c>
      <c r="C3" s="36">
        <v>128</v>
      </c>
      <c r="D3" s="38">
        <v>333</v>
      </c>
      <c r="E3" s="36">
        <f>D3-C3</f>
        <v>205</v>
      </c>
      <c r="F3" s="14">
        <f>SQRT(3)*23*E3</f>
        <v>8166.619557687256</v>
      </c>
      <c r="G3" s="37"/>
      <c r="H3" s="33"/>
    </row>
    <row r="4" spans="1:8" x14ac:dyDescent="0.25">
      <c r="A4" s="33"/>
      <c r="B4" s="38" t="s">
        <v>61</v>
      </c>
      <c r="C4" s="36">
        <v>274</v>
      </c>
      <c r="D4" s="38">
        <v>333</v>
      </c>
      <c r="E4" s="36">
        <f t="shared" ref="E4" si="0">D4-C4</f>
        <v>59</v>
      </c>
      <c r="F4" s="14">
        <f t="shared" ref="F4" si="1">SQRT(3)*23*E4</f>
        <v>2350.3929458709663</v>
      </c>
      <c r="G4" s="37"/>
      <c r="H4" s="33"/>
    </row>
    <row r="5" spans="1:8" x14ac:dyDescent="0.25">
      <c r="A5" s="33"/>
      <c r="B5" s="36" t="s">
        <v>1</v>
      </c>
      <c r="C5" s="36">
        <v>215</v>
      </c>
      <c r="D5" s="36">
        <v>333</v>
      </c>
      <c r="E5" s="36">
        <f>D5-C5</f>
        <v>118</v>
      </c>
      <c r="F5" s="14">
        <f>SQRT(3)*23*E5</f>
        <v>4700.7858917419326</v>
      </c>
      <c r="G5" s="40"/>
      <c r="H5" s="33"/>
    </row>
    <row r="6" spans="1:8" x14ac:dyDescent="0.25">
      <c r="A6" s="33"/>
      <c r="B6" s="38" t="s">
        <v>64</v>
      </c>
      <c r="C6" s="36">
        <v>285</v>
      </c>
      <c r="D6" s="38">
        <v>333</v>
      </c>
      <c r="E6" s="36">
        <f>D6-C6</f>
        <v>48</v>
      </c>
      <c r="F6" s="14">
        <f>SQRT(3)*23*E6</f>
        <v>1912.1840915560404</v>
      </c>
      <c r="G6" s="40"/>
      <c r="H6" s="33"/>
    </row>
    <row r="7" spans="1:8" x14ac:dyDescent="0.25">
      <c r="A7" s="33"/>
      <c r="B7" s="36" t="s">
        <v>2</v>
      </c>
      <c r="C7" s="36">
        <v>192</v>
      </c>
      <c r="D7" s="36">
        <v>333</v>
      </c>
      <c r="E7" s="36">
        <f t="shared" ref="E7:E13" si="2">D7-C7</f>
        <v>141</v>
      </c>
      <c r="F7" s="14">
        <f>SQRT(3)*23*E7</f>
        <v>5617.0407689458689</v>
      </c>
      <c r="G7" s="40"/>
      <c r="H7" s="33"/>
    </row>
    <row r="8" spans="1:8" x14ac:dyDescent="0.25">
      <c r="A8" s="33"/>
      <c r="B8" s="38" t="s">
        <v>55</v>
      </c>
      <c r="C8" s="36">
        <v>158</v>
      </c>
      <c r="D8" s="38">
        <v>333</v>
      </c>
      <c r="E8" s="36">
        <f>D8-C8</f>
        <v>175</v>
      </c>
      <c r="F8" s="14">
        <f>SQRT(3)*23*E8</f>
        <v>6971.5045004647309</v>
      </c>
      <c r="G8" s="40"/>
      <c r="H8" s="33"/>
    </row>
    <row r="9" spans="1:8" x14ac:dyDescent="0.25">
      <c r="A9" s="33"/>
      <c r="B9" s="36" t="s">
        <v>32</v>
      </c>
      <c r="C9" s="36">
        <v>253</v>
      </c>
      <c r="D9" s="36">
        <v>333</v>
      </c>
      <c r="E9" s="36">
        <f t="shared" si="2"/>
        <v>80</v>
      </c>
      <c r="F9" s="14">
        <f t="shared" ref="F9:F13" si="3">SQRT(3)*23*E9</f>
        <v>3186.9734859267337</v>
      </c>
      <c r="G9" s="40"/>
      <c r="H9" s="33"/>
    </row>
    <row r="10" spans="1:8" x14ac:dyDescent="0.25">
      <c r="A10" s="33"/>
      <c r="B10" s="38" t="s">
        <v>33</v>
      </c>
      <c r="C10" s="36">
        <v>253</v>
      </c>
      <c r="D10" s="38">
        <v>333</v>
      </c>
      <c r="E10" s="36">
        <f t="shared" si="2"/>
        <v>80</v>
      </c>
      <c r="F10" s="14">
        <f t="shared" si="3"/>
        <v>3186.9734859267337</v>
      </c>
      <c r="G10" s="40"/>
      <c r="H10" s="33"/>
    </row>
    <row r="11" spans="1:8" x14ac:dyDescent="0.25">
      <c r="A11" s="33"/>
      <c r="B11" s="38" t="s">
        <v>58</v>
      </c>
      <c r="C11" s="36">
        <v>287</v>
      </c>
      <c r="D11" s="38">
        <v>333</v>
      </c>
      <c r="E11" s="36">
        <f>D11-C11</f>
        <v>46</v>
      </c>
      <c r="F11" s="14">
        <f>SQRT(3)*23*E11</f>
        <v>1832.5097544078719</v>
      </c>
      <c r="G11" s="40"/>
      <c r="H11" s="33"/>
    </row>
    <row r="12" spans="1:8" x14ac:dyDescent="0.25">
      <c r="A12" s="33"/>
      <c r="B12" s="38" t="s">
        <v>59</v>
      </c>
      <c r="C12" s="36">
        <v>242</v>
      </c>
      <c r="D12" s="38">
        <v>333</v>
      </c>
      <c r="E12" s="36">
        <f>D12-C12</f>
        <v>91</v>
      </c>
      <c r="F12" s="14">
        <f>SQRT(3)*23*E12</f>
        <v>3625.1823402416599</v>
      </c>
      <c r="G12" s="40"/>
      <c r="H12" s="33"/>
    </row>
    <row r="13" spans="1:8" x14ac:dyDescent="0.25">
      <c r="A13" s="33"/>
      <c r="B13" s="38" t="s">
        <v>56</v>
      </c>
      <c r="C13" s="36">
        <v>333</v>
      </c>
      <c r="D13" s="38">
        <v>333</v>
      </c>
      <c r="E13" s="36">
        <f t="shared" si="2"/>
        <v>0</v>
      </c>
      <c r="F13" s="14">
        <f t="shared" si="3"/>
        <v>0</v>
      </c>
      <c r="G13" s="40"/>
      <c r="H13" s="33"/>
    </row>
    <row r="14" spans="1:8" x14ac:dyDescent="0.25">
      <c r="A14" s="33"/>
      <c r="B14" s="38" t="s">
        <v>60</v>
      </c>
      <c r="C14" s="36">
        <v>333</v>
      </c>
      <c r="D14" s="38">
        <v>333</v>
      </c>
      <c r="E14" s="36">
        <f t="shared" ref="E14" si="4">D14-C14</f>
        <v>0</v>
      </c>
      <c r="F14" s="14">
        <f t="shared" ref="F14" si="5">SQRT(3)*23*E14</f>
        <v>0</v>
      </c>
      <c r="G14" s="40"/>
      <c r="H14" s="33"/>
    </row>
    <row r="15" spans="1:8" x14ac:dyDescent="0.25">
      <c r="A15" s="33"/>
      <c r="B15" s="38" t="s">
        <v>62</v>
      </c>
      <c r="C15" s="36">
        <v>97</v>
      </c>
      <c r="D15" s="38">
        <v>333</v>
      </c>
      <c r="E15" s="36">
        <f t="shared" ref="E15:E16" si="6">D15-C15</f>
        <v>236</v>
      </c>
      <c r="F15" s="14">
        <f t="shared" ref="F15:F16" si="7">SQRT(3)*23*E15</f>
        <v>9401.5717834838651</v>
      </c>
      <c r="G15" s="40"/>
      <c r="H15" s="33"/>
    </row>
    <row r="16" spans="1:8" x14ac:dyDescent="0.25">
      <c r="A16" s="33"/>
      <c r="B16" s="38" t="s">
        <v>63</v>
      </c>
      <c r="C16" s="36">
        <v>333</v>
      </c>
      <c r="D16" s="38">
        <v>333</v>
      </c>
      <c r="E16" s="36">
        <f t="shared" si="6"/>
        <v>0</v>
      </c>
      <c r="F16" s="14">
        <f t="shared" si="7"/>
        <v>0</v>
      </c>
      <c r="G16" s="40"/>
      <c r="H16" s="33"/>
    </row>
    <row r="17" spans="1:8" x14ac:dyDescent="0.25">
      <c r="A17" s="33"/>
      <c r="G17" s="40"/>
      <c r="H17" s="33"/>
    </row>
    <row r="18" spans="1:8" x14ac:dyDescent="0.25">
      <c r="A18" s="33"/>
      <c r="G18" s="40"/>
      <c r="H18" s="33"/>
    </row>
    <row r="19" spans="1:8" x14ac:dyDescent="0.25">
      <c r="A19" s="33"/>
      <c r="B19" s="37"/>
      <c r="C19" s="33"/>
      <c r="D19" s="37"/>
      <c r="E19" s="33"/>
      <c r="F19" s="40"/>
      <c r="G19" s="40"/>
      <c r="H19" s="33"/>
    </row>
    <row r="20" spans="1:8" x14ac:dyDescent="0.25">
      <c r="A20" s="33"/>
      <c r="B20" s="34" t="s">
        <v>28</v>
      </c>
      <c r="C20" s="41" t="s">
        <v>53</v>
      </c>
      <c r="D20" s="37"/>
      <c r="E20" s="33"/>
      <c r="F20" s="40"/>
      <c r="G20" s="40"/>
      <c r="H20" s="33"/>
    </row>
    <row r="21" spans="1:8" x14ac:dyDescent="0.25">
      <c r="A21" s="33"/>
      <c r="B21" s="36" t="str">
        <f>B3</f>
        <v>ITG 1</v>
      </c>
      <c r="C21" s="14">
        <f>F3*$D$36</f>
        <v>7758.2885798028929</v>
      </c>
      <c r="D21" s="37"/>
      <c r="E21" s="33"/>
      <c r="F21" s="40"/>
      <c r="G21" s="40"/>
      <c r="H21" s="33"/>
    </row>
    <row r="22" spans="1:8" x14ac:dyDescent="0.25">
      <c r="A22" s="33"/>
      <c r="B22" s="36" t="str">
        <f t="shared" ref="B22:B34" si="8">B4</f>
        <v>ITG 2</v>
      </c>
      <c r="C22" s="14">
        <f t="shared" ref="C22:C34" si="9">F4*$D$36</f>
        <v>2232.8732985774177</v>
      </c>
      <c r="D22" s="37"/>
      <c r="E22" s="33"/>
      <c r="F22" s="40"/>
      <c r="G22" s="40"/>
      <c r="H22" s="33"/>
    </row>
    <row r="23" spans="1:8" x14ac:dyDescent="0.25">
      <c r="A23" s="33"/>
      <c r="B23" s="36" t="str">
        <f t="shared" si="8"/>
        <v>ITG 3</v>
      </c>
      <c r="C23" s="14">
        <f t="shared" si="9"/>
        <v>4465.7465971548354</v>
      </c>
      <c r="D23" s="37"/>
      <c r="E23" s="33"/>
      <c r="F23" s="40"/>
      <c r="G23" s="40"/>
      <c r="H23" s="33"/>
    </row>
    <row r="24" spans="1:8" x14ac:dyDescent="0.25">
      <c r="A24" s="33"/>
      <c r="B24" s="36" t="str">
        <f t="shared" si="8"/>
        <v>ITG 4</v>
      </c>
      <c r="C24" s="14">
        <f t="shared" si="9"/>
        <v>1816.5748869782383</v>
      </c>
      <c r="D24" s="37"/>
      <c r="E24" s="33"/>
      <c r="F24" s="40"/>
      <c r="G24" s="40"/>
      <c r="H24" s="33"/>
    </row>
    <row r="25" spans="1:8" x14ac:dyDescent="0.25">
      <c r="A25" s="33"/>
      <c r="B25" s="36" t="str">
        <f t="shared" si="8"/>
        <v>ITG 8</v>
      </c>
      <c r="C25" s="14">
        <f t="shared" si="9"/>
        <v>5336.1887304985748</v>
      </c>
      <c r="D25" s="37"/>
      <c r="E25" s="33"/>
      <c r="F25" s="40"/>
      <c r="G25" s="40"/>
      <c r="H25" s="33"/>
    </row>
    <row r="26" spans="1:8" x14ac:dyDescent="0.25">
      <c r="A26" s="33"/>
      <c r="B26" s="36" t="str">
        <f t="shared" si="8"/>
        <v>ITG10</v>
      </c>
      <c r="C26" s="14">
        <f t="shared" si="9"/>
        <v>6622.9292754414937</v>
      </c>
      <c r="D26" s="37"/>
      <c r="E26" s="33"/>
      <c r="F26" s="40"/>
      <c r="G26" s="40"/>
      <c r="H26" s="33"/>
    </row>
    <row r="27" spans="1:8" x14ac:dyDescent="0.25">
      <c r="A27" s="33"/>
      <c r="B27" s="36" t="str">
        <f t="shared" si="8"/>
        <v>ITG11</v>
      </c>
      <c r="C27" s="14">
        <f t="shared" si="9"/>
        <v>3027.6248116303968</v>
      </c>
      <c r="D27" s="37"/>
      <c r="E27" s="33"/>
      <c r="F27" s="40"/>
      <c r="G27" s="40"/>
      <c r="H27" s="33"/>
    </row>
    <row r="28" spans="1:8" x14ac:dyDescent="0.25">
      <c r="A28" s="33"/>
      <c r="B28" s="36" t="str">
        <f t="shared" si="8"/>
        <v>ITG12</v>
      </c>
      <c r="C28" s="14">
        <f t="shared" si="9"/>
        <v>3027.6248116303968</v>
      </c>
      <c r="D28" s="37"/>
      <c r="E28" s="33"/>
      <c r="F28" s="40"/>
      <c r="G28" s="40"/>
      <c r="H28" s="33"/>
    </row>
    <row r="29" spans="1:8" x14ac:dyDescent="0.25">
      <c r="A29" s="33"/>
      <c r="B29" s="36" t="str">
        <f t="shared" si="8"/>
        <v>ALT 3</v>
      </c>
      <c r="C29" s="14">
        <f t="shared" si="9"/>
        <v>1740.8842666874782</v>
      </c>
      <c r="D29" s="37"/>
      <c r="E29" s="33"/>
      <c r="F29" s="40"/>
      <c r="G29" s="40"/>
      <c r="H29" s="33"/>
    </row>
    <row r="30" spans="1:8" x14ac:dyDescent="0.25">
      <c r="A30" s="33"/>
      <c r="B30" s="36" t="str">
        <f t="shared" si="8"/>
        <v>ALT 5</v>
      </c>
      <c r="C30" s="14">
        <f t="shared" si="9"/>
        <v>3443.9232232295767</v>
      </c>
      <c r="D30" s="37"/>
      <c r="E30" s="33"/>
      <c r="F30" s="40"/>
      <c r="G30" s="40"/>
      <c r="H30" s="33"/>
    </row>
    <row r="31" spans="1:8" x14ac:dyDescent="0.25">
      <c r="A31" s="33"/>
      <c r="B31" s="36" t="str">
        <f t="shared" si="8"/>
        <v>CAP14</v>
      </c>
      <c r="C31" s="14">
        <f t="shared" si="9"/>
        <v>0</v>
      </c>
      <c r="D31" s="37"/>
      <c r="E31" s="33"/>
      <c r="F31" s="40"/>
      <c r="G31" s="40"/>
      <c r="H31" s="33"/>
    </row>
    <row r="32" spans="1:8" x14ac:dyDescent="0.25">
      <c r="A32" s="33"/>
      <c r="B32" s="36" t="str">
        <f t="shared" si="8"/>
        <v>CAE 2</v>
      </c>
      <c r="C32" s="14">
        <f t="shared" si="9"/>
        <v>0</v>
      </c>
      <c r="D32" s="37"/>
      <c r="E32" s="33"/>
      <c r="F32" s="40"/>
      <c r="G32" s="40"/>
      <c r="H32" s="33"/>
    </row>
    <row r="33" spans="1:8" x14ac:dyDescent="0.25">
      <c r="A33" s="33"/>
      <c r="B33" s="36" t="str">
        <f t="shared" si="8"/>
        <v>PIR 1</v>
      </c>
      <c r="C33" s="14">
        <f t="shared" si="9"/>
        <v>8931.4931943096708</v>
      </c>
      <c r="D33" s="37"/>
      <c r="E33" s="33"/>
      <c r="F33" s="40"/>
      <c r="G33" s="40"/>
      <c r="H33" s="33"/>
    </row>
    <row r="34" spans="1:8" x14ac:dyDescent="0.25">
      <c r="A34" s="33"/>
      <c r="B34" s="36" t="str">
        <f t="shared" si="8"/>
        <v>GHN 4</v>
      </c>
      <c r="C34" s="14">
        <f t="shared" si="9"/>
        <v>0</v>
      </c>
      <c r="D34" s="37"/>
      <c r="E34" s="33"/>
      <c r="F34" s="40"/>
      <c r="G34" s="40"/>
      <c r="H34" s="33"/>
    </row>
    <row r="35" spans="1:8" x14ac:dyDescent="0.25">
      <c r="A35" s="33"/>
      <c r="B35" s="33"/>
      <c r="C35" s="33"/>
      <c r="D35" s="33"/>
      <c r="E35" s="33"/>
      <c r="F35" s="33"/>
      <c r="G35" s="33"/>
      <c r="H35" s="33"/>
    </row>
    <row r="36" spans="1:8" x14ac:dyDescent="0.25">
      <c r="A36" s="33"/>
      <c r="B36" s="61" t="s">
        <v>50</v>
      </c>
      <c r="C36" s="61"/>
      <c r="D36" s="39">
        <v>0.95</v>
      </c>
      <c r="E36" s="33"/>
      <c r="F36" s="33"/>
      <c r="G36" s="33"/>
      <c r="H36" s="33"/>
    </row>
    <row r="37" spans="1:8" x14ac:dyDescent="0.25">
      <c r="A37" s="33"/>
      <c r="B37" s="33"/>
      <c r="C37" s="33"/>
      <c r="D37" s="33"/>
      <c r="E37" s="33"/>
      <c r="F37" s="33"/>
      <c r="G37" s="33"/>
      <c r="H37" s="33"/>
    </row>
    <row r="38" spans="1:8" x14ac:dyDescent="0.25">
      <c r="A38" s="33"/>
      <c r="B38" s="33"/>
      <c r="C38" s="33"/>
      <c r="D38" s="33"/>
      <c r="E38" s="33"/>
      <c r="F38" s="33"/>
      <c r="G38" s="33"/>
      <c r="H38" s="33"/>
    </row>
    <row r="39" spans="1:8" x14ac:dyDescent="0.25">
      <c r="A39" s="33"/>
      <c r="B39" s="33"/>
      <c r="C39" s="33"/>
      <c r="D39" s="33"/>
      <c r="E39" s="33"/>
      <c r="F39" s="33"/>
      <c r="G39" s="33"/>
      <c r="H39" s="33"/>
    </row>
    <row r="40" spans="1:8" x14ac:dyDescent="0.25">
      <c r="A40" s="33"/>
      <c r="B40" s="33"/>
      <c r="C40" s="33"/>
      <c r="D40" s="33"/>
      <c r="E40" s="33"/>
      <c r="F40" s="33"/>
      <c r="G40" s="33"/>
      <c r="H40" s="33"/>
    </row>
    <row r="41" spans="1:8" x14ac:dyDescent="0.25">
      <c r="A41" s="33"/>
      <c r="B41" s="33"/>
      <c r="C41" s="33"/>
      <c r="D41" s="33"/>
      <c r="E41" s="33"/>
      <c r="F41" s="33"/>
      <c r="G41" s="33"/>
      <c r="H41" s="33"/>
    </row>
  </sheetData>
  <mergeCells count="1">
    <mergeCell ref="B36:C36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Generales</vt:lpstr>
      <vt:lpstr>Datos De Alimentadores</vt:lpstr>
      <vt:lpstr>Demandas Maximas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Angel Silguero</dc:creator>
  <cp:lastModifiedBy>usuario</cp:lastModifiedBy>
  <dcterms:created xsi:type="dcterms:W3CDTF">2023-09-20T20:36:30Z</dcterms:created>
  <dcterms:modified xsi:type="dcterms:W3CDTF">2023-11-17T20:00:52Z</dcterms:modified>
</cp:coreProperties>
</file>