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Ordenadisimo-20231119T175449Z-001\Ordenadisimo\"/>
    </mc:Choice>
  </mc:AlternateContent>
  <bookViews>
    <workbookView xWindow="0" yWindow="0" windowWidth="20490" windowHeight="7530" activeTab="4"/>
  </bookViews>
  <sheets>
    <sheet name="itg08_carga" sheetId="1" r:id="rId1"/>
    <sheet name="itg08_lineas" sheetId="6" r:id="rId2"/>
    <sheet name="itg08_seccionadores" sheetId="2" r:id="rId3"/>
    <sheet name="Grafos" sheetId="3" r:id="rId4"/>
    <sheet name="Datos Iniciales" sheetId="7" r:id="rId5"/>
    <sheet name="Matrices" sheetId="8" r:id="rId6"/>
    <sheet name="Demandas Maximas" sheetId="9" r:id="rId7"/>
  </sheets>
  <externalReferences>
    <externalReference r:id="rId8"/>
  </externalReferences>
  <calcPr calcId="162913"/>
</workbook>
</file>

<file path=xl/calcChain.xml><?xml version="1.0" encoding="utf-8"?>
<calcChain xmlns="http://schemas.openxmlformats.org/spreadsheetml/2006/main">
  <c r="I34" i="2" l="1"/>
  <c r="I29" i="2"/>
  <c r="I30" i="2"/>
  <c r="I31" i="2"/>
  <c r="I32" i="2"/>
  <c r="I33" i="2"/>
  <c r="I35" i="2"/>
  <c r="I36" i="2"/>
  <c r="I37" i="2"/>
  <c r="I38" i="2"/>
  <c r="I39" i="2"/>
  <c r="I40" i="2"/>
  <c r="I41" i="2"/>
  <c r="I42" i="2"/>
  <c r="I43" i="2"/>
  <c r="I44" i="2"/>
  <c r="C6" i="9" l="1"/>
  <c r="C5" i="9"/>
  <c r="C4" i="9"/>
  <c r="C3" i="9"/>
  <c r="H54" i="7" l="1"/>
  <c r="O7" i="7" l="1"/>
  <c r="P7" i="7"/>
  <c r="O8" i="7"/>
  <c r="P8" i="7"/>
  <c r="O9" i="7"/>
  <c r="P9" i="7"/>
  <c r="O10" i="7"/>
  <c r="P10" i="7"/>
  <c r="O11" i="7"/>
  <c r="P11" i="7"/>
  <c r="O12" i="7"/>
  <c r="P12" i="7"/>
  <c r="O13" i="7"/>
  <c r="P13" i="7"/>
  <c r="O14" i="7"/>
  <c r="P14" i="7"/>
  <c r="O15" i="7"/>
  <c r="P15" i="7"/>
  <c r="O16" i="7"/>
  <c r="P16" i="7"/>
  <c r="O17" i="7"/>
  <c r="P17" i="7"/>
  <c r="O18" i="7"/>
  <c r="P18" i="7"/>
  <c r="O19" i="7"/>
  <c r="P19" i="7"/>
  <c r="O20" i="7"/>
  <c r="P20" i="7"/>
  <c r="O21" i="7"/>
  <c r="P21" i="7"/>
  <c r="O22" i="7"/>
  <c r="P22" i="7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30" i="2"/>
  <c r="N8" i="7" l="1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7" i="7"/>
  <c r="H134" i="8" l="1"/>
  <c r="F93" i="8" l="1"/>
  <c r="F94" i="8"/>
  <c r="F95" i="8"/>
  <c r="F96" i="8"/>
  <c r="F97" i="8"/>
  <c r="F98" i="8"/>
  <c r="G93" i="8"/>
  <c r="G94" i="8"/>
  <c r="G95" i="8"/>
  <c r="G96" i="8"/>
  <c r="G97" i="8"/>
  <c r="G98" i="8"/>
  <c r="H93" i="8"/>
  <c r="H94" i="8"/>
  <c r="H95" i="8"/>
  <c r="H96" i="8"/>
  <c r="H97" i="8"/>
  <c r="H98" i="8"/>
  <c r="I93" i="8"/>
  <c r="I94" i="8"/>
  <c r="I95" i="8"/>
  <c r="I96" i="8"/>
  <c r="I97" i="8"/>
  <c r="I98" i="8"/>
  <c r="J93" i="8"/>
  <c r="J94" i="8"/>
  <c r="J95" i="8"/>
  <c r="J96" i="8"/>
  <c r="J97" i="8"/>
  <c r="J98" i="8"/>
  <c r="K93" i="8"/>
  <c r="K94" i="8"/>
  <c r="K95" i="8"/>
  <c r="K96" i="8"/>
  <c r="K97" i="8"/>
  <c r="K98" i="8"/>
  <c r="L93" i="8"/>
  <c r="L94" i="8"/>
  <c r="L95" i="8"/>
  <c r="L96" i="8"/>
  <c r="L97" i="8"/>
  <c r="L98" i="8"/>
  <c r="M94" i="8"/>
  <c r="M95" i="8"/>
  <c r="M96" i="8"/>
  <c r="M97" i="8"/>
  <c r="M98" i="8"/>
  <c r="N93" i="8"/>
  <c r="N95" i="8"/>
  <c r="N96" i="8"/>
  <c r="N97" i="8"/>
  <c r="N98" i="8"/>
  <c r="O93" i="8"/>
  <c r="O94" i="8"/>
  <c r="O96" i="8"/>
  <c r="O97" i="8"/>
  <c r="O98" i="8"/>
  <c r="P93" i="8"/>
  <c r="P94" i="8"/>
  <c r="P95" i="8"/>
  <c r="P97" i="8"/>
  <c r="P98" i="8"/>
  <c r="Q93" i="8"/>
  <c r="Q94" i="8"/>
  <c r="Q95" i="8"/>
  <c r="Q96" i="8"/>
  <c r="Q98" i="8"/>
  <c r="R93" i="8"/>
  <c r="R94" i="8"/>
  <c r="R95" i="8"/>
  <c r="R96" i="8"/>
  <c r="R97" i="8"/>
  <c r="E93" i="8"/>
  <c r="E94" i="8"/>
  <c r="E95" i="8"/>
  <c r="E96" i="8"/>
  <c r="E97" i="8"/>
  <c r="E98" i="8"/>
  <c r="D93" i="8"/>
  <c r="D94" i="8"/>
  <c r="D95" i="8"/>
  <c r="D96" i="8"/>
  <c r="D97" i="8"/>
  <c r="D98" i="8"/>
  <c r="C93" i="8"/>
  <c r="C94" i="8"/>
  <c r="C95" i="8"/>
  <c r="C96" i="8"/>
  <c r="C97" i="8"/>
  <c r="C98" i="8"/>
  <c r="D43" i="3"/>
  <c r="E43" i="3"/>
  <c r="E44" i="3"/>
  <c r="F43" i="3"/>
  <c r="F44" i="3"/>
  <c r="F45" i="3"/>
  <c r="G43" i="3"/>
  <c r="G44" i="3"/>
  <c r="G45" i="3"/>
  <c r="G46" i="3"/>
  <c r="H43" i="3"/>
  <c r="H44" i="3"/>
  <c r="H45" i="3"/>
  <c r="H46" i="3"/>
  <c r="H47" i="3"/>
  <c r="I43" i="3"/>
  <c r="I44" i="3"/>
  <c r="I45" i="3"/>
  <c r="I46" i="3"/>
  <c r="I47" i="3"/>
  <c r="I48" i="3"/>
  <c r="J43" i="3"/>
  <c r="J44" i="3"/>
  <c r="J45" i="3"/>
  <c r="J46" i="3"/>
  <c r="J47" i="3"/>
  <c r="J48" i="3"/>
  <c r="J49" i="3"/>
  <c r="K43" i="3"/>
  <c r="K44" i="3"/>
  <c r="K45" i="3"/>
  <c r="K46" i="3"/>
  <c r="K47" i="3"/>
  <c r="K48" i="3"/>
  <c r="K49" i="3"/>
  <c r="K50" i="3"/>
  <c r="L43" i="3"/>
  <c r="L44" i="3"/>
  <c r="L45" i="3"/>
  <c r="L46" i="3"/>
  <c r="L47" i="3"/>
  <c r="L48" i="3"/>
  <c r="L49" i="3"/>
  <c r="L50" i="3"/>
  <c r="L51" i="3"/>
  <c r="M43" i="3"/>
  <c r="M44" i="3"/>
  <c r="M45" i="3"/>
  <c r="M46" i="3"/>
  <c r="M47" i="3"/>
  <c r="M48" i="3"/>
  <c r="M49" i="3"/>
  <c r="M50" i="3"/>
  <c r="M51" i="3"/>
  <c r="M52" i="3"/>
  <c r="N43" i="3"/>
  <c r="N44" i="3"/>
  <c r="N45" i="3"/>
  <c r="N46" i="3"/>
  <c r="N47" i="3"/>
  <c r="N48" i="3"/>
  <c r="N49" i="3"/>
  <c r="N50" i="3"/>
  <c r="N51" i="3"/>
  <c r="N52" i="3"/>
  <c r="N53" i="3"/>
  <c r="O43" i="3"/>
  <c r="O44" i="3"/>
  <c r="O45" i="3"/>
  <c r="O46" i="3"/>
  <c r="O47" i="3"/>
  <c r="O48" i="3"/>
  <c r="O49" i="3"/>
  <c r="O50" i="3"/>
  <c r="O51" i="3"/>
  <c r="O52" i="3"/>
  <c r="O53" i="3"/>
  <c r="O54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P57" i="3"/>
  <c r="P56" i="3"/>
  <c r="N57" i="3"/>
  <c r="O57" i="3"/>
  <c r="O56" i="3"/>
  <c r="M56" i="3"/>
  <c r="N56" i="3"/>
  <c r="M57" i="3"/>
  <c r="N55" i="3"/>
  <c r="L55" i="3"/>
  <c r="M55" i="3"/>
  <c r="L56" i="3"/>
  <c r="L57" i="3"/>
  <c r="M54" i="3"/>
  <c r="K54" i="3"/>
  <c r="L54" i="3"/>
  <c r="K55" i="3"/>
  <c r="K56" i="3"/>
  <c r="K57" i="3"/>
  <c r="L53" i="3"/>
  <c r="J53" i="3"/>
  <c r="K53" i="3"/>
  <c r="J54" i="3"/>
  <c r="J55" i="3"/>
  <c r="J56" i="3"/>
  <c r="J57" i="3"/>
  <c r="K52" i="3"/>
  <c r="I52" i="3"/>
  <c r="J52" i="3"/>
  <c r="I53" i="3"/>
  <c r="I54" i="3"/>
  <c r="I55" i="3"/>
  <c r="I56" i="3"/>
  <c r="I57" i="3"/>
  <c r="J51" i="3"/>
  <c r="H51" i="3"/>
  <c r="I51" i="3"/>
  <c r="H52" i="3"/>
  <c r="H53" i="3"/>
  <c r="H54" i="3"/>
  <c r="H55" i="3"/>
  <c r="H56" i="3"/>
  <c r="H57" i="3"/>
  <c r="I50" i="3"/>
  <c r="G50" i="3"/>
  <c r="H50" i="3"/>
  <c r="G51" i="3"/>
  <c r="G52" i="3"/>
  <c r="G53" i="3"/>
  <c r="G54" i="3"/>
  <c r="G55" i="3"/>
  <c r="G56" i="3"/>
  <c r="G57" i="3"/>
  <c r="H49" i="3"/>
  <c r="F49" i="3"/>
  <c r="G49" i="3"/>
  <c r="F50" i="3"/>
  <c r="F51" i="3"/>
  <c r="F52" i="3"/>
  <c r="F53" i="3"/>
  <c r="F54" i="3"/>
  <c r="F55" i="3"/>
  <c r="F56" i="3"/>
  <c r="F57" i="3"/>
  <c r="G48" i="3"/>
  <c r="E48" i="3"/>
  <c r="F48" i="3"/>
  <c r="E49" i="3"/>
  <c r="E50" i="3"/>
  <c r="E51" i="3"/>
  <c r="E52" i="3"/>
  <c r="E53" i="3"/>
  <c r="E54" i="3"/>
  <c r="E55" i="3"/>
  <c r="E56" i="3"/>
  <c r="E57" i="3"/>
  <c r="F47" i="3"/>
  <c r="D47" i="3"/>
  <c r="E47" i="3"/>
  <c r="D48" i="3"/>
  <c r="D49" i="3"/>
  <c r="D50" i="3"/>
  <c r="D51" i="3"/>
  <c r="D52" i="3"/>
  <c r="D53" i="3"/>
  <c r="D54" i="3"/>
  <c r="D55" i="3"/>
  <c r="D56" i="3"/>
  <c r="D57" i="3"/>
  <c r="E46" i="3"/>
  <c r="D46" i="3"/>
  <c r="D45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44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C42" i="3"/>
  <c r="B43" i="3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Q45" i="8"/>
  <c r="Q46" i="8"/>
  <c r="Q47" i="8"/>
  <c r="Q48" i="8"/>
  <c r="Q49" i="8"/>
  <c r="Q50" i="8"/>
  <c r="Q51" i="8"/>
  <c r="Q52" i="8"/>
  <c r="Q53" i="8"/>
  <c r="Q54" i="8"/>
  <c r="Q55" i="8"/>
  <c r="Q56" i="8"/>
  <c r="Q57" i="8"/>
  <c r="Q58" i="8"/>
  <c r="Q59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O45" i="8"/>
  <c r="O46" i="8"/>
  <c r="O47" i="8"/>
  <c r="O48" i="8"/>
  <c r="O49" i="8"/>
  <c r="O50" i="8"/>
  <c r="O51" i="8"/>
  <c r="O52" i="8"/>
  <c r="O53" i="8"/>
  <c r="O54" i="8"/>
  <c r="O55" i="8"/>
  <c r="O56" i="8"/>
  <c r="O57" i="8"/>
  <c r="O58" i="8"/>
  <c r="O59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44" i="8"/>
  <c r="R34" i="8"/>
  <c r="R35" i="8"/>
  <c r="R36" i="8"/>
  <c r="R37" i="8"/>
  <c r="R38" i="8"/>
  <c r="Q34" i="8"/>
  <c r="Q35" i="8"/>
  <c r="Q36" i="8"/>
  <c r="Q37" i="8"/>
  <c r="Q39" i="8"/>
  <c r="P34" i="8"/>
  <c r="P35" i="8"/>
  <c r="P36" i="8"/>
  <c r="P38" i="8"/>
  <c r="P39" i="8"/>
  <c r="O34" i="8"/>
  <c r="O35" i="8"/>
  <c r="O37" i="8"/>
  <c r="O38" i="8"/>
  <c r="O39" i="8"/>
  <c r="N34" i="8"/>
  <c r="N36" i="8"/>
  <c r="N37" i="8"/>
  <c r="N38" i="8"/>
  <c r="N39" i="8"/>
  <c r="M35" i="8"/>
  <c r="M36" i="8"/>
  <c r="M37" i="8"/>
  <c r="M38" i="8"/>
  <c r="M39" i="8"/>
  <c r="L34" i="8"/>
  <c r="L35" i="8"/>
  <c r="L36" i="8"/>
  <c r="L37" i="8"/>
  <c r="L38" i="8"/>
  <c r="L39" i="8"/>
  <c r="K34" i="8"/>
  <c r="K35" i="8"/>
  <c r="K36" i="8"/>
  <c r="K37" i="8"/>
  <c r="K38" i="8"/>
  <c r="K39" i="8"/>
  <c r="J34" i="8"/>
  <c r="J35" i="8"/>
  <c r="J36" i="8"/>
  <c r="J37" i="8"/>
  <c r="J38" i="8"/>
  <c r="J39" i="8"/>
  <c r="I34" i="8"/>
  <c r="I35" i="8"/>
  <c r="I36" i="8"/>
  <c r="I37" i="8"/>
  <c r="I38" i="8"/>
  <c r="I39" i="8"/>
  <c r="H34" i="8"/>
  <c r="H35" i="8"/>
  <c r="H36" i="8"/>
  <c r="H37" i="8"/>
  <c r="H38" i="8"/>
  <c r="H39" i="8"/>
  <c r="G34" i="8"/>
  <c r="G35" i="8"/>
  <c r="G36" i="8"/>
  <c r="G37" i="8"/>
  <c r="G38" i="8"/>
  <c r="G39" i="8"/>
  <c r="F34" i="8"/>
  <c r="F35" i="8"/>
  <c r="F36" i="8"/>
  <c r="F37" i="8"/>
  <c r="F38" i="8"/>
  <c r="F39" i="8"/>
  <c r="E34" i="8"/>
  <c r="E35" i="8"/>
  <c r="E36" i="8"/>
  <c r="E37" i="8"/>
  <c r="E38" i="8"/>
  <c r="E39" i="8"/>
  <c r="D34" i="8"/>
  <c r="D35" i="8"/>
  <c r="D36" i="8"/>
  <c r="D37" i="8"/>
  <c r="D38" i="8"/>
  <c r="D39" i="8"/>
  <c r="C34" i="8"/>
  <c r="C35" i="8"/>
  <c r="C36" i="8"/>
  <c r="C37" i="8"/>
  <c r="C38" i="8"/>
  <c r="C39" i="8"/>
  <c r="C75" i="8" l="1"/>
  <c r="C74" i="8"/>
  <c r="C73" i="8"/>
  <c r="C76" i="8"/>
  <c r="C78" i="8"/>
  <c r="C77" i="8"/>
  <c r="D73" i="8"/>
  <c r="F121" i="8" l="1"/>
  <c r="F118" i="8"/>
  <c r="B104" i="8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03" i="8"/>
  <c r="B85" i="8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84" i="8"/>
  <c r="D82" i="8"/>
  <c r="E82" i="8" s="1"/>
  <c r="F82" i="8" s="1"/>
  <c r="G82" i="8" s="1"/>
  <c r="H82" i="8" s="1"/>
  <c r="I82" i="8" s="1"/>
  <c r="J82" i="8" s="1"/>
  <c r="K82" i="8" s="1"/>
  <c r="L82" i="8" s="1"/>
  <c r="M82" i="8" s="1"/>
  <c r="N82" i="8" s="1"/>
  <c r="O82" i="8" s="1"/>
  <c r="P82" i="8" s="1"/>
  <c r="Q82" i="8" s="1"/>
  <c r="R82" i="8" s="1"/>
  <c r="B65" i="8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64" i="8"/>
  <c r="D62" i="8"/>
  <c r="E62" i="8" s="1"/>
  <c r="F62" i="8" s="1"/>
  <c r="G62" i="8" s="1"/>
  <c r="H62" i="8" s="1"/>
  <c r="I62" i="8" s="1"/>
  <c r="J62" i="8" s="1"/>
  <c r="K62" i="8" s="1"/>
  <c r="L62" i="8" s="1"/>
  <c r="M62" i="8" s="1"/>
  <c r="N62" i="8" s="1"/>
  <c r="O62" i="8" s="1"/>
  <c r="P62" i="8" s="1"/>
  <c r="Q62" i="8" s="1"/>
  <c r="R62" i="8" s="1"/>
  <c r="G74" i="8"/>
  <c r="B46" i="8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45" i="8"/>
  <c r="D43" i="8"/>
  <c r="E43" i="8" s="1"/>
  <c r="F43" i="8" s="1"/>
  <c r="G43" i="8" s="1"/>
  <c r="H43" i="8" s="1"/>
  <c r="I43" i="8" s="1"/>
  <c r="J43" i="8" s="1"/>
  <c r="K43" i="8" s="1"/>
  <c r="L43" i="8" s="1"/>
  <c r="M43" i="8" s="1"/>
  <c r="N43" i="8" s="1"/>
  <c r="O43" i="8" s="1"/>
  <c r="P43" i="8" s="1"/>
  <c r="Q43" i="8" s="1"/>
  <c r="R43" i="8" s="1"/>
  <c r="P78" i="8"/>
  <c r="N78" i="8"/>
  <c r="L78" i="8"/>
  <c r="K78" i="8"/>
  <c r="J78" i="8"/>
  <c r="H78" i="8"/>
  <c r="F78" i="8"/>
  <c r="D78" i="8"/>
  <c r="R77" i="8"/>
  <c r="P77" i="8"/>
  <c r="N77" i="8"/>
  <c r="M77" i="8"/>
  <c r="L77" i="8"/>
  <c r="J77" i="8"/>
  <c r="I77" i="8"/>
  <c r="H77" i="8"/>
  <c r="F77" i="8"/>
  <c r="E77" i="8"/>
  <c r="D77" i="8"/>
  <c r="R76" i="8"/>
  <c r="Q76" i="8"/>
  <c r="N76" i="8"/>
  <c r="M76" i="8"/>
  <c r="L76" i="8"/>
  <c r="J76" i="8"/>
  <c r="I76" i="8"/>
  <c r="H76" i="8"/>
  <c r="F76" i="8"/>
  <c r="E76" i="8"/>
  <c r="D76" i="8"/>
  <c r="R75" i="8"/>
  <c r="Q75" i="8"/>
  <c r="P75" i="8"/>
  <c r="N75" i="8"/>
  <c r="M75" i="8"/>
  <c r="L75" i="8"/>
  <c r="J75" i="8"/>
  <c r="I75" i="8"/>
  <c r="H75" i="8"/>
  <c r="F75" i="8"/>
  <c r="E75" i="8"/>
  <c r="D75" i="8"/>
  <c r="R74" i="8"/>
  <c r="Q74" i="8"/>
  <c r="P74" i="8"/>
  <c r="O74" i="8"/>
  <c r="M74" i="8"/>
  <c r="L74" i="8"/>
  <c r="J74" i="8"/>
  <c r="I74" i="8"/>
  <c r="H74" i="8"/>
  <c r="F74" i="8"/>
  <c r="E74" i="8"/>
  <c r="D74" i="8"/>
  <c r="R73" i="8"/>
  <c r="Q73" i="8"/>
  <c r="N73" i="8"/>
  <c r="L73" i="8"/>
  <c r="J73" i="8"/>
  <c r="I73" i="8"/>
  <c r="F73" i="8"/>
  <c r="E73" i="8"/>
  <c r="B25" i="8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D23" i="8"/>
  <c r="E23" i="8" s="1"/>
  <c r="F23" i="8" s="1"/>
  <c r="G23" i="8" s="1"/>
  <c r="H23" i="8" s="1"/>
  <c r="I23" i="8" s="1"/>
  <c r="J23" i="8" s="1"/>
  <c r="K23" i="8" s="1"/>
  <c r="L23" i="8" s="1"/>
  <c r="M23" i="8" s="1"/>
  <c r="N23" i="8" s="1"/>
  <c r="O23" i="8" s="1"/>
  <c r="P23" i="8" s="1"/>
  <c r="Q23" i="8" s="1"/>
  <c r="R23" i="8" s="1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E3" i="8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D3" i="8"/>
  <c r="H73" i="8" l="1"/>
  <c r="P73" i="8"/>
  <c r="G73" i="8"/>
  <c r="K73" i="8"/>
  <c r="O73" i="8"/>
  <c r="K74" i="8"/>
  <c r="G75" i="8"/>
  <c r="K75" i="8"/>
  <c r="G76" i="8"/>
  <c r="K76" i="8"/>
  <c r="O76" i="8"/>
  <c r="G77" i="8"/>
  <c r="K77" i="8"/>
  <c r="O77" i="8"/>
  <c r="G78" i="8"/>
  <c r="O78" i="8"/>
  <c r="E78" i="8"/>
  <c r="I78" i="8"/>
  <c r="M78" i="8"/>
  <c r="Q78" i="8"/>
  <c r="Q7" i="7" l="1"/>
  <c r="A4" i="3" l="1"/>
  <c r="A5" i="3" s="1"/>
  <c r="A6" i="3" s="1"/>
  <c r="A7" i="3" s="1"/>
  <c r="A8" i="3" s="1"/>
  <c r="A9" i="3" s="1"/>
  <c r="A10" i="3" s="1"/>
  <c r="A11" i="3" s="1"/>
  <c r="A12" i="3" s="1"/>
  <c r="A62" i="3" l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C60" i="3"/>
  <c r="D60" i="3" s="1"/>
  <c r="E60" i="3" s="1"/>
  <c r="F60" i="3" s="1"/>
  <c r="G60" i="3" s="1"/>
  <c r="H60" i="3" s="1"/>
  <c r="I60" i="3" s="1"/>
  <c r="J60" i="3" s="1"/>
  <c r="K60" i="3" s="1"/>
  <c r="L60" i="3" s="1"/>
  <c r="M60" i="3" s="1"/>
  <c r="N60" i="3" s="1"/>
  <c r="O60" i="3" s="1"/>
  <c r="P60" i="3" s="1"/>
  <c r="Q60" i="3" s="1"/>
  <c r="Q57" i="3"/>
  <c r="O55" i="3"/>
  <c r="N54" i="3"/>
  <c r="M53" i="3"/>
  <c r="L52" i="3"/>
  <c r="K51" i="3"/>
  <c r="J50" i="3"/>
  <c r="I49" i="3"/>
  <c r="H48" i="3"/>
  <c r="G47" i="3"/>
  <c r="F46" i="3"/>
  <c r="E45" i="3"/>
  <c r="D44" i="3"/>
  <c r="C43" i="3"/>
  <c r="B42" i="3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C21" i="3"/>
  <c r="D21" i="3" s="1"/>
  <c r="E21" i="3" s="1"/>
  <c r="F21" i="3" s="1"/>
  <c r="G21" i="3" s="1"/>
  <c r="H21" i="3" s="1"/>
  <c r="I21" i="3" s="1"/>
  <c r="J21" i="3" s="1"/>
  <c r="K21" i="3" s="1"/>
  <c r="L21" i="3" s="1"/>
  <c r="M21" i="3" s="1"/>
  <c r="N21" i="3" s="1"/>
  <c r="O21" i="3" s="1"/>
  <c r="P21" i="3" s="1"/>
  <c r="Q21" i="3" s="1"/>
  <c r="C41" i="3"/>
  <c r="D41" i="3" s="1"/>
  <c r="E41" i="3" s="1"/>
  <c r="F41" i="3" s="1"/>
  <c r="G41" i="3" s="1"/>
  <c r="H41" i="3" s="1"/>
  <c r="I41" i="3" s="1"/>
  <c r="J41" i="3" s="1"/>
  <c r="K41" i="3" s="1"/>
  <c r="L41" i="3" s="1"/>
  <c r="M41" i="3" s="1"/>
  <c r="N41" i="3" s="1"/>
  <c r="O41" i="3" s="1"/>
  <c r="P41" i="3" s="1"/>
  <c r="Q41" i="3" s="1"/>
  <c r="A43" i="3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B61" i="3" l="1"/>
  <c r="B62" i="3"/>
  <c r="J67" i="1"/>
  <c r="J68" i="1" s="1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7" i="7"/>
  <c r="B8" i="7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C2" i="3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A13" i="3"/>
  <c r="A14" i="3" s="1"/>
  <c r="A15" i="3" s="1"/>
  <c r="A16" i="3" s="1"/>
  <c r="A17" i="3" s="1"/>
  <c r="A18" i="3" s="1"/>
  <c r="C37" i="2"/>
  <c r="E30" i="2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C33" i="2"/>
  <c r="C32" i="2"/>
  <c r="C31" i="2"/>
  <c r="C30" i="2"/>
  <c r="C35" i="2"/>
  <c r="C34" i="2"/>
  <c r="C29" i="2"/>
  <c r="B164" i="6"/>
  <c r="C164" i="6" s="1"/>
  <c r="C11" i="7" s="1"/>
  <c r="C106" i="8" s="1"/>
  <c r="B168" i="6"/>
  <c r="C168" i="6" s="1"/>
  <c r="C15" i="7" s="1"/>
  <c r="C110" i="8" s="1"/>
  <c r="B172" i="6"/>
  <c r="C172" i="6" s="1"/>
  <c r="C19" i="7" s="1"/>
  <c r="B160" i="6"/>
  <c r="C160" i="6" s="1"/>
  <c r="I155" i="6"/>
  <c r="A162" i="6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B175" i="6" s="1"/>
  <c r="C175" i="6" s="1"/>
  <c r="C22" i="7" s="1"/>
  <c r="C117" i="8" s="1"/>
  <c r="A161" i="6"/>
  <c r="B161" i="6" s="1"/>
  <c r="C161" i="6" s="1"/>
  <c r="C8" i="7" s="1"/>
  <c r="G88" i="1"/>
  <c r="I88" i="1"/>
  <c r="K88" i="1"/>
  <c r="L71" i="1"/>
  <c r="M71" i="1"/>
  <c r="J71" i="1"/>
  <c r="F71" i="1"/>
  <c r="D71" i="1"/>
  <c r="N71" i="1" s="1"/>
  <c r="E71" i="1"/>
  <c r="E88" i="1" s="1"/>
  <c r="B72" i="1"/>
  <c r="D72" i="1" s="1"/>
  <c r="J72" i="1" l="1"/>
  <c r="L72" i="1"/>
  <c r="I8" i="7" s="1"/>
  <c r="I7" i="7"/>
  <c r="B73" i="1"/>
  <c r="C7" i="7"/>
  <c r="C102" i="8" s="1"/>
  <c r="B171" i="6"/>
  <c r="C171" i="6" s="1"/>
  <c r="C18" i="7" s="1"/>
  <c r="C113" i="8" s="1"/>
  <c r="B167" i="6"/>
  <c r="C167" i="6" s="1"/>
  <c r="C14" i="7" s="1"/>
  <c r="C109" i="8" s="1"/>
  <c r="B163" i="6"/>
  <c r="C163" i="6" s="1"/>
  <c r="C10" i="7" s="1"/>
  <c r="C105" i="8" s="1"/>
  <c r="B174" i="6"/>
  <c r="C174" i="6" s="1"/>
  <c r="C21" i="7" s="1"/>
  <c r="C116" i="8" s="1"/>
  <c r="B170" i="6"/>
  <c r="C170" i="6" s="1"/>
  <c r="C17" i="7" s="1"/>
  <c r="C112" i="8" s="1"/>
  <c r="B166" i="6"/>
  <c r="C166" i="6" s="1"/>
  <c r="C13" i="7" s="1"/>
  <c r="C108" i="8" s="1"/>
  <c r="B162" i="6"/>
  <c r="C162" i="6" s="1"/>
  <c r="C9" i="7" s="1"/>
  <c r="C104" i="8" s="1"/>
  <c r="B173" i="6"/>
  <c r="C173" i="6" s="1"/>
  <c r="C20" i="7" s="1"/>
  <c r="C115" i="8" s="1"/>
  <c r="B169" i="6"/>
  <c r="C169" i="6" s="1"/>
  <c r="C16" i="7" s="1"/>
  <c r="C111" i="8" s="1"/>
  <c r="B165" i="6"/>
  <c r="C165" i="6" s="1"/>
  <c r="C12" i="7" s="1"/>
  <c r="C107" i="8" s="1"/>
  <c r="D102" i="8"/>
  <c r="C84" i="8"/>
  <c r="C88" i="8"/>
  <c r="C92" i="8"/>
  <c r="C85" i="8"/>
  <c r="C89" i="8"/>
  <c r="C90" i="8"/>
  <c r="C86" i="8"/>
  <c r="C87" i="8"/>
  <c r="C83" i="8"/>
  <c r="C91" i="8"/>
  <c r="D103" i="8"/>
  <c r="D84" i="8"/>
  <c r="D88" i="8"/>
  <c r="D92" i="8"/>
  <c r="D85" i="8"/>
  <c r="D89" i="8"/>
  <c r="D86" i="8"/>
  <c r="D90" i="8"/>
  <c r="D87" i="8"/>
  <c r="D83" i="8"/>
  <c r="D91" i="8"/>
  <c r="C114" i="8"/>
  <c r="C125" i="8"/>
  <c r="C127" i="8"/>
  <c r="C126" i="8"/>
  <c r="C103" i="8"/>
  <c r="D61" i="3"/>
  <c r="H61" i="3"/>
  <c r="L61" i="3"/>
  <c r="P61" i="3"/>
  <c r="E61" i="3"/>
  <c r="I61" i="3"/>
  <c r="M61" i="3"/>
  <c r="Q61" i="3"/>
  <c r="F61" i="3"/>
  <c r="J61" i="3"/>
  <c r="N61" i="3"/>
  <c r="C61" i="3"/>
  <c r="G61" i="3"/>
  <c r="K61" i="3"/>
  <c r="O61" i="3"/>
  <c r="F73" i="1"/>
  <c r="F72" i="1"/>
  <c r="D73" i="1"/>
  <c r="J73" i="1"/>
  <c r="B74" i="1" l="1"/>
  <c r="L73" i="1"/>
  <c r="I9" i="7" s="1"/>
  <c r="E11" i="7"/>
  <c r="F11" i="7" s="1"/>
  <c r="L28" i="8" s="1"/>
  <c r="L67" i="8" s="1"/>
  <c r="E22" i="7"/>
  <c r="F22" i="7" s="1"/>
  <c r="R39" i="8" s="1"/>
  <c r="R78" i="8" s="1"/>
  <c r="E19" i="7"/>
  <c r="F19" i="7" s="1"/>
  <c r="O36" i="8" s="1"/>
  <c r="O75" i="8" s="1"/>
  <c r="E10" i="7"/>
  <c r="F10" i="7" s="1"/>
  <c r="E21" i="7"/>
  <c r="F21" i="7" s="1"/>
  <c r="Q38" i="8" s="1"/>
  <c r="Q77" i="8" s="1"/>
  <c r="E17" i="7"/>
  <c r="F17" i="7" s="1"/>
  <c r="M34" i="8" s="1"/>
  <c r="M73" i="8" s="1"/>
  <c r="E14" i="7"/>
  <c r="F14" i="7" s="1"/>
  <c r="L31" i="8" s="1"/>
  <c r="L70" i="8" s="1"/>
  <c r="E9" i="7"/>
  <c r="F9" i="7" s="1"/>
  <c r="B176" i="6"/>
  <c r="E7" i="7"/>
  <c r="F7" i="7" s="1"/>
  <c r="E20" i="7"/>
  <c r="F20" i="7" s="1"/>
  <c r="P37" i="8" s="1"/>
  <c r="P76" i="8" s="1"/>
  <c r="E16" i="7"/>
  <c r="F16" i="7" s="1"/>
  <c r="E13" i="7"/>
  <c r="F13" i="7" s="1"/>
  <c r="Q30" i="8" s="1"/>
  <c r="Q69" i="8" s="1"/>
  <c r="E8" i="7"/>
  <c r="F8" i="7" s="1"/>
  <c r="C176" i="6"/>
  <c r="E18" i="7"/>
  <c r="F18" i="7" s="1"/>
  <c r="N35" i="8" s="1"/>
  <c r="N74" i="8" s="1"/>
  <c r="E15" i="7"/>
  <c r="F15" i="7" s="1"/>
  <c r="P32" i="8" s="1"/>
  <c r="P71" i="8" s="1"/>
  <c r="E12" i="7"/>
  <c r="F12" i="7" s="1"/>
  <c r="P25" i="8"/>
  <c r="P64" i="8" s="1"/>
  <c r="L25" i="8"/>
  <c r="L64" i="8" s="1"/>
  <c r="R25" i="8"/>
  <c r="R64" i="8" s="1"/>
  <c r="N25" i="8"/>
  <c r="N64" i="8" s="1"/>
  <c r="I25" i="8"/>
  <c r="I64" i="8" s="1"/>
  <c r="M25" i="8"/>
  <c r="M64" i="8" s="1"/>
  <c r="J25" i="8"/>
  <c r="J64" i="8" s="1"/>
  <c r="F25" i="8"/>
  <c r="F64" i="8" s="1"/>
  <c r="C25" i="8"/>
  <c r="C64" i="8" s="1"/>
  <c r="O25" i="8"/>
  <c r="O64" i="8" s="1"/>
  <c r="K25" i="8"/>
  <c r="K64" i="8" s="1"/>
  <c r="G25" i="8"/>
  <c r="G64" i="8" s="1"/>
  <c r="Q25" i="8"/>
  <c r="Q64" i="8" s="1"/>
  <c r="H25" i="8"/>
  <c r="H64" i="8" s="1"/>
  <c r="E25" i="8"/>
  <c r="E64" i="8" s="1"/>
  <c r="D25" i="8"/>
  <c r="D64" i="8" s="1"/>
  <c r="O30" i="8"/>
  <c r="O69" i="8" s="1"/>
  <c r="M30" i="8"/>
  <c r="M69" i="8" s="1"/>
  <c r="H30" i="8"/>
  <c r="H69" i="8" s="1"/>
  <c r="I30" i="8"/>
  <c r="I69" i="8" s="1"/>
  <c r="N30" i="8"/>
  <c r="N69" i="8" s="1"/>
  <c r="G30" i="8"/>
  <c r="G69" i="8" s="1"/>
  <c r="D30" i="8"/>
  <c r="D69" i="8" s="1"/>
  <c r="K30" i="8"/>
  <c r="K69" i="8" s="1"/>
  <c r="G24" i="8"/>
  <c r="K24" i="8"/>
  <c r="O24" i="8"/>
  <c r="D24" i="8"/>
  <c r="I24" i="8"/>
  <c r="N24" i="8"/>
  <c r="C24" i="8"/>
  <c r="E24" i="8"/>
  <c r="J24" i="8"/>
  <c r="P24" i="8"/>
  <c r="F24" i="8"/>
  <c r="Q24" i="8"/>
  <c r="H24" i="8"/>
  <c r="R24" i="8"/>
  <c r="L24" i="8"/>
  <c r="M24" i="8"/>
  <c r="P29" i="8"/>
  <c r="P68" i="8" s="1"/>
  <c r="L29" i="8"/>
  <c r="L68" i="8" s="1"/>
  <c r="R29" i="8"/>
  <c r="R68" i="8" s="1"/>
  <c r="N29" i="8"/>
  <c r="N68" i="8" s="1"/>
  <c r="O29" i="8"/>
  <c r="O68" i="8" s="1"/>
  <c r="I29" i="8"/>
  <c r="I68" i="8" s="1"/>
  <c r="Q29" i="8"/>
  <c r="Q68" i="8" s="1"/>
  <c r="J29" i="8"/>
  <c r="J68" i="8" s="1"/>
  <c r="F29" i="8"/>
  <c r="F68" i="8" s="1"/>
  <c r="C29" i="8"/>
  <c r="C68" i="8" s="1"/>
  <c r="K29" i="8"/>
  <c r="K68" i="8" s="1"/>
  <c r="G29" i="8"/>
  <c r="G68" i="8" s="1"/>
  <c r="M29" i="8"/>
  <c r="M68" i="8" s="1"/>
  <c r="E29" i="8"/>
  <c r="E68" i="8" s="1"/>
  <c r="D29" i="8"/>
  <c r="D68" i="8" s="1"/>
  <c r="H29" i="8"/>
  <c r="H68" i="8" s="1"/>
  <c r="Q32" i="8"/>
  <c r="Q71" i="8" s="1"/>
  <c r="O32" i="8"/>
  <c r="O71" i="8" s="1"/>
  <c r="J32" i="8"/>
  <c r="J71" i="8" s="1"/>
  <c r="K32" i="8"/>
  <c r="K71" i="8" s="1"/>
  <c r="L32" i="8"/>
  <c r="L71" i="8" s="1"/>
  <c r="D32" i="8"/>
  <c r="D71" i="8" s="1"/>
  <c r="I32" i="8"/>
  <c r="I71" i="8" s="1"/>
  <c r="E32" i="8"/>
  <c r="E71" i="8" s="1"/>
  <c r="P33" i="8"/>
  <c r="P72" i="8" s="1"/>
  <c r="R33" i="8"/>
  <c r="R72" i="8" s="1"/>
  <c r="N33" i="8"/>
  <c r="N72" i="8" s="1"/>
  <c r="I33" i="8"/>
  <c r="I72" i="8" s="1"/>
  <c r="M33" i="8"/>
  <c r="M72" i="8" s="1"/>
  <c r="J33" i="8"/>
  <c r="J72" i="8" s="1"/>
  <c r="F33" i="8"/>
  <c r="F72" i="8" s="1"/>
  <c r="C33" i="8"/>
  <c r="C72" i="8" s="1"/>
  <c r="O33" i="8"/>
  <c r="O72" i="8" s="1"/>
  <c r="K33" i="8"/>
  <c r="K72" i="8" s="1"/>
  <c r="G33" i="8"/>
  <c r="G72" i="8" s="1"/>
  <c r="Q33" i="8"/>
  <c r="Q72" i="8" s="1"/>
  <c r="H33" i="8"/>
  <c r="H72" i="8" s="1"/>
  <c r="E33" i="8"/>
  <c r="E72" i="8" s="1"/>
  <c r="D33" i="8"/>
  <c r="D72" i="8" s="1"/>
  <c r="L33" i="8"/>
  <c r="L72" i="8" s="1"/>
  <c r="R27" i="8"/>
  <c r="R66" i="8" s="1"/>
  <c r="N27" i="8"/>
  <c r="N66" i="8" s="1"/>
  <c r="P27" i="8"/>
  <c r="P66" i="8" s="1"/>
  <c r="L27" i="8"/>
  <c r="L66" i="8" s="1"/>
  <c r="Q27" i="8"/>
  <c r="Q66" i="8" s="1"/>
  <c r="K27" i="8"/>
  <c r="K66" i="8" s="1"/>
  <c r="G27" i="8"/>
  <c r="G66" i="8" s="1"/>
  <c r="H27" i="8"/>
  <c r="H66" i="8" s="1"/>
  <c r="D27" i="8"/>
  <c r="D66" i="8" s="1"/>
  <c r="M27" i="8"/>
  <c r="M66" i="8" s="1"/>
  <c r="I27" i="8"/>
  <c r="I66" i="8" s="1"/>
  <c r="O27" i="8"/>
  <c r="O66" i="8" s="1"/>
  <c r="F27" i="8"/>
  <c r="F66" i="8" s="1"/>
  <c r="C27" i="8"/>
  <c r="C66" i="8" s="1"/>
  <c r="J27" i="8"/>
  <c r="J66" i="8" s="1"/>
  <c r="E27" i="8"/>
  <c r="E66" i="8" s="1"/>
  <c r="R31" i="8"/>
  <c r="R70" i="8" s="1"/>
  <c r="P31" i="8"/>
  <c r="P70" i="8" s="1"/>
  <c r="M31" i="8"/>
  <c r="M70" i="8" s="1"/>
  <c r="G31" i="8"/>
  <c r="G70" i="8" s="1"/>
  <c r="H31" i="8"/>
  <c r="H70" i="8" s="1"/>
  <c r="Q31" i="8"/>
  <c r="Q70" i="8" s="1"/>
  <c r="C31" i="8"/>
  <c r="C70" i="8" s="1"/>
  <c r="E31" i="8"/>
  <c r="E70" i="8" s="1"/>
  <c r="O26" i="8"/>
  <c r="O65" i="8" s="1"/>
  <c r="Q26" i="8"/>
  <c r="Q65" i="8" s="1"/>
  <c r="M26" i="8"/>
  <c r="M65" i="8" s="1"/>
  <c r="N26" i="8"/>
  <c r="N65" i="8" s="1"/>
  <c r="H26" i="8"/>
  <c r="H65" i="8" s="1"/>
  <c r="P26" i="8"/>
  <c r="P65" i="8" s="1"/>
  <c r="I26" i="8"/>
  <c r="I65" i="8" s="1"/>
  <c r="E26" i="8"/>
  <c r="E65" i="8" s="1"/>
  <c r="R26" i="8"/>
  <c r="R65" i="8" s="1"/>
  <c r="J26" i="8"/>
  <c r="J65" i="8" s="1"/>
  <c r="D26" i="8"/>
  <c r="D65" i="8" s="1"/>
  <c r="C26" i="8"/>
  <c r="C65" i="8" s="1"/>
  <c r="G26" i="8"/>
  <c r="G65" i="8" s="1"/>
  <c r="L26" i="8"/>
  <c r="L65" i="8" s="1"/>
  <c r="K26" i="8"/>
  <c r="K65" i="8" s="1"/>
  <c r="F26" i="8"/>
  <c r="F65" i="8" s="1"/>
  <c r="Q28" i="8"/>
  <c r="Q67" i="8" s="1"/>
  <c r="O28" i="8"/>
  <c r="O67" i="8" s="1"/>
  <c r="J28" i="8"/>
  <c r="J67" i="8" s="1"/>
  <c r="N28" i="8"/>
  <c r="N67" i="8" s="1"/>
  <c r="G28" i="8"/>
  <c r="G67" i="8" s="1"/>
  <c r="H28" i="8"/>
  <c r="H67" i="8" s="1"/>
  <c r="C28" i="8"/>
  <c r="C67" i="8" s="1"/>
  <c r="D28" i="8"/>
  <c r="D67" i="8" s="1"/>
  <c r="H67" i="3"/>
  <c r="I68" i="3"/>
  <c r="C62" i="3"/>
  <c r="B75" i="1" l="1"/>
  <c r="L74" i="1"/>
  <c r="I10" i="7" s="1"/>
  <c r="J74" i="1"/>
  <c r="F74" i="1"/>
  <c r="D74" i="1"/>
  <c r="E92" i="8"/>
  <c r="E90" i="8"/>
  <c r="D104" i="8"/>
  <c r="E85" i="8"/>
  <c r="E87" i="8"/>
  <c r="E84" i="8"/>
  <c r="E89" i="8"/>
  <c r="E91" i="8"/>
  <c r="E88" i="8"/>
  <c r="E86" i="8"/>
  <c r="E83" i="8"/>
  <c r="R28" i="8"/>
  <c r="R67" i="8" s="1"/>
  <c r="P28" i="8"/>
  <c r="P67" i="8" s="1"/>
  <c r="F28" i="8"/>
  <c r="F67" i="8" s="1"/>
  <c r="M28" i="8"/>
  <c r="M67" i="8" s="1"/>
  <c r="F31" i="8"/>
  <c r="F70" i="8" s="1"/>
  <c r="D31" i="8"/>
  <c r="D70" i="8" s="1"/>
  <c r="K31" i="8"/>
  <c r="K70" i="8" s="1"/>
  <c r="N31" i="8"/>
  <c r="N70" i="8" s="1"/>
  <c r="F32" i="8"/>
  <c r="F71" i="8" s="1"/>
  <c r="H32" i="8"/>
  <c r="H71" i="8" s="1"/>
  <c r="R32" i="8"/>
  <c r="R71" i="8" s="1"/>
  <c r="M32" i="8"/>
  <c r="M71" i="8" s="1"/>
  <c r="C30" i="8"/>
  <c r="C69" i="8" s="1"/>
  <c r="F30" i="8"/>
  <c r="F69" i="8" s="1"/>
  <c r="E30" i="8"/>
  <c r="E69" i="8" s="1"/>
  <c r="R30" i="8"/>
  <c r="R69" i="8" s="1"/>
  <c r="I28" i="8"/>
  <c r="I67" i="8" s="1"/>
  <c r="E28" i="8"/>
  <c r="E67" i="8" s="1"/>
  <c r="K28" i="8"/>
  <c r="K67" i="8" s="1"/>
  <c r="J31" i="8"/>
  <c r="J70" i="8" s="1"/>
  <c r="I31" i="8"/>
  <c r="I70" i="8" s="1"/>
  <c r="O31" i="8"/>
  <c r="O70" i="8" s="1"/>
  <c r="N32" i="8"/>
  <c r="N71" i="8" s="1"/>
  <c r="C32" i="8"/>
  <c r="C71" i="8" s="1"/>
  <c r="G32" i="8"/>
  <c r="G71" i="8" s="1"/>
  <c r="P30" i="8"/>
  <c r="P69" i="8" s="1"/>
  <c r="J30" i="8"/>
  <c r="J69" i="8" s="1"/>
  <c r="L30" i="8"/>
  <c r="L69" i="8" s="1"/>
  <c r="B64" i="3"/>
  <c r="C64" i="3"/>
  <c r="D64" i="3"/>
  <c r="L64" i="3"/>
  <c r="M68" i="3"/>
  <c r="E68" i="3"/>
  <c r="B68" i="3"/>
  <c r="N68" i="3"/>
  <c r="F68" i="3"/>
  <c r="G68" i="3"/>
  <c r="C68" i="3"/>
  <c r="L68" i="3"/>
  <c r="D68" i="3"/>
  <c r="H68" i="3"/>
  <c r="F67" i="3"/>
  <c r="G67" i="3"/>
  <c r="C67" i="3"/>
  <c r="L67" i="3"/>
  <c r="D67" i="3"/>
  <c r="M67" i="3"/>
  <c r="B67" i="3"/>
  <c r="E67" i="3"/>
  <c r="M63" i="8"/>
  <c r="M79" i="8" s="1"/>
  <c r="G112" i="8" s="1"/>
  <c r="M40" i="8"/>
  <c r="Q63" i="8"/>
  <c r="Q79" i="8" s="1"/>
  <c r="G116" i="8" s="1"/>
  <c r="Q40" i="8"/>
  <c r="E63" i="8"/>
  <c r="E79" i="8" s="1"/>
  <c r="G104" i="8" s="1"/>
  <c r="E40" i="8"/>
  <c r="D63" i="8"/>
  <c r="D79" i="8" s="1"/>
  <c r="G103" i="8" s="1"/>
  <c r="D40" i="8"/>
  <c r="L63" i="8"/>
  <c r="L79" i="8" s="1"/>
  <c r="G111" i="8" s="1"/>
  <c r="L40" i="8"/>
  <c r="F63" i="8"/>
  <c r="F79" i="8" s="1"/>
  <c r="G105" i="8" s="1"/>
  <c r="F40" i="8"/>
  <c r="C63" i="8"/>
  <c r="C79" i="8" s="1"/>
  <c r="G102" i="8" s="1"/>
  <c r="C40" i="8"/>
  <c r="O63" i="8"/>
  <c r="O79" i="8" s="1"/>
  <c r="G114" i="8" s="1"/>
  <c r="O40" i="8"/>
  <c r="C63" i="3"/>
  <c r="B63" i="3"/>
  <c r="O70" i="3"/>
  <c r="G70" i="3"/>
  <c r="C70" i="3"/>
  <c r="P70" i="3"/>
  <c r="L70" i="3"/>
  <c r="H70" i="3"/>
  <c r="D70" i="3"/>
  <c r="Q70" i="3"/>
  <c r="M70" i="3"/>
  <c r="I70" i="3"/>
  <c r="E70" i="3"/>
  <c r="B70" i="3"/>
  <c r="J70" i="3"/>
  <c r="N70" i="3"/>
  <c r="F70" i="3"/>
  <c r="O62" i="3"/>
  <c r="K62" i="3"/>
  <c r="G62" i="3"/>
  <c r="P62" i="3"/>
  <c r="L62" i="3"/>
  <c r="H62" i="3"/>
  <c r="D62" i="3"/>
  <c r="Q62" i="3"/>
  <c r="M62" i="3"/>
  <c r="I62" i="3"/>
  <c r="E62" i="3"/>
  <c r="F62" i="3"/>
  <c r="J62" i="3"/>
  <c r="N62" i="3"/>
  <c r="Q68" i="3"/>
  <c r="J68" i="3"/>
  <c r="O68" i="3"/>
  <c r="K68" i="3"/>
  <c r="P68" i="3"/>
  <c r="N67" i="3"/>
  <c r="J67" i="3"/>
  <c r="O67" i="3"/>
  <c r="K67" i="3"/>
  <c r="P67" i="3"/>
  <c r="Q67" i="3"/>
  <c r="I67" i="3"/>
  <c r="R63" i="8"/>
  <c r="R79" i="8" s="1"/>
  <c r="G117" i="8" s="1"/>
  <c r="R40" i="8"/>
  <c r="P63" i="8"/>
  <c r="P79" i="8" s="1"/>
  <c r="G115" i="8" s="1"/>
  <c r="P40" i="8"/>
  <c r="N63" i="8"/>
  <c r="N79" i="8" s="1"/>
  <c r="G113" i="8" s="1"/>
  <c r="N40" i="8"/>
  <c r="K63" i="8"/>
  <c r="K79" i="8" s="1"/>
  <c r="G110" i="8" s="1"/>
  <c r="K40" i="8"/>
  <c r="O66" i="3"/>
  <c r="K66" i="3"/>
  <c r="C66" i="3"/>
  <c r="P66" i="3"/>
  <c r="L66" i="3"/>
  <c r="H66" i="3"/>
  <c r="D66" i="3"/>
  <c r="Q66" i="3"/>
  <c r="M66" i="3"/>
  <c r="I66" i="3"/>
  <c r="E66" i="3"/>
  <c r="B66" i="3"/>
  <c r="N66" i="3"/>
  <c r="F66" i="3"/>
  <c r="J66" i="3"/>
  <c r="P65" i="3"/>
  <c r="L65" i="3"/>
  <c r="H65" i="3"/>
  <c r="D65" i="3"/>
  <c r="Q65" i="3"/>
  <c r="I65" i="3"/>
  <c r="E65" i="3"/>
  <c r="B65" i="3"/>
  <c r="N65" i="3"/>
  <c r="J65" i="3"/>
  <c r="O65" i="3"/>
  <c r="C65" i="3"/>
  <c r="K65" i="3"/>
  <c r="L69" i="3"/>
  <c r="H69" i="3"/>
  <c r="D69" i="3"/>
  <c r="M69" i="3"/>
  <c r="I69" i="3"/>
  <c r="E69" i="3"/>
  <c r="B69" i="3"/>
  <c r="N69" i="3"/>
  <c r="F69" i="3"/>
  <c r="C69" i="3"/>
  <c r="G69" i="3"/>
  <c r="H63" i="8"/>
  <c r="H79" i="8" s="1"/>
  <c r="G107" i="8" s="1"/>
  <c r="H40" i="8"/>
  <c r="J63" i="8"/>
  <c r="J79" i="8" s="1"/>
  <c r="G109" i="8" s="1"/>
  <c r="J40" i="8"/>
  <c r="I63" i="8"/>
  <c r="I79" i="8" s="1"/>
  <c r="G108" i="8" s="1"/>
  <c r="I40" i="8"/>
  <c r="G63" i="8"/>
  <c r="G79" i="8" s="1"/>
  <c r="G106" i="8" s="1"/>
  <c r="G40" i="8"/>
  <c r="L71" i="3"/>
  <c r="G66" i="3"/>
  <c r="P75" i="3"/>
  <c r="F65" i="3"/>
  <c r="E64" i="3"/>
  <c r="J69" i="3"/>
  <c r="K70" i="3"/>
  <c r="Q76" i="3"/>
  <c r="N73" i="3"/>
  <c r="D63" i="3"/>
  <c r="M72" i="3"/>
  <c r="O74" i="3"/>
  <c r="F84" i="8" l="1"/>
  <c r="F85" i="8"/>
  <c r="F91" i="8"/>
  <c r="F88" i="8"/>
  <c r="F89" i="8"/>
  <c r="F87" i="8"/>
  <c r="F92" i="8"/>
  <c r="F86" i="8"/>
  <c r="D105" i="8"/>
  <c r="F83" i="8"/>
  <c r="F90" i="8"/>
  <c r="B76" i="1"/>
  <c r="L75" i="1"/>
  <c r="D75" i="1"/>
  <c r="J75" i="1"/>
  <c r="F75" i="1"/>
  <c r="N71" i="3"/>
  <c r="J71" i="3"/>
  <c r="F71" i="3"/>
  <c r="O71" i="3"/>
  <c r="K71" i="3"/>
  <c r="G71" i="3"/>
  <c r="C71" i="3"/>
  <c r="P71" i="3"/>
  <c r="H71" i="3"/>
  <c r="D71" i="3"/>
  <c r="I71" i="3"/>
  <c r="M71" i="3"/>
  <c r="Q71" i="3"/>
  <c r="B71" i="3"/>
  <c r="E71" i="3"/>
  <c r="K74" i="3"/>
  <c r="G74" i="3"/>
  <c r="C74" i="3"/>
  <c r="P74" i="3"/>
  <c r="L74" i="3"/>
  <c r="H74" i="3"/>
  <c r="D74" i="3"/>
  <c r="Q74" i="3"/>
  <c r="M74" i="3"/>
  <c r="I74" i="3"/>
  <c r="E74" i="3"/>
  <c r="B74" i="3"/>
  <c r="F74" i="3"/>
  <c r="J74" i="3"/>
  <c r="N74" i="3"/>
  <c r="P73" i="3"/>
  <c r="L73" i="3"/>
  <c r="H73" i="3"/>
  <c r="D73" i="3"/>
  <c r="Q73" i="3"/>
  <c r="M73" i="3"/>
  <c r="I73" i="3"/>
  <c r="E73" i="3"/>
  <c r="B73" i="3"/>
  <c r="J73" i="3"/>
  <c r="F73" i="3"/>
  <c r="G73" i="3"/>
  <c r="K73" i="3"/>
  <c r="O73" i="3"/>
  <c r="C73" i="3"/>
  <c r="Q72" i="3"/>
  <c r="I72" i="3"/>
  <c r="E72" i="3"/>
  <c r="B72" i="3"/>
  <c r="N72" i="3"/>
  <c r="J72" i="3"/>
  <c r="F72" i="3"/>
  <c r="O72" i="3"/>
  <c r="K72" i="3"/>
  <c r="G72" i="3"/>
  <c r="C72" i="3"/>
  <c r="H72" i="3"/>
  <c r="L72" i="3"/>
  <c r="P72" i="3"/>
  <c r="D72" i="3"/>
  <c r="M76" i="3"/>
  <c r="I76" i="3"/>
  <c r="E76" i="3"/>
  <c r="B76" i="3"/>
  <c r="N76" i="3"/>
  <c r="J76" i="3"/>
  <c r="F76" i="3"/>
  <c r="O76" i="3"/>
  <c r="K76" i="3"/>
  <c r="G76" i="3"/>
  <c r="C76" i="3"/>
  <c r="D76" i="3"/>
  <c r="H76" i="3"/>
  <c r="L76" i="3"/>
  <c r="P76" i="3"/>
  <c r="N63" i="3"/>
  <c r="J63" i="3"/>
  <c r="F63" i="3"/>
  <c r="O63" i="3"/>
  <c r="K63" i="3"/>
  <c r="G63" i="3"/>
  <c r="P63" i="3"/>
  <c r="L63" i="3"/>
  <c r="H63" i="3"/>
  <c r="Q63" i="3"/>
  <c r="E63" i="3"/>
  <c r="I63" i="3"/>
  <c r="M63" i="3"/>
  <c r="P69" i="3"/>
  <c r="Q69" i="3"/>
  <c r="K69" i="3"/>
  <c r="O69" i="3"/>
  <c r="M65" i="3"/>
  <c r="G65" i="3"/>
  <c r="N75" i="3"/>
  <c r="J75" i="3"/>
  <c r="F75" i="3"/>
  <c r="O75" i="3"/>
  <c r="K75" i="3"/>
  <c r="G75" i="3"/>
  <c r="C75" i="3"/>
  <c r="L75" i="3"/>
  <c r="H75" i="3"/>
  <c r="D75" i="3"/>
  <c r="E75" i="3"/>
  <c r="I75" i="3"/>
  <c r="M75" i="3"/>
  <c r="Q75" i="3"/>
  <c r="B75" i="3"/>
  <c r="Q64" i="3"/>
  <c r="M64" i="3"/>
  <c r="I64" i="3"/>
  <c r="N64" i="3"/>
  <c r="J64" i="3"/>
  <c r="F64" i="3"/>
  <c r="O64" i="3"/>
  <c r="K64" i="3"/>
  <c r="G64" i="3"/>
  <c r="P64" i="3"/>
  <c r="H64" i="3"/>
  <c r="I11" i="7" l="1"/>
  <c r="B77" i="1"/>
  <c r="L76" i="1"/>
  <c r="I12" i="7" s="1"/>
  <c r="F76" i="1"/>
  <c r="D76" i="1"/>
  <c r="J76" i="1"/>
  <c r="G84" i="8" l="1"/>
  <c r="G87" i="8"/>
  <c r="D106" i="8"/>
  <c r="G88" i="8"/>
  <c r="G91" i="8"/>
  <c r="G85" i="8"/>
  <c r="G86" i="8"/>
  <c r="G83" i="8"/>
  <c r="G89" i="8"/>
  <c r="G90" i="8"/>
  <c r="G92" i="8"/>
  <c r="H86" i="8"/>
  <c r="H91" i="8"/>
  <c r="H92" i="8"/>
  <c r="H90" i="8"/>
  <c r="H83" i="8"/>
  <c r="H89" i="8"/>
  <c r="H85" i="8"/>
  <c r="H84" i="8"/>
  <c r="D107" i="8"/>
  <c r="H87" i="8"/>
  <c r="H88" i="8"/>
  <c r="B78" i="1"/>
  <c r="L77" i="1"/>
  <c r="I13" i="7" s="1"/>
  <c r="D77" i="1"/>
  <c r="J77" i="1"/>
  <c r="F77" i="1"/>
  <c r="G118" i="8"/>
  <c r="I91" i="8" l="1"/>
  <c r="I88" i="8"/>
  <c r="I86" i="8"/>
  <c r="I83" i="8"/>
  <c r="I92" i="8"/>
  <c r="D108" i="8"/>
  <c r="I90" i="8"/>
  <c r="I85" i="8"/>
  <c r="I87" i="8"/>
  <c r="I84" i="8"/>
  <c r="I89" i="8"/>
  <c r="B79" i="1"/>
  <c r="L78" i="1"/>
  <c r="I14" i="7" s="1"/>
  <c r="J78" i="1"/>
  <c r="F78" i="1"/>
  <c r="D78" i="1"/>
  <c r="D109" i="8" l="1"/>
  <c r="J87" i="8"/>
  <c r="J83" i="8"/>
  <c r="J84" i="8"/>
  <c r="J85" i="8"/>
  <c r="J90" i="8"/>
  <c r="J88" i="8"/>
  <c r="J89" i="8"/>
  <c r="J91" i="8"/>
  <c r="J92" i="8"/>
  <c r="J86" i="8"/>
  <c r="B80" i="1"/>
  <c r="L79" i="1"/>
  <c r="I15" i="7" s="1"/>
  <c r="J79" i="1"/>
  <c r="F79" i="1"/>
  <c r="D79" i="1"/>
  <c r="K89" i="8" l="1"/>
  <c r="K87" i="8"/>
  <c r="K92" i="8"/>
  <c r="K84" i="8"/>
  <c r="K91" i="8"/>
  <c r="D110" i="8"/>
  <c r="K86" i="8"/>
  <c r="K88" i="8"/>
  <c r="K85" i="8"/>
  <c r="K90" i="8"/>
  <c r="K83" i="8"/>
  <c r="B81" i="1"/>
  <c r="L80" i="1"/>
  <c r="I16" i="7" s="1"/>
  <c r="F80" i="1"/>
  <c r="J80" i="1"/>
  <c r="D80" i="1"/>
  <c r="D111" i="8" l="1"/>
  <c r="L87" i="8"/>
  <c r="L88" i="8"/>
  <c r="L86" i="8"/>
  <c r="L91" i="8"/>
  <c r="L92" i="8"/>
  <c r="L90" i="8"/>
  <c r="L83" i="8"/>
  <c r="L85" i="8"/>
  <c r="L89" i="8"/>
  <c r="L84" i="8"/>
  <c r="B82" i="1"/>
  <c r="L81" i="1"/>
  <c r="I17" i="7" s="1"/>
  <c r="F81" i="1"/>
  <c r="D81" i="1"/>
  <c r="J81" i="1"/>
  <c r="B83" i="1" l="1"/>
  <c r="L82" i="1"/>
  <c r="I18" i="7" s="1"/>
  <c r="F82" i="1"/>
  <c r="D82" i="1"/>
  <c r="J82" i="1"/>
  <c r="M91" i="8"/>
  <c r="M88" i="8"/>
  <c r="M89" i="8"/>
  <c r="M83" i="8"/>
  <c r="M92" i="8"/>
  <c r="M90" i="8"/>
  <c r="D112" i="8"/>
  <c r="M86" i="8"/>
  <c r="M85" i="8"/>
  <c r="M87" i="8"/>
  <c r="M84" i="8"/>
  <c r="M93" i="8"/>
  <c r="S93" i="8" s="1"/>
  <c r="D113" i="8" l="1"/>
  <c r="N91" i="8"/>
  <c r="N94" i="8"/>
  <c r="S94" i="8" s="1"/>
  <c r="N84" i="8"/>
  <c r="N85" i="8"/>
  <c r="N87" i="8"/>
  <c r="N88" i="8"/>
  <c r="N89" i="8"/>
  <c r="N90" i="8"/>
  <c r="N92" i="8"/>
  <c r="N86" i="8"/>
  <c r="N83" i="8"/>
  <c r="B84" i="1"/>
  <c r="L83" i="1"/>
  <c r="I19" i="7" s="1"/>
  <c r="J83" i="1"/>
  <c r="D83" i="1"/>
  <c r="F83" i="1"/>
  <c r="O92" i="8" l="1"/>
  <c r="O84" i="8"/>
  <c r="O88" i="8"/>
  <c r="D114" i="8"/>
  <c r="O86" i="8"/>
  <c r="O87" i="8"/>
  <c r="O85" i="8"/>
  <c r="O90" i="8"/>
  <c r="O95" i="8"/>
  <c r="S95" i="8" s="1"/>
  <c r="O89" i="8"/>
  <c r="O91" i="8"/>
  <c r="O83" i="8"/>
  <c r="B85" i="1"/>
  <c r="L84" i="1"/>
  <c r="I20" i="7" s="1"/>
  <c r="F84" i="1"/>
  <c r="J84" i="1"/>
  <c r="D84" i="1"/>
  <c r="D115" i="8" l="1"/>
  <c r="P91" i="8"/>
  <c r="P89" i="8"/>
  <c r="P86" i="8"/>
  <c r="P83" i="8"/>
  <c r="P88" i="8"/>
  <c r="P90" i="8"/>
  <c r="P84" i="8"/>
  <c r="P96" i="8"/>
  <c r="S96" i="8" s="1"/>
  <c r="P87" i="8"/>
  <c r="P92" i="8"/>
  <c r="P85" i="8"/>
  <c r="B86" i="1"/>
  <c r="L85" i="1"/>
  <c r="I21" i="7" s="1"/>
  <c r="F85" i="1"/>
  <c r="D85" i="1"/>
  <c r="J85" i="1"/>
  <c r="J88" i="1" s="1"/>
  <c r="Q91" i="8" l="1"/>
  <c r="Q92" i="8"/>
  <c r="Q90" i="8"/>
  <c r="Q83" i="8"/>
  <c r="Q85" i="8"/>
  <c r="Q86" i="8"/>
  <c r="D116" i="8"/>
  <c r="Q84" i="8"/>
  <c r="Q89" i="8"/>
  <c r="Q87" i="8"/>
  <c r="Q88" i="8"/>
  <c r="Q97" i="8"/>
  <c r="S97" i="8" s="1"/>
  <c r="F86" i="1"/>
  <c r="F88" i="1" s="1"/>
  <c r="L86" i="1"/>
  <c r="D86" i="1"/>
  <c r="D88" i="1" s="1"/>
  <c r="I22" i="7" l="1"/>
  <c r="L88" i="1"/>
  <c r="R92" i="8" l="1"/>
  <c r="S92" i="8" s="1"/>
  <c r="R90" i="8"/>
  <c r="S90" i="8" s="1"/>
  <c r="R87" i="8"/>
  <c r="S87" i="8" s="1"/>
  <c r="T87" i="8" s="1"/>
  <c r="D117" i="8"/>
  <c r="D118" i="8" s="1"/>
  <c r="R83" i="8"/>
  <c r="S83" i="8" s="1"/>
  <c r="R98" i="8"/>
  <c r="S98" i="8" s="1"/>
  <c r="T98" i="8" s="1"/>
  <c r="R84" i="8"/>
  <c r="S84" i="8" s="1"/>
  <c r="T84" i="8" s="1"/>
  <c r="R85" i="8"/>
  <c r="S85" i="8" s="1"/>
  <c r="T85" i="8" s="1"/>
  <c r="R91" i="8"/>
  <c r="S91" i="8" s="1"/>
  <c r="T91" i="8" s="1"/>
  <c r="R88" i="8"/>
  <c r="S88" i="8" s="1"/>
  <c r="T88" i="8" s="1"/>
  <c r="R89" i="8"/>
  <c r="S89" i="8" s="1"/>
  <c r="T89" i="8" s="1"/>
  <c r="R86" i="8"/>
  <c r="S86" i="8" s="1"/>
  <c r="T86" i="8" s="1"/>
  <c r="B35" i="7"/>
  <c r="D35" i="7" s="1"/>
  <c r="J102" i="8" l="1"/>
  <c r="I107" i="8"/>
  <c r="I115" i="8"/>
  <c r="I105" i="8"/>
  <c r="I117" i="8"/>
  <c r="I108" i="8"/>
  <c r="I116" i="8"/>
  <c r="I112" i="8"/>
  <c r="I102" i="8"/>
  <c r="I110" i="8"/>
  <c r="I109" i="8"/>
  <c r="I113" i="8"/>
  <c r="I114" i="8"/>
  <c r="I111" i="8"/>
  <c r="I103" i="8"/>
  <c r="I104" i="8"/>
  <c r="I106" i="8"/>
  <c r="J111" i="8"/>
  <c r="J107" i="8"/>
  <c r="J103" i="8"/>
  <c r="J109" i="8"/>
  <c r="J108" i="8"/>
  <c r="J115" i="8"/>
  <c r="J113" i="8"/>
  <c r="J112" i="8"/>
  <c r="J106" i="8"/>
  <c r="J105" i="8"/>
  <c r="J104" i="8"/>
  <c r="J117" i="8"/>
  <c r="J114" i="8"/>
  <c r="J110" i="8"/>
  <c r="J116" i="8"/>
  <c r="T90" i="8"/>
  <c r="J16" i="7"/>
  <c r="J9" i="7"/>
  <c r="E103" i="8"/>
  <c r="H103" i="8" s="1"/>
  <c r="E102" i="8"/>
  <c r="E112" i="8"/>
  <c r="H112" i="8" s="1"/>
  <c r="E116" i="8"/>
  <c r="H116" i="8" s="1"/>
  <c r="E104" i="8"/>
  <c r="H104" i="8" s="1"/>
  <c r="E107" i="8"/>
  <c r="H107" i="8" s="1"/>
  <c r="J7" i="7"/>
  <c r="E108" i="8"/>
  <c r="H108" i="8" s="1"/>
  <c r="E113" i="8"/>
  <c r="H113" i="8" s="1"/>
  <c r="E117" i="8"/>
  <c r="H117" i="8" s="1"/>
  <c r="E105" i="8"/>
  <c r="H105" i="8" s="1"/>
  <c r="E115" i="8"/>
  <c r="H115" i="8" s="1"/>
  <c r="J8" i="7"/>
  <c r="E111" i="8"/>
  <c r="H111" i="8" s="1"/>
  <c r="E109" i="8"/>
  <c r="H109" i="8" s="1"/>
  <c r="E106" i="8"/>
  <c r="H106" i="8" s="1"/>
  <c r="E110" i="8"/>
  <c r="H110" i="8" s="1"/>
  <c r="E114" i="8"/>
  <c r="H114" i="8" s="1"/>
  <c r="J10" i="7"/>
  <c r="J12" i="7"/>
  <c r="J11" i="7"/>
  <c r="J13" i="7"/>
  <c r="J14" i="7"/>
  <c r="J15" i="7"/>
  <c r="J17" i="7"/>
  <c r="J18" i="7"/>
  <c r="J19" i="7"/>
  <c r="J20" i="7"/>
  <c r="J21" i="7"/>
  <c r="J22" i="7"/>
  <c r="T83" i="8"/>
  <c r="U83" i="8"/>
  <c r="U88" i="8"/>
  <c r="U84" i="8"/>
  <c r="U92" i="8"/>
  <c r="U89" i="8"/>
  <c r="U90" i="8"/>
  <c r="U86" i="8"/>
  <c r="U91" i="8"/>
  <c r="U97" i="8"/>
  <c r="U85" i="8"/>
  <c r="U98" i="8"/>
  <c r="U95" i="8"/>
  <c r="U93" i="8"/>
  <c r="U87" i="8"/>
  <c r="U96" i="8"/>
  <c r="U94" i="8"/>
  <c r="T93" i="8"/>
  <c r="T94" i="8"/>
  <c r="T95" i="8"/>
  <c r="T96" i="8"/>
  <c r="T97" i="8"/>
  <c r="T92" i="8"/>
  <c r="U99" i="8" l="1"/>
  <c r="T99" i="8"/>
  <c r="E118" i="8"/>
  <c r="H102" i="8"/>
  <c r="H118" i="8" s="1"/>
  <c r="C121" i="8" s="1"/>
  <c r="F122" i="8" s="1"/>
  <c r="I118" i="8"/>
  <c r="C122" i="8" s="1"/>
  <c r="J118" i="8"/>
  <c r="C123" i="8" s="1"/>
</calcChain>
</file>

<file path=xl/sharedStrings.xml><?xml version="1.0" encoding="utf-8"?>
<sst xmlns="http://schemas.openxmlformats.org/spreadsheetml/2006/main" count="1947" uniqueCount="433">
  <si>
    <t>Orden Geog</t>
  </si>
  <si>
    <t>Tramo</t>
  </si>
  <si>
    <t>cd</t>
  </si>
  <si>
    <t>alim</t>
  </si>
  <si>
    <t>fecha</t>
  </si>
  <si>
    <t>usuario</t>
  </si>
  <si>
    <t>nis</t>
  </si>
  <si>
    <t>pd</t>
  </si>
  <si>
    <t>numande</t>
  </si>
  <si>
    <t>pot</t>
  </si>
  <si>
    <t>numfabri</t>
  </si>
  <si>
    <t>tm</t>
  </si>
  <si>
    <t>marcamedid</t>
  </si>
  <si>
    <t>nummedidor</t>
  </si>
  <si>
    <t>localiza</t>
  </si>
  <si>
    <t>fase</t>
  </si>
  <si>
    <t>anomalias</t>
  </si>
  <si>
    <t>3</t>
  </si>
  <si>
    <t>ITG</t>
  </si>
  <si>
    <t>ITG8</t>
  </si>
  <si>
    <t>20161101</t>
  </si>
  <si>
    <t>PADRES SCHOENSTATT CONGREGACION DE</t>
  </si>
  <si>
    <t>1145406</t>
  </si>
  <si>
    <t>150</t>
  </si>
  <si>
    <t>290215</t>
  </si>
  <si>
    <t>160</t>
  </si>
  <si>
    <t>LS</t>
  </si>
  <si>
    <t>1621128</t>
  </si>
  <si>
    <t>A</t>
  </si>
  <si>
    <t>4</t>
  </si>
  <si>
    <t>RESIDENCIA</t>
  </si>
  <si>
    <t>20091202</t>
  </si>
  <si>
    <t>SD</t>
  </si>
  <si>
    <t>3179</t>
  </si>
  <si>
    <t>63</t>
  </si>
  <si>
    <t>231306</t>
  </si>
  <si>
    <t>20111117</t>
  </si>
  <si>
    <t>INDUSTRIAL DEL NORTE</t>
  </si>
  <si>
    <t>1145405</t>
  </si>
  <si>
    <t>12643</t>
  </si>
  <si>
    <t>800</t>
  </si>
  <si>
    <t>999999</t>
  </si>
  <si>
    <t>N</t>
  </si>
  <si>
    <t>BAJA POR IMPAGO</t>
  </si>
  <si>
    <t>DEL VECCHIO  FRANCIS</t>
  </si>
  <si>
    <t>1690478</t>
  </si>
  <si>
    <t>290204</t>
  </si>
  <si>
    <t>30</t>
  </si>
  <si>
    <t>ELSTER</t>
  </si>
  <si>
    <t>1405471</t>
  </si>
  <si>
    <t>CERAMICA. STA. TERESA</t>
  </si>
  <si>
    <t>1145395</t>
  </si>
  <si>
    <t>P770310820</t>
  </si>
  <si>
    <t>300</t>
  </si>
  <si>
    <t>1406247</t>
  </si>
  <si>
    <t>100</t>
  </si>
  <si>
    <t>759E7</t>
  </si>
  <si>
    <t>250</t>
  </si>
  <si>
    <t>FRANCISCO HERMINIO , DEL VECCHIO</t>
  </si>
  <si>
    <t>1145415</t>
  </si>
  <si>
    <t>950037</t>
  </si>
  <si>
    <t>AMPY</t>
  </si>
  <si>
    <t>1773297</t>
  </si>
  <si>
    <t>1</t>
  </si>
  <si>
    <t>R</t>
  </si>
  <si>
    <t>SN</t>
  </si>
  <si>
    <t>890134</t>
  </si>
  <si>
    <t>2</t>
  </si>
  <si>
    <t>S</t>
  </si>
  <si>
    <t>30522</t>
  </si>
  <si>
    <t>83922</t>
  </si>
  <si>
    <t>T</t>
  </si>
  <si>
    <t>YP189</t>
  </si>
  <si>
    <t>54667</t>
  </si>
  <si>
    <t>100019</t>
  </si>
  <si>
    <t>RST</t>
  </si>
  <si>
    <t>20140227</t>
  </si>
  <si>
    <t>YP188</t>
  </si>
  <si>
    <t>48123 + 28292 + 41127</t>
  </si>
  <si>
    <t>96744 + 82298 + 90520</t>
  </si>
  <si>
    <t>3343</t>
  </si>
  <si>
    <t>231470</t>
  </si>
  <si>
    <t>22650</t>
  </si>
  <si>
    <t>79528</t>
  </si>
  <si>
    <t>47487 + 46919 + 47473</t>
  </si>
  <si>
    <t>96056 + 081763 + 96042</t>
  </si>
  <si>
    <t>YC25</t>
  </si>
  <si>
    <t>33313</t>
  </si>
  <si>
    <t>96359</t>
  </si>
  <si>
    <t>YC29</t>
  </si>
  <si>
    <t>56050</t>
  </si>
  <si>
    <t>501780</t>
  </si>
  <si>
    <t>20180104</t>
  </si>
  <si>
    <t>14863</t>
  </si>
  <si>
    <t>171.580-N</t>
  </si>
  <si>
    <t>MUNICIPALIDAD DE YPACARAI</t>
  </si>
  <si>
    <t>1143101</t>
  </si>
  <si>
    <t>24.0012</t>
  </si>
  <si>
    <t>1409291</t>
  </si>
  <si>
    <t>20230814</t>
  </si>
  <si>
    <t>COPACO</t>
  </si>
  <si>
    <t>A VERIFICAR</t>
  </si>
  <si>
    <t>ENTIDAD GUBERNAMENTAL</t>
  </si>
  <si>
    <t>20180103</t>
  </si>
  <si>
    <t>YP24</t>
  </si>
  <si>
    <t>52959</t>
  </si>
  <si>
    <t>274333</t>
  </si>
  <si>
    <t>20220824</t>
  </si>
  <si>
    <t>SUEÐOLAR  S.A</t>
  </si>
  <si>
    <t>2397301</t>
  </si>
  <si>
    <t>T -200075</t>
  </si>
  <si>
    <t>630</t>
  </si>
  <si>
    <t>1405293</t>
  </si>
  <si>
    <t>20180510</t>
  </si>
  <si>
    <t>5811 + 5821 + 25364</t>
  </si>
  <si>
    <t>A3295-27373 + A3295-27383 + 14.851.42</t>
  </si>
  <si>
    <t>FORNERA LOPEZ , MIGUEL A.</t>
  </si>
  <si>
    <t>1144545</t>
  </si>
  <si>
    <t>107848</t>
  </si>
  <si>
    <t>0</t>
  </si>
  <si>
    <t>1408631</t>
  </si>
  <si>
    <t>25.142.963</t>
  </si>
  <si>
    <t>20220427</t>
  </si>
  <si>
    <t>114822</t>
  </si>
  <si>
    <t>109300</t>
  </si>
  <si>
    <t>68793</t>
  </si>
  <si>
    <t>YC28</t>
  </si>
  <si>
    <t>32979</t>
  </si>
  <si>
    <t>251362</t>
  </si>
  <si>
    <t>20220406</t>
  </si>
  <si>
    <t>MEDINA A MANUEL</t>
  </si>
  <si>
    <t>1146577</t>
  </si>
  <si>
    <t>230129</t>
  </si>
  <si>
    <t>NANSEN</t>
  </si>
  <si>
    <t>1149892</t>
  </si>
  <si>
    <t>CERAMICA YOAYU</t>
  </si>
  <si>
    <t>1146579</t>
  </si>
  <si>
    <t>370100</t>
  </si>
  <si>
    <t>750</t>
  </si>
  <si>
    <t>1621129</t>
  </si>
  <si>
    <t>YPC1004</t>
  </si>
  <si>
    <t>46658</t>
  </si>
  <si>
    <t>48528</t>
  </si>
  <si>
    <t>082530</t>
  </si>
  <si>
    <t>YC1102</t>
  </si>
  <si>
    <t>20827</t>
  </si>
  <si>
    <t>89A292352</t>
  </si>
  <si>
    <t>2420</t>
  </si>
  <si>
    <t>7505 24367</t>
  </si>
  <si>
    <t>YC93</t>
  </si>
  <si>
    <t>53099</t>
  </si>
  <si>
    <t>274473</t>
  </si>
  <si>
    <t>RENAULD , JACQUES</t>
  </si>
  <si>
    <t>2437928</t>
  </si>
  <si>
    <t>2711436</t>
  </si>
  <si>
    <t>859535</t>
  </si>
  <si>
    <t>A.M.X. S.A.</t>
  </si>
  <si>
    <t>3102288</t>
  </si>
  <si>
    <t>CLOU LTDA.</t>
  </si>
  <si>
    <t>3322220</t>
  </si>
  <si>
    <t>87924</t>
  </si>
  <si>
    <t>FELICIANGELI SILVIO</t>
  </si>
  <si>
    <t>1146617</t>
  </si>
  <si>
    <t>16.60.457</t>
  </si>
  <si>
    <t>1985362</t>
  </si>
  <si>
    <t>BEATRIZ BARRIOS</t>
  </si>
  <si>
    <t>2221664</t>
  </si>
  <si>
    <t>16.1.001</t>
  </si>
  <si>
    <t>SIEMENS</t>
  </si>
  <si>
    <t>1246490</t>
  </si>
  <si>
    <t>RATTI ALFREDO</t>
  </si>
  <si>
    <t>1146619</t>
  </si>
  <si>
    <t>16.15.989</t>
  </si>
  <si>
    <t>50</t>
  </si>
  <si>
    <t>1112732</t>
  </si>
  <si>
    <t>SILVIO FELICIANGELI</t>
  </si>
  <si>
    <t>1146614</t>
  </si>
  <si>
    <t>EL GAMA</t>
  </si>
  <si>
    <t>2243233</t>
  </si>
  <si>
    <t>61367</t>
  </si>
  <si>
    <t>117835</t>
  </si>
  <si>
    <t>YPC1021</t>
  </si>
  <si>
    <t>103661</t>
  </si>
  <si>
    <t>20220429</t>
  </si>
  <si>
    <t>FARMA S.A. PROSALUD</t>
  </si>
  <si>
    <t>2876301</t>
  </si>
  <si>
    <t>2240262</t>
  </si>
  <si>
    <t>PARAISO DEL LAGO S.A</t>
  </si>
  <si>
    <t>2425726</t>
  </si>
  <si>
    <t>281114</t>
  </si>
  <si>
    <t>1405535</t>
  </si>
  <si>
    <t>40293</t>
  </si>
  <si>
    <t>89801</t>
  </si>
  <si>
    <t>8554</t>
  </si>
  <si>
    <t>BRIGITTE BARBARA</t>
  </si>
  <si>
    <t>2425810</t>
  </si>
  <si>
    <t>99</t>
  </si>
  <si>
    <t>FAE</t>
  </si>
  <si>
    <t>681881</t>
  </si>
  <si>
    <t>BONZI JULIO C</t>
  </si>
  <si>
    <t>1654312</t>
  </si>
  <si>
    <t>15207.10</t>
  </si>
  <si>
    <t>529668</t>
  </si>
  <si>
    <t>RARZLAFF REINZ E</t>
  </si>
  <si>
    <t>1654311</t>
  </si>
  <si>
    <t>SIN PLACA</t>
  </si>
  <si>
    <t>32</t>
  </si>
  <si>
    <t>1371135</t>
  </si>
  <si>
    <t>IG294</t>
  </si>
  <si>
    <t>47625</t>
  </si>
  <si>
    <t>2392</t>
  </si>
  <si>
    <t>20120602</t>
  </si>
  <si>
    <t>IG295</t>
  </si>
  <si>
    <t>14425</t>
  </si>
  <si>
    <t>85.385</t>
  </si>
  <si>
    <t>YACHT CLUB YPACARAY</t>
  </si>
  <si>
    <t>1654283</t>
  </si>
  <si>
    <t>100022</t>
  </si>
  <si>
    <t>G ELECTRIC</t>
  </si>
  <si>
    <t>446730</t>
  </si>
  <si>
    <t>YC193</t>
  </si>
  <si>
    <t>59063</t>
  </si>
  <si>
    <t>106309</t>
  </si>
  <si>
    <t>YC194</t>
  </si>
  <si>
    <t>50539</t>
  </si>
  <si>
    <t>93176</t>
  </si>
  <si>
    <t>YC21</t>
  </si>
  <si>
    <t>53131</t>
  </si>
  <si>
    <t>274505</t>
  </si>
  <si>
    <t>YP95</t>
  </si>
  <si>
    <t>44945</t>
  </si>
  <si>
    <t>T100.052</t>
  </si>
  <si>
    <t>BRAUNER ANGELICA</t>
  </si>
  <si>
    <t>1146616</t>
  </si>
  <si>
    <t>132370</t>
  </si>
  <si>
    <t>706247</t>
  </si>
  <si>
    <t>SIN ACCESO</t>
  </si>
  <si>
    <t>251695</t>
  </si>
  <si>
    <t>LADRIPAR S.A.</t>
  </si>
  <si>
    <t>1654352</t>
  </si>
  <si>
    <t>935117</t>
  </si>
  <si>
    <t>1406002</t>
  </si>
  <si>
    <t>KENDALL COUNTRY CLUB</t>
  </si>
  <si>
    <t>1654291</t>
  </si>
  <si>
    <t>2438</t>
  </si>
  <si>
    <t>1372281</t>
  </si>
  <si>
    <t>Potencia Instalada</t>
  </si>
  <si>
    <t>kVA</t>
  </si>
  <si>
    <t>MVA</t>
  </si>
  <si>
    <t>Tramo "i"</t>
  </si>
  <si>
    <t>Clientes MT</t>
  </si>
  <si>
    <t>Transformadores ANDE p/ Clientes BT</t>
  </si>
  <si>
    <t>Cantidad de Usuarios Baja</t>
  </si>
  <si>
    <t>Cantidad Total de Trafos</t>
  </si>
  <si>
    <t>Potencia Instalada i [kVA]</t>
  </si>
  <si>
    <t>Trafos MT</t>
  </si>
  <si>
    <t>Trafos ANDE</t>
  </si>
  <si>
    <t>Total</t>
  </si>
  <si>
    <t>posicion</t>
  </si>
  <si>
    <t>acople</t>
  </si>
  <si>
    <t>acop</t>
  </si>
  <si>
    <t>tiposecc</t>
  </si>
  <si>
    <t>num</t>
  </si>
  <si>
    <t>ACOPLEs</t>
  </si>
  <si>
    <t>C</t>
  </si>
  <si>
    <t>MCD</t>
  </si>
  <si>
    <t>SC</t>
  </si>
  <si>
    <t>20211018</t>
  </si>
  <si>
    <t>S/N</t>
  </si>
  <si>
    <t>20230817</t>
  </si>
  <si>
    <t>52817</t>
  </si>
  <si>
    <t>SF</t>
  </si>
  <si>
    <t>20120603</t>
  </si>
  <si>
    <t>INT</t>
  </si>
  <si>
    <t>20220812</t>
  </si>
  <si>
    <t>51921</t>
  </si>
  <si>
    <t>ITG11</t>
  </si>
  <si>
    <t>20190116</t>
  </si>
  <si>
    <t>54342</t>
  </si>
  <si>
    <t>ITG3</t>
  </si>
  <si>
    <t>20220825</t>
  </si>
  <si>
    <t>54254</t>
  </si>
  <si>
    <t>50271</t>
  </si>
  <si>
    <t>20100621</t>
  </si>
  <si>
    <t>55013</t>
  </si>
  <si>
    <t>55023</t>
  </si>
  <si>
    <t>52927</t>
  </si>
  <si>
    <t>20170905</t>
  </si>
  <si>
    <t>55022</t>
  </si>
  <si>
    <t>52818</t>
  </si>
  <si>
    <t>55021</t>
  </si>
  <si>
    <t>52835</t>
  </si>
  <si>
    <t>20221018</t>
  </si>
  <si>
    <t>51908</t>
  </si>
  <si>
    <t>ITG1</t>
  </si>
  <si>
    <t>RTU</t>
  </si>
  <si>
    <t>20110620</t>
  </si>
  <si>
    <t>51144</t>
  </si>
  <si>
    <t>DCD</t>
  </si>
  <si>
    <t>CAP14</t>
  </si>
  <si>
    <t>51907</t>
  </si>
  <si>
    <t>Matriz de Adyacencia</t>
  </si>
  <si>
    <t>b 
[fallas/km-año]</t>
  </si>
  <si>
    <t>Tiempo de reparación [horas]</t>
  </si>
  <si>
    <t>Indisponibilidad
(Ui) [horas/año]</t>
  </si>
  <si>
    <t>material</t>
  </si>
  <si>
    <t>aislacion</t>
  </si>
  <si>
    <t>seccion</t>
  </si>
  <si>
    <t>hilos</t>
  </si>
  <si>
    <t>longitud</t>
  </si>
  <si>
    <t>id</t>
  </si>
  <si>
    <t>div</t>
  </si>
  <si>
    <t>AA</t>
  </si>
  <si>
    <t>D</t>
  </si>
  <si>
    <t>20221011</t>
  </si>
  <si>
    <t>20171229</t>
  </si>
  <si>
    <t>PO</t>
  </si>
  <si>
    <t>20200612</t>
  </si>
  <si>
    <t>20160519</t>
  </si>
  <si>
    <t>20230110</t>
  </si>
  <si>
    <t>Tramos</t>
  </si>
  <si>
    <t>Longitud Total [km]</t>
  </si>
  <si>
    <t>Longitud [m]</t>
  </si>
  <si>
    <t>Longitud [km]</t>
  </si>
  <si>
    <t>Corriente en la cabecera [A]</t>
  </si>
  <si>
    <t>Dispositivos de Protección/Maniobra</t>
  </si>
  <si>
    <t>Interruptor de Cabecera</t>
  </si>
  <si>
    <t>Dispositivo</t>
  </si>
  <si>
    <t>Reconectador NC</t>
  </si>
  <si>
    <t>Reconectador NA</t>
  </si>
  <si>
    <t>Seccionador Cuchilla</t>
  </si>
  <si>
    <t>Seccionador Cuchilla NC</t>
  </si>
  <si>
    <t>Seccionador Cuchilla NA</t>
  </si>
  <si>
    <t>Seccionador Fusible</t>
  </si>
  <si>
    <t>Cantidad</t>
  </si>
  <si>
    <t>Dispositivo en cabecera</t>
  </si>
  <si>
    <t>Operador Lógico</t>
  </si>
  <si>
    <t>Abreviacion</t>
  </si>
  <si>
    <t>Acoples</t>
  </si>
  <si>
    <t>Alimentador Adyacente</t>
  </si>
  <si>
    <t>Tramos i/j</t>
  </si>
  <si>
    <t>Datos para cargar</t>
  </si>
  <si>
    <t>Calculos del Excel</t>
  </si>
  <si>
    <t>Datos Promedios</t>
  </si>
  <si>
    <t>Datos iniciales del Alimentador</t>
  </si>
  <si>
    <t>Longitud 
[km]</t>
  </si>
  <si>
    <t>m 
[cantidad de fallas]</t>
  </si>
  <si>
    <t>Tasa de falla
[fallas/año]</t>
  </si>
  <si>
    <t>Carga Instalada
[kVA]</t>
  </si>
  <si>
    <t>NOTA: 
1: Indica Reconectador u Interruptor de Cabecera (R o CB)
0: Indica Seccionador cuchilla (SC)
2: Indica Seccionador Fusible (SF)</t>
  </si>
  <si>
    <t>Tasa de Falla</t>
  </si>
  <si>
    <t>b: fallas/km-año</t>
  </si>
  <si>
    <t>l: Longitud del tramo i [km]</t>
  </si>
  <si>
    <t>T: Periodo de estudio 
T= 1 año</t>
  </si>
  <si>
    <t>L:Longitud de tramos afectados por la falla de tramo i [km]</t>
  </si>
  <si>
    <t>Matriz de Estado Inicial</t>
  </si>
  <si>
    <t>Matriz de Tasa de Falla</t>
  </si>
  <si>
    <t>Tasa de Falla [fallas/año]</t>
  </si>
  <si>
    <t>Sumatoria Total</t>
  </si>
  <si>
    <t>Matriz de Tiempo de Reparación</t>
  </si>
  <si>
    <t>Matriz de Indisponibilidad Anual</t>
  </si>
  <si>
    <t>Tiempo de indisponibilidad anual [horas/año]</t>
  </si>
  <si>
    <t xml:space="preserve">Datos de Carga </t>
  </si>
  <si>
    <t>Corriente Instalada [A]</t>
  </si>
  <si>
    <t>Corriente Máxima Declarada[A]</t>
  </si>
  <si>
    <t>Factor de utilización</t>
  </si>
  <si>
    <t>Factor de potencia Trafos</t>
  </si>
  <si>
    <t>Índice de Confiabilidad orientados a potencia y energía</t>
  </si>
  <si>
    <t>ENS: Energía No Suministrada</t>
  </si>
  <si>
    <t xml:space="preserve">FMIK o ASIFI  </t>
  </si>
  <si>
    <t>Li: Carga promedio del tramo "i".</t>
  </si>
  <si>
    <t>kVA fsi: kVA interrumpidos por la falla del tramo "i"</t>
  </si>
  <si>
    <t>Ui: Indisponibilidad Anual del tramo.</t>
  </si>
  <si>
    <t>kVA inst: kVA total instalados en el alimentador</t>
  </si>
  <si>
    <t>Matriz de kVA fsi</t>
  </si>
  <si>
    <t>Carga promedio Li
[kW]</t>
  </si>
  <si>
    <t>ENS i 
[kWh/año]</t>
  </si>
  <si>
    <t>FMIK i</t>
  </si>
  <si>
    <t>Costo de Energía No Suministrada</t>
  </si>
  <si>
    <t>ENS total [kWh/año]</t>
  </si>
  <si>
    <t>NOTA: Pliego 21</t>
  </si>
  <si>
    <t>FMIK total</t>
  </si>
  <si>
    <t>Cantidad de Reconectadores/Interruptor</t>
  </si>
  <si>
    <t>Cantidad de Seccionador Fusibles</t>
  </si>
  <si>
    <t>Cantidad de Seccionador Cuchilla</t>
  </si>
  <si>
    <t>Corriente demanda max
[A]</t>
  </si>
  <si>
    <t>Factor de Aumento
de Carga</t>
  </si>
  <si>
    <t>este puse por si hacemos aumento de carga</t>
  </si>
  <si>
    <t>Pesos de cada tramo
tramo [1-5]</t>
  </si>
  <si>
    <t>Reconectador Trifásico para 23kV de 12,5 kA de capacidad de Interrupción Simétrica</t>
  </si>
  <si>
    <t>Unidad</t>
  </si>
  <si>
    <t>Equipos Eléctricos (TCs, TPs, Cuchillas, y otros componentes eléctricos necesarios)</t>
  </si>
  <si>
    <t>Accesorios y Herrajes para Montaje Eléctrico / Electromecánico del Reconectador</t>
  </si>
  <si>
    <t>Montaje e Interconexión del Reconectador (incluye todo el montaje electromecánico del reconectador, de todos los accesorios eléctricos y opticos, interconexión eléctrica en 23 kV y opticos a la red de fibra, herrajes, cables, etc.</t>
  </si>
  <si>
    <t>Integración al SCADA/DMS</t>
  </si>
  <si>
    <t>Costo de un Equipo</t>
  </si>
  <si>
    <t>CENS [$/año]</t>
  </si>
  <si>
    <t>Costo [$/kWh]</t>
  </si>
  <si>
    <t>Matriz Lógico Estructural</t>
  </si>
  <si>
    <t>Matriz de Alcance</t>
  </si>
  <si>
    <t>Matriz de Interrupcion Ti</t>
  </si>
  <si>
    <t>tr
[h]</t>
  </si>
  <si>
    <t>ts
[h]</t>
  </si>
  <si>
    <t>Precio Unitario</t>
  </si>
  <si>
    <t>matriz usado para maniobras</t>
  </si>
  <si>
    <t>kVAfsi,j</t>
  </si>
  <si>
    <t>DEP i =kVAfsij*Ti,j/kVAtotal</t>
  </si>
  <si>
    <t>DEP total</t>
  </si>
  <si>
    <t>DEPi=kvAfsi(i,j)*T(i,j)</t>
  </si>
  <si>
    <t>Puntos de Acoplamientos existentes</t>
  </si>
  <si>
    <t>Carga Promedio Li [kW]</t>
  </si>
  <si>
    <t>Pesos de Tramos</t>
  </si>
  <si>
    <t>Dispositivo de Maniobra / Protección</t>
  </si>
  <si>
    <t>AcopleCAP14_tramo10</t>
  </si>
  <si>
    <t>AcopleITG1_tramo10</t>
  </si>
  <si>
    <t>AcopleITG11_tramo2</t>
  </si>
  <si>
    <t>AcopleITG11_tramo6</t>
  </si>
  <si>
    <t>AcopleITG3_tramo6</t>
  </si>
  <si>
    <t>Descripcion</t>
  </si>
  <si>
    <t>Hospital</t>
  </si>
  <si>
    <t>ITG12</t>
  </si>
  <si>
    <t>Alimentador</t>
  </si>
  <si>
    <t>Corriente Maxima Registrada</t>
  </si>
  <si>
    <t>Columna1</t>
  </si>
  <si>
    <t>Columna2</t>
  </si>
  <si>
    <t>Columna3</t>
  </si>
  <si>
    <t>Columna4</t>
  </si>
  <si>
    <t>Columna5</t>
  </si>
  <si>
    <t>Alimentador Adyacente2</t>
  </si>
  <si>
    <t>ITG10</t>
  </si>
  <si>
    <t>AcopleITG10_tramo2</t>
  </si>
  <si>
    <t>ITG 3</t>
  </si>
  <si>
    <t>ITG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</si>
</sst>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 &quot;₲&quot;\ * #,##0_ ;_ &quot;₲&quot;\ * \-#,##0_ ;_ &quot;₲&quot;\ * &quot;-&quot;_ ;_ @_ "/>
    <numFmt numFmtId="41" formatCode="_ * #,##0_ ;_ * \-#,##0_ ;_ * &quot;-&quot;_ ;_ @_ "/>
    <numFmt numFmtId="164" formatCode="&quot;$&quot;#,##0.00"/>
    <numFmt numFmtId="165" formatCode="#,##0.0"/>
  </numFmts>
  <fonts count="12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6"/>
      <color theme="0"/>
      <name val="Tahoma"/>
      <family val="2"/>
    </font>
    <font>
      <b/>
      <sz val="11"/>
      <color theme="0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ahoma"/>
      <family val="2"/>
    </font>
    <font>
      <b/>
      <sz val="10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1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Fill="1" applyBorder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2" fillId="0" borderId="4" xfId="0" applyFont="1" applyBorder="1"/>
    <xf numFmtId="0" fontId="2" fillId="0" borderId="1" xfId="0" applyFont="1" applyBorder="1"/>
    <xf numFmtId="0" fontId="2" fillId="0" borderId="4" xfId="0" applyNumberFormat="1" applyFont="1" applyBorder="1"/>
    <xf numFmtId="0" fontId="2" fillId="0" borderId="1" xfId="0" applyNumberFormat="1" applyFont="1" applyBorder="1"/>
    <xf numFmtId="0" fontId="0" fillId="11" borderId="0" xfId="0" applyFill="1"/>
    <xf numFmtId="0" fontId="0" fillId="9" borderId="0" xfId="0" applyFill="1"/>
    <xf numFmtId="0" fontId="0" fillId="11" borderId="1" xfId="0" applyFill="1" applyBorder="1"/>
    <xf numFmtId="0" fontId="0" fillId="9" borderId="1" xfId="0" applyFill="1" applyBorder="1"/>
    <xf numFmtId="0" fontId="6" fillId="0" borderId="0" xfId="0" applyFont="1" applyBorder="1" applyAlignment="1">
      <alignment wrapText="1"/>
    </xf>
    <xf numFmtId="0" fontId="0" fillId="0" borderId="0" xfId="0" applyBorder="1"/>
    <xf numFmtId="0" fontId="6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7" fillId="0" borderId="0" xfId="0" applyFont="1" applyBorder="1" applyAlignment="1">
      <alignment horizontal="left" wrapText="1"/>
    </xf>
    <xf numFmtId="0" fontId="6" fillId="0" borderId="4" xfId="0" applyFont="1" applyBorder="1"/>
    <xf numFmtId="0" fontId="6" fillId="7" borderId="3" xfId="0" applyFont="1" applyFill="1" applyBorder="1"/>
    <xf numFmtId="0" fontId="0" fillId="0" borderId="15" xfId="0" applyFill="1" applyBorder="1" applyAlignment="1"/>
    <xf numFmtId="0" fontId="0" fillId="0" borderId="2" xfId="0" applyFill="1" applyBorder="1" applyAlignment="1"/>
    <xf numFmtId="0" fontId="6" fillId="0" borderId="1" xfId="0" applyFont="1" applyBorder="1"/>
    <xf numFmtId="0" fontId="6" fillId="0" borderId="0" xfId="0" applyFont="1" applyBorder="1"/>
    <xf numFmtId="0" fontId="6" fillId="11" borderId="1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8" fillId="3" borderId="17" xfId="0" applyFont="1" applyFill="1" applyBorder="1"/>
    <xf numFmtId="0" fontId="0" fillId="10" borderId="1" xfId="0" applyFill="1" applyBorder="1"/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7" borderId="1" xfId="0" applyFill="1" applyBorder="1"/>
    <xf numFmtId="0" fontId="6" fillId="0" borderId="1" xfId="0" applyFont="1" applyBorder="1" applyAlignment="1">
      <alignment horizontal="right"/>
    </xf>
    <xf numFmtId="0" fontId="6" fillId="0" borderId="1" xfId="0" applyFont="1" applyFill="1" applyBorder="1"/>
    <xf numFmtId="0" fontId="4" fillId="0" borderId="0" xfId="0" applyFont="1" applyFill="1" applyBorder="1" applyAlignment="1">
      <alignment horizontal="center"/>
    </xf>
    <xf numFmtId="0" fontId="6" fillId="2" borderId="1" xfId="0" applyFont="1" applyFill="1" applyBorder="1"/>
    <xf numFmtId="0" fontId="5" fillId="2" borderId="1" xfId="0" applyFont="1" applyFill="1" applyBorder="1"/>
    <xf numFmtId="164" fontId="6" fillId="2" borderId="1" xfId="0" applyNumberFormat="1" applyFont="1" applyFill="1" applyBorder="1"/>
    <xf numFmtId="1" fontId="0" fillId="0" borderId="1" xfId="0" applyNumberFormat="1" applyBorder="1"/>
    <xf numFmtId="165" fontId="0" fillId="0" borderId="1" xfId="1" applyNumberFormat="1" applyFont="1" applyBorder="1"/>
    <xf numFmtId="165" fontId="0" fillId="0" borderId="1" xfId="0" applyNumberFormat="1" applyBorder="1"/>
    <xf numFmtId="165" fontId="0" fillId="0" borderId="0" xfId="0" applyNumberFormat="1" applyBorder="1"/>
    <xf numFmtId="42" fontId="0" fillId="0" borderId="1" xfId="0" applyNumberFormat="1" applyBorder="1"/>
    <xf numFmtId="0" fontId="0" fillId="5" borderId="1" xfId="0" applyFill="1" applyBorder="1"/>
    <xf numFmtId="0" fontId="2" fillId="0" borderId="22" xfId="0" applyFont="1" applyBorder="1"/>
    <xf numFmtId="0" fontId="0" fillId="0" borderId="5" xfId="0" applyBorder="1"/>
    <xf numFmtId="0" fontId="0" fillId="0" borderId="18" xfId="0" applyBorder="1"/>
    <xf numFmtId="0" fontId="0" fillId="0" borderId="6" xfId="0" applyBorder="1"/>
    <xf numFmtId="164" fontId="6" fillId="0" borderId="0" xfId="0" applyNumberFormat="1" applyFont="1" applyFill="1" applyBorder="1"/>
    <xf numFmtId="0" fontId="4" fillId="3" borderId="1" xfId="0" applyFont="1" applyFill="1" applyBorder="1"/>
    <xf numFmtId="0" fontId="0" fillId="13" borderId="1" xfId="0" applyFill="1" applyBorder="1"/>
    <xf numFmtId="0" fontId="0" fillId="0" borderId="0" xfId="0" applyAlignment="1">
      <alignment horizontal="center"/>
    </xf>
    <xf numFmtId="41" fontId="0" fillId="2" borderId="1" xfId="0" applyNumberFormat="1" applyFill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4" xfId="0" applyBorder="1"/>
    <xf numFmtId="0" fontId="0" fillId="0" borderId="21" xfId="0" applyBorder="1"/>
    <xf numFmtId="0" fontId="0" fillId="0" borderId="16" xfId="0" applyBorder="1"/>
    <xf numFmtId="0" fontId="0" fillId="0" borderId="16" xfId="0" applyNumberFormat="1" applyBorder="1"/>
    <xf numFmtId="0" fontId="0" fillId="0" borderId="26" xfId="0" applyBorder="1"/>
    <xf numFmtId="0" fontId="0" fillId="0" borderId="4" xfId="0" applyFill="1" applyBorder="1"/>
    <xf numFmtId="0" fontId="0" fillId="0" borderId="16" xfId="0" applyFill="1" applyBorder="1"/>
    <xf numFmtId="0" fontId="0" fillId="0" borderId="22" xfId="0" applyFill="1" applyBorder="1"/>
    <xf numFmtId="0" fontId="0" fillId="0" borderId="23" xfId="0" applyBorder="1" applyAlignment="1">
      <alignment horizontal="center"/>
    </xf>
    <xf numFmtId="0" fontId="0" fillId="0" borderId="25" xfId="0" applyFill="1" applyBorder="1"/>
    <xf numFmtId="0" fontId="0" fillId="0" borderId="21" xfId="0" applyFill="1" applyBorder="1"/>
    <xf numFmtId="0" fontId="0" fillId="0" borderId="24" xfId="0" applyFill="1" applyBorder="1"/>
    <xf numFmtId="0" fontId="11" fillId="2" borderId="1" xfId="0" applyFont="1" applyFill="1" applyBorder="1"/>
    <xf numFmtId="0" fontId="2" fillId="0" borderId="0" xfId="0" applyFont="1"/>
    <xf numFmtId="0" fontId="0" fillId="0" borderId="1" xfId="0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0" fontId="9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6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1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35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142875</xdr:colOff>
      <xdr:row>40</xdr:row>
      <xdr:rowOff>66674</xdr:rowOff>
    </xdr:from>
    <xdr:ext cx="1295400" cy="5238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/>
            <xdr:cNvSpPr txBox="1"/>
          </xdr:nvSpPr>
          <xdr:spPr>
            <a:xfrm>
              <a:off x="3171825" y="22469474"/>
              <a:ext cx="1295400" cy="523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Y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𝑭𝑴𝑰𝑲</m:t>
                    </m:r>
                    <m:r>
                      <a:rPr lang="es-PY" sz="1100" b="1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s-MX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PY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∑</m:t>
                        </m:r>
                        <m:r>
                          <a:rPr lang="es-PY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𝒌𝑽𝑨</m:t>
                        </m:r>
                        <m:sSub>
                          <m:sSubPr>
                            <m:ctrlPr>
                              <a:rPr lang="es-MX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PY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𝒇</m:t>
                            </m:r>
                          </m:e>
                          <m:sub>
                            <m:r>
                              <a:rPr lang="es-PY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𝑺𝒊</m:t>
                            </m:r>
                          </m:sub>
                        </m:sSub>
                      </m:num>
                      <m:den>
                        <m:r>
                          <a:rPr lang="es-PY" sz="1100" b="1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𝒌𝑽</m:t>
                        </m:r>
                        <m:sSub>
                          <m:sSubPr>
                            <m:ctrlPr>
                              <a:rPr lang="es-MX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PY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𝑨</m:t>
                            </m:r>
                          </m:e>
                          <m:sub>
                            <m:r>
                              <a:rPr lang="es-PY" sz="1100" b="1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𝒊𝒏𝒔𝒕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MX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Choice>
      <mc:Fallback xmlns="">
        <xdr:sp macro="" textlink="">
          <xdr:nvSpPr>
            <xdr:cNvPr id="2" name="CuadroTexto 1"/>
            <xdr:cNvSpPr txBox="1"/>
          </xdr:nvSpPr>
          <xdr:spPr>
            <a:xfrm>
              <a:off x="3171825" y="22469474"/>
              <a:ext cx="1295400" cy="5238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s-PY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𝑭𝑴𝑰𝑲=</a:t>
              </a:r>
              <a:r>
                <a:rPr lang="es-MX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s-PY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∑𝒌𝑽𝑨𝒇</a:t>
              </a:r>
              <a:r>
                <a:rPr lang="es-MX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PY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𝑺𝒊</a:t>
              </a:r>
              <a:r>
                <a:rPr lang="es-MX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s-PY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𝒌𝑽𝑨</a:t>
              </a:r>
              <a:r>
                <a:rPr lang="es-MX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PY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𝒊𝒏𝒔𝒕 </a:t>
              </a:r>
              <a:r>
                <a:rPr lang="es-MX" sz="11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es-MX" sz="1100" b="1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s-MX" sz="1100"/>
            </a:p>
          </xdr:txBody>
        </xdr:sp>
      </mc:Fallback>
    </mc:AlternateContent>
    <xdr:clientData/>
  </xdr:oneCellAnchor>
  <xdr:oneCellAnchor>
    <xdr:from>
      <xdr:col>4</xdr:col>
      <xdr:colOff>361950</xdr:colOff>
      <xdr:row>24</xdr:row>
      <xdr:rowOff>112619</xdr:rowOff>
    </xdr:from>
    <xdr:ext cx="733424" cy="2912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/>
            <xdr:cNvSpPr txBox="1"/>
          </xdr:nvSpPr>
          <xdr:spPr>
            <a:xfrm>
              <a:off x="7439025" y="3227294"/>
              <a:ext cx="733424" cy="2912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Y" sz="1100" b="1" i="1">
                        <a:latin typeface="Cambria Math" panose="02040503050406030204" pitchFamily="18" charset="0"/>
                      </a:rPr>
                      <m:t>𝒃</m:t>
                    </m:r>
                    <m:r>
                      <a:rPr lang="es-PY" sz="11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PY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PY" sz="1100" b="1" i="1">
                            <a:latin typeface="Cambria Math" panose="02040503050406030204" pitchFamily="18" charset="0"/>
                          </a:rPr>
                          <m:t>𝒎</m:t>
                        </m:r>
                      </m:num>
                      <m:den>
                        <m:r>
                          <a:rPr lang="es-PY" sz="1100" b="1" i="1">
                            <a:latin typeface="Cambria Math" panose="02040503050406030204" pitchFamily="18" charset="0"/>
                          </a:rPr>
                          <m:t>𝑳</m:t>
                        </m:r>
                        <m:r>
                          <a:rPr lang="es-PY" sz="1100" b="1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s-PY" sz="1100" b="1" i="1">
                            <a:latin typeface="Cambria Math" panose="02040503050406030204" pitchFamily="18" charset="0"/>
                          </a:rPr>
                          <m:t>𝑻</m:t>
                        </m:r>
                      </m:den>
                    </m:f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3" name="CuadroTexto 2"/>
            <xdr:cNvSpPr txBox="1"/>
          </xdr:nvSpPr>
          <xdr:spPr>
            <a:xfrm>
              <a:off x="7439025" y="3227294"/>
              <a:ext cx="733424" cy="2912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PY" sz="1100" b="1" i="0">
                  <a:latin typeface="Cambria Math" panose="02040503050406030204" pitchFamily="18" charset="0"/>
                </a:rPr>
                <a:t>𝒃=𝒎/(𝑳∗𝑻)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4</xdr:col>
      <xdr:colOff>394448</xdr:colOff>
      <xdr:row>23</xdr:row>
      <xdr:rowOff>22412</xdr:rowOff>
    </xdr:from>
    <xdr:ext cx="60779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/>
            <xdr:cNvSpPr txBox="1"/>
          </xdr:nvSpPr>
          <xdr:spPr>
            <a:xfrm>
              <a:off x="7471523" y="2946587"/>
              <a:ext cx="6077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PY" sz="11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b="1" i="1">
                            <a:latin typeface="Cambria Math" panose="02040503050406030204" pitchFamily="18" charset="0"/>
                          </a:rPr>
                          <m:t>𝝀</m:t>
                        </m:r>
                      </m:e>
                      <m:sub>
                        <m:r>
                          <a:rPr lang="es-PY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</m:sSub>
                    <m:r>
                      <a:rPr lang="es-PY" sz="11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PY" sz="1100" b="1" i="1">
                        <a:latin typeface="Cambria Math" panose="02040503050406030204" pitchFamily="18" charset="0"/>
                      </a:rPr>
                      <m:t>𝒃</m:t>
                    </m:r>
                    <m:r>
                      <a:rPr lang="es-PY" sz="1100" b="1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PY" sz="1100" b="1" i="1">
                        <a:latin typeface="Cambria Math" panose="02040503050406030204" pitchFamily="18" charset="0"/>
                      </a:rPr>
                      <m:t>𝒍</m:t>
                    </m:r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4" name="CuadroTexto 3"/>
            <xdr:cNvSpPr txBox="1"/>
          </xdr:nvSpPr>
          <xdr:spPr>
            <a:xfrm>
              <a:off x="7471523" y="2946587"/>
              <a:ext cx="6077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1" i="0">
                  <a:latin typeface="Cambria Math" panose="02040503050406030204" pitchFamily="18" charset="0"/>
                </a:rPr>
                <a:t>𝝀</a:t>
              </a:r>
              <a:r>
                <a:rPr lang="es-PY" sz="1100" b="1" i="0">
                  <a:latin typeface="Cambria Math" panose="02040503050406030204" pitchFamily="18" charset="0"/>
                </a:rPr>
                <a:t>_𝒊=𝒃∗𝒍</a:t>
              </a:r>
              <a:endParaRPr lang="es-MX" sz="1100" b="1"/>
            </a:p>
          </xdr:txBody>
        </xdr:sp>
      </mc:Fallback>
    </mc:AlternateContent>
    <xdr:clientData/>
  </xdr:oneCellAnchor>
  <xdr:twoCellAnchor editAs="oneCell">
    <xdr:from>
      <xdr:col>1</xdr:col>
      <xdr:colOff>219075</xdr:colOff>
      <xdr:row>31</xdr:row>
      <xdr:rowOff>28575</xdr:rowOff>
    </xdr:from>
    <xdr:to>
      <xdr:col>2</xdr:col>
      <xdr:colOff>14568</xdr:colOff>
      <xdr:row>32</xdr:row>
      <xdr:rowOff>200024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0545425"/>
          <a:ext cx="1857375" cy="333375"/>
        </a:xfrm>
        <a:prstGeom prst="rect">
          <a:avLst/>
        </a:prstGeom>
      </xdr:spPr>
    </xdr:pic>
    <xdr:clientData/>
  </xdr:twoCellAnchor>
  <xdr:oneCellAnchor>
    <xdr:from>
      <xdr:col>3</xdr:col>
      <xdr:colOff>544045</xdr:colOff>
      <xdr:row>31</xdr:row>
      <xdr:rowOff>7844</xdr:rowOff>
    </xdr:from>
    <xdr:ext cx="1562100" cy="3526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/>
            <xdr:cNvSpPr txBox="1"/>
          </xdr:nvSpPr>
          <xdr:spPr>
            <a:xfrm>
              <a:off x="5373780" y="20380138"/>
              <a:ext cx="1562100" cy="352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Y" sz="1100" b="1" i="1">
                        <a:latin typeface="Cambria Math" panose="02040503050406030204" pitchFamily="18" charset="0"/>
                      </a:rPr>
                      <m:t>𝒇</m:t>
                    </m:r>
                    <m:r>
                      <a:rPr lang="es-PY" sz="11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PY" sz="11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s-PY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PY" sz="1100" b="1" i="1">
                                <a:latin typeface="Cambria Math" panose="02040503050406030204" pitchFamily="18" charset="0"/>
                              </a:rPr>
                              <m:t>𝑰</m:t>
                            </m:r>
                          </m:e>
                          <m:sub>
                            <m:r>
                              <a:rPr lang="es-PY" sz="1100" b="1" i="1">
                                <a:latin typeface="Cambria Math" panose="02040503050406030204" pitchFamily="18" charset="0"/>
                              </a:rPr>
                              <m:t>𝒎𝒂𝒙𝒎𝒂</m:t>
                            </m:r>
                            <m:r>
                              <a:rPr lang="es-PY" sz="1100" b="1" i="1">
                                <a:latin typeface="Cambria Math" panose="02040503050406030204" pitchFamily="18" charset="0"/>
                              </a:rPr>
                              <m:t> </m:t>
                            </m:r>
                            <m:r>
                              <a:rPr lang="es-PY" sz="1100" b="1" i="1">
                                <a:latin typeface="Cambria Math" panose="02040503050406030204" pitchFamily="18" charset="0"/>
                              </a:rPr>
                              <m:t>𝒓𝒆𝒈𝒊𝒔𝒕𝒓𝒂𝒅𝒂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s-PY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PY" sz="1100" b="1" i="1">
                                <a:latin typeface="Cambria Math" panose="02040503050406030204" pitchFamily="18" charset="0"/>
                              </a:rPr>
                              <m:t>𝑰</m:t>
                            </m:r>
                          </m:e>
                          <m:sub>
                            <m:r>
                              <a:rPr lang="es-PY" sz="1100" b="1" i="1">
                                <a:latin typeface="Cambria Math" panose="02040503050406030204" pitchFamily="18" charset="0"/>
                              </a:rPr>
                              <m:t>𝒊𝒏𝒔𝒕𝒂𝒍𝒂𝒅𝒂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5373780" y="20380138"/>
              <a:ext cx="1562100" cy="3526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PY" sz="1100" b="1" i="0">
                  <a:latin typeface="Cambria Math" panose="02040503050406030204" pitchFamily="18" charset="0"/>
                </a:rPr>
                <a:t>𝒇=𝑰_(𝒎𝒂𝒙𝒎𝒂 𝒓𝒆𝒈𝒊𝒔𝒕𝒓𝒂𝒅𝒂)/𝑰_𝒊𝒏𝒔𝒕𝒂𝒍𝒂𝒅𝒂 </a:t>
              </a:r>
              <a:endParaRPr lang="es-MX" sz="1100" b="1"/>
            </a:p>
          </xdr:txBody>
        </xdr:sp>
      </mc:Fallback>
    </mc:AlternateContent>
    <xdr:clientData/>
  </xdr:oneCellAnchor>
  <xdr:oneCellAnchor>
    <xdr:from>
      <xdr:col>1</xdr:col>
      <xdr:colOff>552450</xdr:colOff>
      <xdr:row>40</xdr:row>
      <xdr:rowOff>66675</xdr:rowOff>
    </xdr:from>
    <xdr:ext cx="1107098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/>
            <xdr:cNvSpPr txBox="1"/>
          </xdr:nvSpPr>
          <xdr:spPr>
            <a:xfrm>
              <a:off x="933450" y="19278600"/>
              <a:ext cx="1107098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PY" sz="1100" b="1" i="1">
                        <a:latin typeface="Cambria Math" panose="02040503050406030204" pitchFamily="18" charset="0"/>
                      </a:rPr>
                      <m:t>𝑬𝑵𝑺</m:t>
                    </m:r>
                    <m:r>
                      <a:rPr lang="es-PY" sz="1100" b="1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MX" sz="1100" b="1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es-MX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PY" sz="1100" b="1" i="1">
                                <a:latin typeface="Cambria Math" panose="02040503050406030204" pitchFamily="18" charset="0"/>
                              </a:rPr>
                              <m:t>𝑳</m:t>
                            </m:r>
                          </m:e>
                          <m:sub>
                            <m:r>
                              <a:rPr lang="es-PY" sz="11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  <m:r>
                          <a:rPr lang="es-PY" sz="1100" b="1" i="1">
                            <a:latin typeface="Cambria Math" panose="02040503050406030204" pitchFamily="18" charset="0"/>
                          </a:rPr>
                          <m:t>∗</m:t>
                        </m:r>
                        <m:sSub>
                          <m:sSubPr>
                            <m:ctrlPr>
                              <a:rPr lang="es-PY" sz="11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PY" sz="1100" b="1" i="1">
                                <a:latin typeface="Cambria Math" panose="02040503050406030204" pitchFamily="18" charset="0"/>
                              </a:rPr>
                              <m:t>𝑼</m:t>
                            </m:r>
                          </m:e>
                          <m:sub>
                            <m:r>
                              <a:rPr lang="es-PY" sz="11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MX" sz="1100" b="1"/>
            </a:p>
          </xdr:txBody>
        </xdr:sp>
      </mc:Choice>
      <mc:Fallback xmlns="">
        <xdr:sp macro="" textlink="">
          <xdr:nvSpPr>
            <xdr:cNvPr id="7" name="CuadroTexto 6"/>
            <xdr:cNvSpPr txBox="1"/>
          </xdr:nvSpPr>
          <xdr:spPr>
            <a:xfrm>
              <a:off x="933450" y="19278600"/>
              <a:ext cx="1107098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PY" sz="1100" b="1" i="0">
                  <a:latin typeface="Cambria Math" panose="02040503050406030204" pitchFamily="18" charset="0"/>
                </a:rPr>
                <a:t>𝑬𝑵𝑺=</a:t>
              </a:r>
              <a:r>
                <a:rPr lang="es-MX" sz="1100" b="1" i="0">
                  <a:latin typeface="Cambria Math" panose="02040503050406030204" pitchFamily="18" charset="0"/>
                </a:rPr>
                <a:t>∑</a:t>
              </a:r>
              <a:r>
                <a:rPr lang="es-PY" sz="1100" b="1" i="0">
                  <a:latin typeface="Cambria Math" panose="02040503050406030204" pitchFamily="18" charset="0"/>
                </a:rPr>
                <a:t>▒</a:t>
              </a:r>
              <a:r>
                <a:rPr lang="es-MX" sz="1100" b="1" i="0">
                  <a:latin typeface="Cambria Math" panose="02040503050406030204" pitchFamily="18" charset="0"/>
                </a:rPr>
                <a:t>〖</a:t>
              </a:r>
              <a:r>
                <a:rPr lang="es-PY" sz="1100" b="1" i="0">
                  <a:latin typeface="Cambria Math" panose="02040503050406030204" pitchFamily="18" charset="0"/>
                </a:rPr>
                <a:t>𝑳</a:t>
              </a:r>
              <a:r>
                <a:rPr lang="es-MX" sz="1100" b="1" i="0">
                  <a:latin typeface="Cambria Math" panose="02040503050406030204" pitchFamily="18" charset="0"/>
                </a:rPr>
                <a:t>_</a:t>
              </a:r>
              <a:r>
                <a:rPr lang="es-PY" sz="1100" b="1" i="0">
                  <a:latin typeface="Cambria Math" panose="02040503050406030204" pitchFamily="18" charset="0"/>
                </a:rPr>
                <a:t>𝒊∗𝑼_𝒊 </a:t>
              </a:r>
              <a:r>
                <a:rPr lang="es-MX" sz="1100" b="1" i="0">
                  <a:latin typeface="Cambria Math" panose="02040503050406030204" pitchFamily="18" charset="0"/>
                </a:rPr>
                <a:t>〗</a:t>
              </a:r>
              <a:endParaRPr lang="es-MX" sz="1100" b="1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emandaMaximaRegistra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Datos De Alimentadores"/>
      <sheetName val="Demandas Maximas"/>
    </sheetNames>
    <sheetDataSet>
      <sheetData sheetId="0">
        <row r="4">
          <cell r="C4">
            <v>215</v>
          </cell>
          <cell r="F4">
            <v>192</v>
          </cell>
          <cell r="I4">
            <v>253</v>
          </cell>
          <cell r="L4">
            <v>252</v>
          </cell>
        </row>
        <row r="5">
          <cell r="C5">
            <v>189</v>
          </cell>
          <cell r="F5">
            <v>186</v>
          </cell>
          <cell r="I5">
            <v>196</v>
          </cell>
          <cell r="L5">
            <v>251</v>
          </cell>
        </row>
        <row r="6">
          <cell r="C6">
            <v>99</v>
          </cell>
          <cell r="F6">
            <v>194</v>
          </cell>
          <cell r="I6">
            <v>162</v>
          </cell>
          <cell r="L6">
            <v>239</v>
          </cell>
        </row>
        <row r="7">
          <cell r="C7">
            <v>124</v>
          </cell>
          <cell r="F7">
            <v>190</v>
          </cell>
          <cell r="I7">
            <v>203</v>
          </cell>
          <cell r="L7">
            <v>206</v>
          </cell>
        </row>
        <row r="8">
          <cell r="C8">
            <v>149</v>
          </cell>
          <cell r="F8">
            <v>157</v>
          </cell>
          <cell r="I8">
            <v>176</v>
          </cell>
          <cell r="L8">
            <v>166</v>
          </cell>
        </row>
        <row r="9">
          <cell r="C9">
            <v>75</v>
          </cell>
          <cell r="F9">
            <v>154</v>
          </cell>
          <cell r="I9">
            <v>168</v>
          </cell>
          <cell r="L9">
            <v>170</v>
          </cell>
        </row>
        <row r="10">
          <cell r="C10">
            <v>165</v>
          </cell>
          <cell r="F10">
            <v>49</v>
          </cell>
          <cell r="I10">
            <v>199</v>
          </cell>
          <cell r="L10">
            <v>180</v>
          </cell>
        </row>
        <row r="11">
          <cell r="C11">
            <v>178</v>
          </cell>
          <cell r="F11">
            <v>145</v>
          </cell>
          <cell r="I11">
            <v>193</v>
          </cell>
          <cell r="L11">
            <v>199</v>
          </cell>
        </row>
      </sheetData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a1" displayName="Tabla1" ref="B1:Q66" totalsRowShown="0">
  <autoFilter ref="B1:Q66"/>
  <tableColumns count="16">
    <tableColumn id="1" name="Tramo" dataDxfId="34"/>
    <tableColumn id="2" name="cd"/>
    <tableColumn id="3" name="alim"/>
    <tableColumn id="4" name="fecha"/>
    <tableColumn id="5" name="usuario"/>
    <tableColumn id="6" name="nis"/>
    <tableColumn id="7" name="pd"/>
    <tableColumn id="8" name="numande"/>
    <tableColumn id="9" name="pot" dataDxfId="33"/>
    <tableColumn id="10" name="numfabri"/>
    <tableColumn id="11" name="tm"/>
    <tableColumn id="12" name="marcamedid"/>
    <tableColumn id="13" name="nummedidor"/>
    <tableColumn id="14" name="localiza"/>
    <tableColumn id="15" name="fase"/>
    <tableColumn id="16" name="anomalias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70:L88" totalsRowShown="0" headerRowDxfId="32" headerRowBorderDxfId="31" tableBorderDxfId="30">
  <autoFilter ref="B70:L88"/>
  <tableColumns count="11">
    <tableColumn id="1" name="Tramo &quot;i&quot;" dataDxfId="29"/>
    <tableColumn id="2" name="Columna1" dataDxfId="28"/>
    <tableColumn id="3" name="Clientes MT" dataDxfId="27"/>
    <tableColumn id="4" name="Columna2" dataDxfId="26"/>
    <tableColumn id="5" name="Transformadores ANDE p/ Clientes BT" dataDxfId="25"/>
    <tableColumn id="6" name="Columna3" dataDxfId="24"/>
    <tableColumn id="7" name="Cantidad de Usuarios Baja" dataDxfId="23"/>
    <tableColumn id="8" name="Columna4" dataDxfId="22"/>
    <tableColumn id="9" name="Cantidad Total de Trafos" dataDxfId="21"/>
    <tableColumn id="10" name="Columna5" dataDxfId="20"/>
    <tableColumn id="11" name="Potencia Instalada i [kVA]" dataDxfId="19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1:L154" totalsRowShown="0">
  <autoFilter ref="A1:L154"/>
  <tableColumns count="12">
    <tableColumn id="1" name="alim"/>
    <tableColumn id="2" name="Tramos"/>
    <tableColumn id="3" name="localiza"/>
    <tableColumn id="4" name="material"/>
    <tableColumn id="5" name="aislacion"/>
    <tableColumn id="6" name="seccion"/>
    <tableColumn id="7" name="hilos"/>
    <tableColumn id="8" name="fecha"/>
    <tableColumn id="9" name="longitud" dataDxfId="18"/>
    <tableColumn id="10" name="fase"/>
    <tableColumn id="12" name="id"/>
    <tableColumn id="13" name="div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la4" displayName="Tabla4" ref="A159:D176" totalsRowShown="0" headerRowBorderDxfId="17" tableBorderDxfId="16">
  <autoFilter ref="A159:D176"/>
  <tableColumns count="4">
    <tableColumn id="1" name="Tramo &quot;i&quot;" dataDxfId="15"/>
    <tableColumn id="2" name="Longitud [m]" dataDxfId="14"/>
    <tableColumn id="3" name="Longitud [km]" dataDxfId="13"/>
    <tableColumn id="4" name="Corriente en la cabecera [A]" dataDxfId="12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Tabla5" displayName="Tabla5" ref="E28:K44" totalsRowShown="0" headerRowDxfId="11" dataDxfId="9" headerRowBorderDxfId="10" tableBorderDxfId="8" totalsRowBorderDxfId="7">
  <autoFilter ref="E28:K44"/>
  <tableColumns count="7">
    <tableColumn id="1" name="Tramo &quot;i&quot;" dataDxfId="6">
      <calculatedColumnFormula>1+E28</calculatedColumnFormula>
    </tableColumn>
    <tableColumn id="2" name="Dispositivo en cabecera" dataDxfId="5"/>
    <tableColumn id="3" name="Abreviacion" dataDxfId="4">
      <calculatedColumnFormula>+IF(H29=1, "RC", IF(H29=0,"SC", IF(H29=2, "SF", "")))</calculatedColumnFormula>
    </tableColumn>
    <tableColumn id="4" name="Operador Lógico" dataDxfId="3">
      <calculatedColumnFormula>+IF(G2="RC", 1, IF(G2="SC", 0, IF(G2="SF", 2, "")))</calculatedColumnFormula>
    </tableColumn>
    <tableColumn id="5" name="Acoples" dataDxfId="2">
      <calculatedColumnFormula>COUNTIF($L$18:$L$25,E29)</calculatedColumnFormula>
    </tableColumn>
    <tableColumn id="6" name="Alimentador Adyacente" dataDxfId="1"/>
    <tableColumn id="7" name="Alimentador Adyacente2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opLeftCell="B1" workbookViewId="0">
      <selection activeCell="L88" sqref="L88"/>
    </sheetView>
  </sheetViews>
  <sheetFormatPr baseColWidth="10" defaultRowHeight="12.75" x14ac:dyDescent="0.2"/>
  <cols>
    <col min="1" max="1" width="0" hidden="1" customWidth="1"/>
    <col min="2" max="2" width="11.85546875" customWidth="1"/>
    <col min="3" max="3" width="0" hidden="1" customWidth="1"/>
    <col min="4" max="4" width="13.7109375" customWidth="1"/>
    <col min="5" max="5" width="9" hidden="1" customWidth="1"/>
    <col min="6" max="6" width="42.42578125" bestFit="1" customWidth="1"/>
    <col min="7" max="7" width="0" hidden="1" customWidth="1"/>
    <col min="8" max="8" width="27.140625" customWidth="1"/>
    <col min="9" max="9" width="21.28515625" hidden="1" customWidth="1"/>
    <col min="10" max="10" width="25.42578125" customWidth="1"/>
    <col min="11" max="11" width="36" hidden="1" customWidth="1"/>
    <col min="12" max="12" width="27.42578125" customWidth="1"/>
    <col min="13" max="14" width="12.5703125" hidden="1" customWidth="1"/>
    <col min="15" max="1024" width="15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</v>
      </c>
      <c r="B2" s="1">
        <v>3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J2" s="1">
        <v>150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 x14ac:dyDescent="0.2">
      <c r="A3">
        <v>2</v>
      </c>
      <c r="B3" s="1">
        <v>3</v>
      </c>
      <c r="C3" t="s">
        <v>18</v>
      </c>
      <c r="D3" t="s">
        <v>19</v>
      </c>
      <c r="E3" t="s">
        <v>31</v>
      </c>
      <c r="H3" t="s">
        <v>32</v>
      </c>
      <c r="I3" t="s">
        <v>33</v>
      </c>
      <c r="J3" s="1">
        <v>63</v>
      </c>
      <c r="K3" t="s">
        <v>35</v>
      </c>
      <c r="O3" t="s">
        <v>28</v>
      </c>
      <c r="P3" t="s">
        <v>29</v>
      </c>
    </row>
    <row r="4" spans="1:17" x14ac:dyDescent="0.2">
      <c r="A4">
        <v>3</v>
      </c>
      <c r="B4" s="1">
        <v>3</v>
      </c>
      <c r="C4" t="s">
        <v>18</v>
      </c>
      <c r="D4" t="s">
        <v>19</v>
      </c>
      <c r="E4" t="s">
        <v>36</v>
      </c>
      <c r="F4" t="s">
        <v>37</v>
      </c>
      <c r="G4" t="s">
        <v>38</v>
      </c>
      <c r="J4" s="1">
        <v>500</v>
      </c>
      <c r="K4" t="s">
        <v>39</v>
      </c>
      <c r="L4" t="s">
        <v>40</v>
      </c>
      <c r="N4" t="s">
        <v>41</v>
      </c>
      <c r="O4" t="s">
        <v>42</v>
      </c>
      <c r="P4" t="s">
        <v>29</v>
      </c>
      <c r="Q4" t="s">
        <v>43</v>
      </c>
    </row>
    <row r="5" spans="1:17" x14ac:dyDescent="0.2">
      <c r="A5">
        <v>4</v>
      </c>
      <c r="B5" s="1">
        <v>3</v>
      </c>
      <c r="C5" t="s">
        <v>18</v>
      </c>
      <c r="D5" t="s">
        <v>19</v>
      </c>
      <c r="E5" t="s">
        <v>36</v>
      </c>
      <c r="F5" t="s">
        <v>44</v>
      </c>
      <c r="G5" t="s">
        <v>45</v>
      </c>
      <c r="J5" s="1">
        <v>150</v>
      </c>
      <c r="K5" t="s">
        <v>46</v>
      </c>
      <c r="L5" t="s">
        <v>47</v>
      </c>
      <c r="M5" t="s">
        <v>48</v>
      </c>
      <c r="N5" t="s">
        <v>49</v>
      </c>
      <c r="O5" t="s">
        <v>28</v>
      </c>
      <c r="P5" t="s">
        <v>29</v>
      </c>
    </row>
    <row r="6" spans="1:17" x14ac:dyDescent="0.2">
      <c r="A6">
        <v>5</v>
      </c>
      <c r="B6" s="1">
        <v>3</v>
      </c>
      <c r="C6" t="s">
        <v>18</v>
      </c>
      <c r="D6" t="s">
        <v>19</v>
      </c>
      <c r="E6" t="s">
        <v>36</v>
      </c>
      <c r="F6" t="s">
        <v>50</v>
      </c>
      <c r="G6" t="s">
        <v>51</v>
      </c>
      <c r="J6" s="1">
        <v>500</v>
      </c>
      <c r="K6" t="s">
        <v>52</v>
      </c>
      <c r="L6" t="s">
        <v>53</v>
      </c>
      <c r="M6" t="s">
        <v>48</v>
      </c>
      <c r="N6" t="s">
        <v>54</v>
      </c>
      <c r="O6" t="s">
        <v>28</v>
      </c>
      <c r="P6" t="s">
        <v>29</v>
      </c>
    </row>
    <row r="7" spans="1:17" x14ac:dyDescent="0.2">
      <c r="A7">
        <v>6</v>
      </c>
      <c r="B7" s="1">
        <v>3</v>
      </c>
      <c r="C7" t="s">
        <v>18</v>
      </c>
      <c r="D7" t="s">
        <v>19</v>
      </c>
      <c r="E7" t="s">
        <v>36</v>
      </c>
      <c r="F7" t="s">
        <v>50</v>
      </c>
      <c r="G7" t="s">
        <v>51</v>
      </c>
      <c r="J7" s="1">
        <v>100</v>
      </c>
      <c r="K7" t="s">
        <v>56</v>
      </c>
      <c r="L7" t="s">
        <v>57</v>
      </c>
      <c r="M7" t="s">
        <v>48</v>
      </c>
      <c r="N7" t="s">
        <v>54</v>
      </c>
      <c r="O7" t="s">
        <v>42</v>
      </c>
      <c r="P7" t="s">
        <v>29</v>
      </c>
    </row>
    <row r="8" spans="1:17" x14ac:dyDescent="0.2">
      <c r="A8">
        <v>7</v>
      </c>
      <c r="B8" s="1">
        <v>3</v>
      </c>
      <c r="C8" t="s">
        <v>18</v>
      </c>
      <c r="D8" t="s">
        <v>19</v>
      </c>
      <c r="E8" t="s">
        <v>36</v>
      </c>
      <c r="F8" t="s">
        <v>58</v>
      </c>
      <c r="G8" t="s">
        <v>59</v>
      </c>
      <c r="J8" s="1">
        <v>25</v>
      </c>
      <c r="K8" t="s">
        <v>60</v>
      </c>
      <c r="L8" t="s">
        <v>34</v>
      </c>
      <c r="M8" t="s">
        <v>61</v>
      </c>
      <c r="N8" t="s">
        <v>62</v>
      </c>
      <c r="O8" t="s">
        <v>28</v>
      </c>
      <c r="P8" t="s">
        <v>63</v>
      </c>
      <c r="Q8" t="s">
        <v>64</v>
      </c>
    </row>
    <row r="9" spans="1:17" x14ac:dyDescent="0.2">
      <c r="A9">
        <v>8</v>
      </c>
      <c r="B9" s="1">
        <v>3</v>
      </c>
      <c r="C9" t="s">
        <v>18</v>
      </c>
      <c r="D9" t="s">
        <v>19</v>
      </c>
      <c r="E9" t="s">
        <v>36</v>
      </c>
      <c r="H9" t="s">
        <v>32</v>
      </c>
      <c r="I9" t="s">
        <v>65</v>
      </c>
      <c r="J9" s="1">
        <v>15</v>
      </c>
      <c r="K9" t="s">
        <v>66</v>
      </c>
      <c r="O9" t="s">
        <v>28</v>
      </c>
      <c r="P9" t="s">
        <v>67</v>
      </c>
      <c r="Q9" t="s">
        <v>68</v>
      </c>
    </row>
    <row r="10" spans="1:17" x14ac:dyDescent="0.2">
      <c r="A10">
        <v>9</v>
      </c>
      <c r="B10" s="1">
        <v>3</v>
      </c>
      <c r="C10" t="s">
        <v>18</v>
      </c>
      <c r="D10" t="s">
        <v>19</v>
      </c>
      <c r="E10" t="s">
        <v>36</v>
      </c>
      <c r="H10" t="s">
        <v>32</v>
      </c>
      <c r="I10" t="s">
        <v>69</v>
      </c>
      <c r="J10" s="1">
        <v>25</v>
      </c>
      <c r="K10" t="s">
        <v>70</v>
      </c>
      <c r="O10" t="s">
        <v>28</v>
      </c>
      <c r="P10" t="s">
        <v>17</v>
      </c>
      <c r="Q10" t="s">
        <v>71</v>
      </c>
    </row>
    <row r="11" spans="1:17" x14ac:dyDescent="0.2">
      <c r="A11">
        <v>10</v>
      </c>
      <c r="B11" s="1">
        <v>3</v>
      </c>
      <c r="C11" t="s">
        <v>18</v>
      </c>
      <c r="D11" t="s">
        <v>19</v>
      </c>
      <c r="E11" t="s">
        <v>36</v>
      </c>
      <c r="H11" t="s">
        <v>72</v>
      </c>
      <c r="I11" t="s">
        <v>73</v>
      </c>
      <c r="J11" s="1">
        <v>100</v>
      </c>
      <c r="K11" t="s">
        <v>74</v>
      </c>
      <c r="O11" t="s">
        <v>28</v>
      </c>
      <c r="P11" t="s">
        <v>29</v>
      </c>
      <c r="Q11" t="s">
        <v>75</v>
      </c>
    </row>
    <row r="12" spans="1:17" x14ac:dyDescent="0.2">
      <c r="A12">
        <v>11</v>
      </c>
      <c r="B12" s="1">
        <v>5</v>
      </c>
      <c r="C12" t="s">
        <v>18</v>
      </c>
      <c r="D12" t="s">
        <v>19</v>
      </c>
      <c r="E12" t="s">
        <v>76</v>
      </c>
      <c r="H12" t="s">
        <v>77</v>
      </c>
      <c r="I12" t="s">
        <v>78</v>
      </c>
      <c r="J12" s="1">
        <v>75</v>
      </c>
      <c r="K12" t="s">
        <v>79</v>
      </c>
      <c r="O12" t="s">
        <v>28</v>
      </c>
      <c r="P12" t="s">
        <v>29</v>
      </c>
    </row>
    <row r="13" spans="1:17" x14ac:dyDescent="0.2">
      <c r="A13">
        <v>12</v>
      </c>
      <c r="B13" s="1">
        <v>5</v>
      </c>
      <c r="C13" t="s">
        <v>18</v>
      </c>
      <c r="D13" t="s">
        <v>19</v>
      </c>
      <c r="E13" t="s">
        <v>36</v>
      </c>
      <c r="H13" t="s">
        <v>32</v>
      </c>
      <c r="I13" t="s">
        <v>80</v>
      </c>
      <c r="J13" s="1">
        <v>63</v>
      </c>
      <c r="K13" t="s">
        <v>81</v>
      </c>
      <c r="O13" t="s">
        <v>28</v>
      </c>
      <c r="P13" t="s">
        <v>29</v>
      </c>
    </row>
    <row r="14" spans="1:17" x14ac:dyDescent="0.2">
      <c r="A14">
        <v>13</v>
      </c>
      <c r="B14" s="1">
        <v>5</v>
      </c>
      <c r="C14" t="s">
        <v>18</v>
      </c>
      <c r="D14" t="s">
        <v>19</v>
      </c>
      <c r="E14" t="s">
        <v>36</v>
      </c>
      <c r="H14" t="s">
        <v>32</v>
      </c>
      <c r="I14" t="s">
        <v>82</v>
      </c>
      <c r="J14" s="1">
        <v>63</v>
      </c>
      <c r="K14" t="s">
        <v>83</v>
      </c>
      <c r="O14" t="s">
        <v>28</v>
      </c>
      <c r="P14" t="s">
        <v>29</v>
      </c>
    </row>
    <row r="15" spans="1:17" x14ac:dyDescent="0.2">
      <c r="A15">
        <v>14</v>
      </c>
      <c r="B15" s="1">
        <v>5</v>
      </c>
      <c r="C15" t="s">
        <v>18</v>
      </c>
      <c r="D15" t="s">
        <v>19</v>
      </c>
      <c r="E15" t="s">
        <v>76</v>
      </c>
      <c r="H15" t="s">
        <v>32</v>
      </c>
      <c r="I15" t="s">
        <v>84</v>
      </c>
      <c r="J15" s="1">
        <v>75</v>
      </c>
      <c r="K15" t="s">
        <v>85</v>
      </c>
      <c r="O15" t="s">
        <v>28</v>
      </c>
      <c r="P15" t="s">
        <v>29</v>
      </c>
    </row>
    <row r="16" spans="1:17" x14ac:dyDescent="0.2">
      <c r="A16">
        <v>15</v>
      </c>
      <c r="B16" s="1">
        <v>5</v>
      </c>
      <c r="C16" t="s">
        <v>18</v>
      </c>
      <c r="D16" t="s">
        <v>19</v>
      </c>
      <c r="E16" t="s">
        <v>31</v>
      </c>
      <c r="H16" t="s">
        <v>86</v>
      </c>
      <c r="I16" t="s">
        <v>87</v>
      </c>
      <c r="J16" s="1">
        <v>100</v>
      </c>
      <c r="K16" t="s">
        <v>88</v>
      </c>
      <c r="O16" t="s">
        <v>28</v>
      </c>
      <c r="P16" t="s">
        <v>29</v>
      </c>
    </row>
    <row r="17" spans="1:17" x14ac:dyDescent="0.2">
      <c r="A17">
        <v>16</v>
      </c>
      <c r="B17" s="1">
        <v>6</v>
      </c>
      <c r="C17" t="s">
        <v>18</v>
      </c>
      <c r="D17" t="s">
        <v>19</v>
      </c>
      <c r="E17" t="s">
        <v>36</v>
      </c>
      <c r="H17" t="s">
        <v>89</v>
      </c>
      <c r="I17" t="s">
        <v>90</v>
      </c>
      <c r="J17" s="1">
        <v>100</v>
      </c>
      <c r="K17" t="s">
        <v>91</v>
      </c>
      <c r="O17" t="s">
        <v>28</v>
      </c>
      <c r="P17" t="s">
        <v>29</v>
      </c>
    </row>
    <row r="18" spans="1:17" x14ac:dyDescent="0.2">
      <c r="A18">
        <v>17</v>
      </c>
      <c r="B18" s="1">
        <v>6</v>
      </c>
      <c r="C18" t="s">
        <v>18</v>
      </c>
      <c r="D18" t="s">
        <v>19</v>
      </c>
      <c r="E18" t="s">
        <v>92</v>
      </c>
      <c r="I18" t="s">
        <v>93</v>
      </c>
      <c r="J18" s="1">
        <v>100</v>
      </c>
      <c r="K18" t="s">
        <v>94</v>
      </c>
      <c r="O18" t="s">
        <v>28</v>
      </c>
      <c r="P18" t="s">
        <v>29</v>
      </c>
    </row>
    <row r="19" spans="1:17" x14ac:dyDescent="0.2">
      <c r="A19">
        <v>18</v>
      </c>
      <c r="B19" s="1">
        <v>6</v>
      </c>
      <c r="C19" t="s">
        <v>18</v>
      </c>
      <c r="D19" t="s">
        <v>19</v>
      </c>
      <c r="E19" t="s">
        <v>36</v>
      </c>
      <c r="F19" t="s">
        <v>95</v>
      </c>
      <c r="G19" t="s">
        <v>96</v>
      </c>
      <c r="J19" s="1">
        <v>75</v>
      </c>
      <c r="K19" t="s">
        <v>97</v>
      </c>
      <c r="L19" t="s">
        <v>55</v>
      </c>
      <c r="M19" t="s">
        <v>48</v>
      </c>
      <c r="N19" t="s">
        <v>98</v>
      </c>
      <c r="O19" t="s">
        <v>28</v>
      </c>
      <c r="P19" t="s">
        <v>29</v>
      </c>
    </row>
    <row r="20" spans="1:17" x14ac:dyDescent="0.2">
      <c r="A20">
        <v>19</v>
      </c>
      <c r="B20" s="1">
        <v>6</v>
      </c>
      <c r="C20" t="s">
        <v>18</v>
      </c>
      <c r="D20" t="s">
        <v>19</v>
      </c>
      <c r="E20" t="s">
        <v>99</v>
      </c>
      <c r="F20" t="s">
        <v>100</v>
      </c>
      <c r="J20" s="1">
        <v>100</v>
      </c>
      <c r="M20" t="s">
        <v>101</v>
      </c>
      <c r="N20" t="s">
        <v>101</v>
      </c>
      <c r="O20" t="s">
        <v>28</v>
      </c>
      <c r="P20" t="s">
        <v>29</v>
      </c>
      <c r="Q20" t="s">
        <v>102</v>
      </c>
    </row>
    <row r="21" spans="1:17" x14ac:dyDescent="0.2">
      <c r="A21">
        <v>20</v>
      </c>
      <c r="B21" s="1">
        <v>6</v>
      </c>
      <c r="C21" t="s">
        <v>18</v>
      </c>
      <c r="D21" t="s">
        <v>19</v>
      </c>
      <c r="E21" t="s">
        <v>103</v>
      </c>
      <c r="H21" t="s">
        <v>104</v>
      </c>
      <c r="I21" t="s">
        <v>105</v>
      </c>
      <c r="J21" s="1">
        <v>100</v>
      </c>
      <c r="K21" t="s">
        <v>106</v>
      </c>
      <c r="O21" t="s">
        <v>28</v>
      </c>
      <c r="P21" t="s">
        <v>29</v>
      </c>
    </row>
    <row r="22" spans="1:17" x14ac:dyDescent="0.2">
      <c r="A22">
        <v>21</v>
      </c>
      <c r="B22" s="1">
        <v>6</v>
      </c>
      <c r="C22" t="s">
        <v>18</v>
      </c>
      <c r="D22" t="s">
        <v>19</v>
      </c>
      <c r="E22" t="s">
        <v>107</v>
      </c>
      <c r="F22" t="s">
        <v>108</v>
      </c>
      <c r="G22" t="s">
        <v>109</v>
      </c>
      <c r="J22" s="1">
        <v>200</v>
      </c>
      <c r="K22" t="s">
        <v>110</v>
      </c>
      <c r="L22" t="s">
        <v>111</v>
      </c>
      <c r="M22" t="s">
        <v>48</v>
      </c>
      <c r="N22" t="s">
        <v>112</v>
      </c>
      <c r="O22" t="s">
        <v>28</v>
      </c>
      <c r="P22" t="s">
        <v>29</v>
      </c>
    </row>
    <row r="23" spans="1:17" x14ac:dyDescent="0.2">
      <c r="A23">
        <v>22</v>
      </c>
      <c r="B23" s="1">
        <v>6</v>
      </c>
      <c r="C23" t="s">
        <v>18</v>
      </c>
      <c r="D23" t="s">
        <v>19</v>
      </c>
      <c r="E23" t="s">
        <v>113</v>
      </c>
      <c r="I23" t="s">
        <v>114</v>
      </c>
      <c r="J23" s="1">
        <v>75</v>
      </c>
      <c r="K23" t="s">
        <v>115</v>
      </c>
      <c r="O23" t="s">
        <v>28</v>
      </c>
      <c r="P23" t="s">
        <v>29</v>
      </c>
    </row>
    <row r="24" spans="1:17" x14ac:dyDescent="0.2">
      <c r="A24">
        <v>23</v>
      </c>
      <c r="B24" s="1">
        <v>6</v>
      </c>
      <c r="C24" t="s">
        <v>18</v>
      </c>
      <c r="D24" t="s">
        <v>19</v>
      </c>
      <c r="E24" t="s">
        <v>107</v>
      </c>
      <c r="F24" t="s">
        <v>116</v>
      </c>
      <c r="G24" t="s">
        <v>117</v>
      </c>
      <c r="J24" s="1">
        <v>500</v>
      </c>
      <c r="K24" t="s">
        <v>118</v>
      </c>
      <c r="L24" t="s">
        <v>119</v>
      </c>
      <c r="M24" t="s">
        <v>48</v>
      </c>
      <c r="N24" t="s">
        <v>120</v>
      </c>
      <c r="O24" t="s">
        <v>42</v>
      </c>
      <c r="P24" t="s">
        <v>29</v>
      </c>
    </row>
    <row r="25" spans="1:17" x14ac:dyDescent="0.2">
      <c r="A25">
        <v>24</v>
      </c>
      <c r="B25" s="1">
        <v>6</v>
      </c>
      <c r="C25" t="s">
        <v>18</v>
      </c>
      <c r="D25" t="s">
        <v>19</v>
      </c>
      <c r="E25" t="s">
        <v>107</v>
      </c>
      <c r="F25" t="s">
        <v>116</v>
      </c>
      <c r="G25" t="s">
        <v>117</v>
      </c>
      <c r="J25" s="1">
        <v>100</v>
      </c>
      <c r="K25" t="s">
        <v>121</v>
      </c>
      <c r="L25" t="s">
        <v>119</v>
      </c>
      <c r="M25" t="s">
        <v>48</v>
      </c>
      <c r="N25" t="s">
        <v>120</v>
      </c>
      <c r="O25" t="s">
        <v>28</v>
      </c>
      <c r="P25" t="s">
        <v>29</v>
      </c>
    </row>
    <row r="26" spans="1:17" x14ac:dyDescent="0.2">
      <c r="A26">
        <v>25</v>
      </c>
      <c r="B26" s="1">
        <v>7</v>
      </c>
      <c r="C26" t="s">
        <v>18</v>
      </c>
      <c r="D26" t="s">
        <v>19</v>
      </c>
      <c r="E26" t="s">
        <v>122</v>
      </c>
      <c r="I26" t="s">
        <v>123</v>
      </c>
      <c r="J26" s="1">
        <v>25</v>
      </c>
      <c r="O26" t="s">
        <v>28</v>
      </c>
      <c r="P26" t="s">
        <v>29</v>
      </c>
    </row>
    <row r="27" spans="1:17" x14ac:dyDescent="0.2">
      <c r="A27">
        <v>26</v>
      </c>
      <c r="B27" s="1">
        <v>7</v>
      </c>
      <c r="C27" t="s">
        <v>18</v>
      </c>
      <c r="D27" t="s">
        <v>19</v>
      </c>
      <c r="E27" t="s">
        <v>122</v>
      </c>
      <c r="I27" t="s">
        <v>124</v>
      </c>
      <c r="J27" s="1">
        <v>25</v>
      </c>
      <c r="O27" t="s">
        <v>28</v>
      </c>
      <c r="P27" t="s">
        <v>29</v>
      </c>
    </row>
    <row r="28" spans="1:17" x14ac:dyDescent="0.2">
      <c r="A28">
        <v>27</v>
      </c>
      <c r="B28" s="1">
        <v>7</v>
      </c>
      <c r="C28" t="s">
        <v>18</v>
      </c>
      <c r="D28" t="s">
        <v>19</v>
      </c>
      <c r="E28" t="s">
        <v>122</v>
      </c>
      <c r="I28" t="s">
        <v>125</v>
      </c>
      <c r="J28" s="1">
        <v>25</v>
      </c>
      <c r="O28" t="s">
        <v>28</v>
      </c>
      <c r="P28" t="s">
        <v>29</v>
      </c>
    </row>
    <row r="29" spans="1:17" x14ac:dyDescent="0.2">
      <c r="A29">
        <v>28</v>
      </c>
      <c r="B29" s="1">
        <v>7</v>
      </c>
      <c r="C29" t="s">
        <v>18</v>
      </c>
      <c r="D29" t="s">
        <v>19</v>
      </c>
      <c r="E29" t="s">
        <v>122</v>
      </c>
      <c r="H29" t="s">
        <v>126</v>
      </c>
      <c r="I29" t="s">
        <v>127</v>
      </c>
      <c r="J29" s="1">
        <v>63</v>
      </c>
      <c r="K29" t="s">
        <v>128</v>
      </c>
      <c r="O29" t="s">
        <v>28</v>
      </c>
      <c r="P29" t="s">
        <v>29</v>
      </c>
    </row>
    <row r="30" spans="1:17" x14ac:dyDescent="0.2">
      <c r="A30">
        <v>29</v>
      </c>
      <c r="B30" s="1">
        <v>7</v>
      </c>
      <c r="C30" t="s">
        <v>18</v>
      </c>
      <c r="D30" t="s">
        <v>19</v>
      </c>
      <c r="E30" t="s">
        <v>129</v>
      </c>
      <c r="F30" t="s">
        <v>130</v>
      </c>
      <c r="G30" t="s">
        <v>131</v>
      </c>
      <c r="J30" s="1">
        <v>45</v>
      </c>
      <c r="K30" t="s">
        <v>132</v>
      </c>
      <c r="L30" t="s">
        <v>34</v>
      </c>
      <c r="M30" t="s">
        <v>133</v>
      </c>
      <c r="N30" t="s">
        <v>134</v>
      </c>
      <c r="O30" t="s">
        <v>28</v>
      </c>
      <c r="P30" t="s">
        <v>29</v>
      </c>
    </row>
    <row r="31" spans="1:17" x14ac:dyDescent="0.2">
      <c r="A31">
        <v>30</v>
      </c>
      <c r="B31" s="1">
        <v>7</v>
      </c>
      <c r="C31" t="s">
        <v>18</v>
      </c>
      <c r="D31" t="s">
        <v>19</v>
      </c>
      <c r="E31" t="s">
        <v>129</v>
      </c>
      <c r="F31" t="s">
        <v>135</v>
      </c>
      <c r="G31" t="s">
        <v>136</v>
      </c>
      <c r="J31" s="1">
        <v>630</v>
      </c>
      <c r="K31" t="s">
        <v>137</v>
      </c>
      <c r="L31" t="s">
        <v>138</v>
      </c>
      <c r="M31" t="s">
        <v>26</v>
      </c>
      <c r="N31" t="s">
        <v>139</v>
      </c>
      <c r="O31" t="s">
        <v>28</v>
      </c>
      <c r="P31" t="s">
        <v>29</v>
      </c>
    </row>
    <row r="32" spans="1:17" x14ac:dyDescent="0.2">
      <c r="A32">
        <v>31</v>
      </c>
      <c r="B32" s="1">
        <v>7</v>
      </c>
      <c r="C32" t="s">
        <v>18</v>
      </c>
      <c r="D32" t="s">
        <v>19</v>
      </c>
      <c r="E32" t="s">
        <v>129</v>
      </c>
      <c r="H32" t="s">
        <v>140</v>
      </c>
      <c r="I32" t="s">
        <v>141</v>
      </c>
      <c r="J32" s="1">
        <v>100</v>
      </c>
      <c r="O32" t="s">
        <v>28</v>
      </c>
      <c r="P32" t="s">
        <v>29</v>
      </c>
    </row>
    <row r="33" spans="1:17" x14ac:dyDescent="0.2">
      <c r="A33">
        <v>32</v>
      </c>
      <c r="B33" s="1">
        <v>7</v>
      </c>
      <c r="C33" t="s">
        <v>18</v>
      </c>
      <c r="D33" t="s">
        <v>19</v>
      </c>
      <c r="E33" t="s">
        <v>129</v>
      </c>
      <c r="H33" t="s">
        <v>32</v>
      </c>
      <c r="I33" t="s">
        <v>142</v>
      </c>
      <c r="J33" s="1">
        <v>100</v>
      </c>
      <c r="K33" t="s">
        <v>143</v>
      </c>
      <c r="O33" t="s">
        <v>28</v>
      </c>
      <c r="P33" t="s">
        <v>29</v>
      </c>
    </row>
    <row r="34" spans="1:17" x14ac:dyDescent="0.2">
      <c r="A34">
        <v>33</v>
      </c>
      <c r="B34" s="1">
        <v>7</v>
      </c>
      <c r="C34" t="s">
        <v>18</v>
      </c>
      <c r="D34" t="s">
        <v>19</v>
      </c>
      <c r="E34" t="s">
        <v>122</v>
      </c>
      <c r="H34" t="s">
        <v>144</v>
      </c>
      <c r="J34" s="1">
        <v>100</v>
      </c>
      <c r="O34" t="s">
        <v>28</v>
      </c>
      <c r="P34" t="s">
        <v>29</v>
      </c>
    </row>
    <row r="35" spans="1:17" x14ac:dyDescent="0.2">
      <c r="A35">
        <v>34</v>
      </c>
      <c r="B35" s="1">
        <v>7</v>
      </c>
      <c r="C35" t="s">
        <v>18</v>
      </c>
      <c r="D35" t="s">
        <v>19</v>
      </c>
      <c r="E35" t="s">
        <v>129</v>
      </c>
      <c r="H35" t="s">
        <v>32</v>
      </c>
      <c r="I35" t="s">
        <v>145</v>
      </c>
      <c r="J35" s="1">
        <v>25</v>
      </c>
      <c r="K35" t="s">
        <v>146</v>
      </c>
      <c r="O35" t="s">
        <v>28</v>
      </c>
      <c r="P35" t="s">
        <v>17</v>
      </c>
    </row>
    <row r="36" spans="1:17" x14ac:dyDescent="0.2">
      <c r="A36">
        <v>35</v>
      </c>
      <c r="B36" s="1">
        <v>7</v>
      </c>
      <c r="C36" t="s">
        <v>18</v>
      </c>
      <c r="D36" t="s">
        <v>19</v>
      </c>
      <c r="E36" t="s">
        <v>129</v>
      </c>
      <c r="H36" t="s">
        <v>32</v>
      </c>
      <c r="I36" t="s">
        <v>147</v>
      </c>
      <c r="J36" s="1">
        <v>63</v>
      </c>
      <c r="K36" t="s">
        <v>148</v>
      </c>
      <c r="O36" t="s">
        <v>28</v>
      </c>
      <c r="P36" t="s">
        <v>29</v>
      </c>
    </row>
    <row r="37" spans="1:17" x14ac:dyDescent="0.2">
      <c r="A37">
        <v>36</v>
      </c>
      <c r="B37" s="1">
        <v>7</v>
      </c>
      <c r="C37" t="s">
        <v>18</v>
      </c>
      <c r="D37" t="s">
        <v>19</v>
      </c>
      <c r="E37" t="s">
        <v>129</v>
      </c>
      <c r="H37" t="s">
        <v>149</v>
      </c>
      <c r="I37" t="s">
        <v>150</v>
      </c>
      <c r="J37" s="1">
        <v>100</v>
      </c>
      <c r="K37" t="s">
        <v>151</v>
      </c>
      <c r="O37" t="s">
        <v>28</v>
      </c>
      <c r="P37" t="s">
        <v>29</v>
      </c>
    </row>
    <row r="38" spans="1:17" x14ac:dyDescent="0.2">
      <c r="A38">
        <v>37</v>
      </c>
      <c r="B38" s="1">
        <v>7</v>
      </c>
      <c r="C38" t="s">
        <v>18</v>
      </c>
      <c r="D38" t="s">
        <v>19</v>
      </c>
      <c r="E38" t="s">
        <v>129</v>
      </c>
      <c r="F38" t="s">
        <v>152</v>
      </c>
      <c r="G38" t="s">
        <v>153</v>
      </c>
      <c r="J38" s="1">
        <v>45</v>
      </c>
      <c r="K38" t="s">
        <v>154</v>
      </c>
      <c r="L38" t="s">
        <v>34</v>
      </c>
      <c r="M38" t="s">
        <v>133</v>
      </c>
      <c r="N38" t="s">
        <v>155</v>
      </c>
      <c r="O38" t="s">
        <v>28</v>
      </c>
      <c r="P38" t="s">
        <v>29</v>
      </c>
    </row>
    <row r="39" spans="1:17" x14ac:dyDescent="0.2">
      <c r="A39">
        <v>38</v>
      </c>
      <c r="B39" s="1">
        <v>7</v>
      </c>
      <c r="C39" t="s">
        <v>18</v>
      </c>
      <c r="D39" t="s">
        <v>19</v>
      </c>
      <c r="E39" t="s">
        <v>122</v>
      </c>
      <c r="F39" t="s">
        <v>156</v>
      </c>
      <c r="G39" t="s">
        <v>157</v>
      </c>
      <c r="J39" s="1">
        <v>25</v>
      </c>
      <c r="M39" t="s">
        <v>158</v>
      </c>
      <c r="N39" t="s">
        <v>159</v>
      </c>
      <c r="O39" t="s">
        <v>28</v>
      </c>
      <c r="P39" t="s">
        <v>17</v>
      </c>
    </row>
    <row r="40" spans="1:17" x14ac:dyDescent="0.2">
      <c r="A40">
        <v>39</v>
      </c>
      <c r="B40" s="1">
        <v>7</v>
      </c>
      <c r="C40" t="s">
        <v>18</v>
      </c>
      <c r="D40" t="s">
        <v>19</v>
      </c>
      <c r="E40" t="s">
        <v>122</v>
      </c>
      <c r="I40" t="s">
        <v>160</v>
      </c>
      <c r="J40" s="1">
        <v>25</v>
      </c>
      <c r="O40" t="s">
        <v>28</v>
      </c>
      <c r="P40" t="s">
        <v>17</v>
      </c>
    </row>
    <row r="41" spans="1:17" x14ac:dyDescent="0.2">
      <c r="A41">
        <v>40</v>
      </c>
      <c r="B41" s="1">
        <v>7</v>
      </c>
      <c r="C41" t="s">
        <v>18</v>
      </c>
      <c r="D41" t="s">
        <v>19</v>
      </c>
      <c r="E41" t="s">
        <v>129</v>
      </c>
      <c r="F41" t="s">
        <v>161</v>
      </c>
      <c r="G41" t="s">
        <v>162</v>
      </c>
      <c r="J41" s="1">
        <v>25</v>
      </c>
      <c r="K41" t="s">
        <v>163</v>
      </c>
      <c r="L41" t="s">
        <v>55</v>
      </c>
      <c r="M41" t="s">
        <v>61</v>
      </c>
      <c r="N41" t="s">
        <v>164</v>
      </c>
      <c r="O41" t="s">
        <v>28</v>
      </c>
      <c r="P41" t="s">
        <v>17</v>
      </c>
    </row>
    <row r="42" spans="1:17" x14ac:dyDescent="0.2">
      <c r="A42">
        <v>41</v>
      </c>
      <c r="B42" s="1">
        <v>7</v>
      </c>
      <c r="C42" t="s">
        <v>18</v>
      </c>
      <c r="D42" t="s">
        <v>19</v>
      </c>
      <c r="E42" t="s">
        <v>129</v>
      </c>
      <c r="F42" t="s">
        <v>165</v>
      </c>
      <c r="G42" t="s">
        <v>166</v>
      </c>
      <c r="J42" s="1">
        <v>25</v>
      </c>
      <c r="K42" t="s">
        <v>167</v>
      </c>
      <c r="L42" t="s">
        <v>47</v>
      </c>
      <c r="M42" t="s">
        <v>168</v>
      </c>
      <c r="N42" t="s">
        <v>169</v>
      </c>
      <c r="O42" t="s">
        <v>28</v>
      </c>
      <c r="P42" t="s">
        <v>17</v>
      </c>
    </row>
    <row r="43" spans="1:17" x14ac:dyDescent="0.2">
      <c r="A43">
        <v>42</v>
      </c>
      <c r="B43" s="1">
        <v>7</v>
      </c>
      <c r="C43" t="s">
        <v>18</v>
      </c>
      <c r="D43" t="s">
        <v>19</v>
      </c>
      <c r="E43" t="s">
        <v>129</v>
      </c>
      <c r="F43" t="s">
        <v>170</v>
      </c>
      <c r="G43" t="s">
        <v>171</v>
      </c>
      <c r="J43" s="1">
        <v>25</v>
      </c>
      <c r="K43" t="s">
        <v>172</v>
      </c>
      <c r="L43" t="s">
        <v>173</v>
      </c>
      <c r="M43" t="s">
        <v>133</v>
      </c>
      <c r="N43" t="s">
        <v>174</v>
      </c>
      <c r="O43" t="s">
        <v>28</v>
      </c>
      <c r="P43" t="s">
        <v>17</v>
      </c>
    </row>
    <row r="44" spans="1:17" x14ac:dyDescent="0.2">
      <c r="A44">
        <v>43</v>
      </c>
      <c r="B44" s="1">
        <v>7</v>
      </c>
      <c r="C44" t="s">
        <v>18</v>
      </c>
      <c r="D44" t="s">
        <v>19</v>
      </c>
      <c r="E44" t="s">
        <v>129</v>
      </c>
      <c r="F44" t="s">
        <v>175</v>
      </c>
      <c r="G44" t="s">
        <v>176</v>
      </c>
      <c r="J44" s="1">
        <v>63</v>
      </c>
      <c r="M44" t="s">
        <v>177</v>
      </c>
      <c r="N44" t="s">
        <v>178</v>
      </c>
      <c r="O44" t="s">
        <v>28</v>
      </c>
      <c r="P44" t="s">
        <v>29</v>
      </c>
      <c r="Q44" t="s">
        <v>30</v>
      </c>
    </row>
    <row r="45" spans="1:17" x14ac:dyDescent="0.2">
      <c r="A45">
        <v>44</v>
      </c>
      <c r="B45" s="1">
        <v>7</v>
      </c>
      <c r="C45" t="s">
        <v>18</v>
      </c>
      <c r="D45" t="s">
        <v>19</v>
      </c>
      <c r="E45" t="s">
        <v>129</v>
      </c>
      <c r="H45" t="s">
        <v>32</v>
      </c>
      <c r="I45" t="s">
        <v>179</v>
      </c>
      <c r="J45" s="1">
        <v>100</v>
      </c>
      <c r="K45" t="s">
        <v>180</v>
      </c>
      <c r="O45" t="s">
        <v>28</v>
      </c>
      <c r="P45" t="s">
        <v>29</v>
      </c>
    </row>
    <row r="46" spans="1:17" x14ac:dyDescent="0.2">
      <c r="A46">
        <v>45</v>
      </c>
      <c r="B46" s="1">
        <v>7</v>
      </c>
      <c r="C46" t="s">
        <v>18</v>
      </c>
      <c r="D46" t="s">
        <v>19</v>
      </c>
      <c r="E46" t="s">
        <v>129</v>
      </c>
      <c r="H46" t="s">
        <v>181</v>
      </c>
      <c r="I46" t="s">
        <v>182</v>
      </c>
      <c r="J46" s="1">
        <v>100</v>
      </c>
      <c r="O46" t="s">
        <v>28</v>
      </c>
      <c r="P46" t="s">
        <v>29</v>
      </c>
    </row>
    <row r="47" spans="1:17" x14ac:dyDescent="0.2">
      <c r="A47">
        <v>46</v>
      </c>
      <c r="B47" s="1">
        <v>7</v>
      </c>
      <c r="C47" t="s">
        <v>18</v>
      </c>
      <c r="D47" t="s">
        <v>19</v>
      </c>
      <c r="E47" t="s">
        <v>183</v>
      </c>
      <c r="F47" t="s">
        <v>184</v>
      </c>
      <c r="G47" t="s">
        <v>185</v>
      </c>
      <c r="J47" s="1">
        <v>2500</v>
      </c>
      <c r="M47" t="s">
        <v>177</v>
      </c>
      <c r="N47" t="s">
        <v>186</v>
      </c>
      <c r="O47" t="s">
        <v>28</v>
      </c>
      <c r="P47" t="s">
        <v>29</v>
      </c>
    </row>
    <row r="48" spans="1:17" x14ac:dyDescent="0.2">
      <c r="A48">
        <v>47</v>
      </c>
      <c r="B48" s="1">
        <v>8</v>
      </c>
      <c r="C48" t="s">
        <v>18</v>
      </c>
      <c r="D48" t="s">
        <v>19</v>
      </c>
      <c r="E48" t="s">
        <v>129</v>
      </c>
      <c r="F48" t="s">
        <v>187</v>
      </c>
      <c r="G48" t="s">
        <v>188</v>
      </c>
      <c r="J48" s="1">
        <v>100</v>
      </c>
      <c r="K48" t="s">
        <v>189</v>
      </c>
      <c r="L48" t="s">
        <v>25</v>
      </c>
      <c r="M48" t="s">
        <v>48</v>
      </c>
      <c r="N48" t="s">
        <v>190</v>
      </c>
      <c r="O48" t="s">
        <v>28</v>
      </c>
      <c r="P48" t="s">
        <v>29</v>
      </c>
    </row>
    <row r="49" spans="1:17" x14ac:dyDescent="0.2">
      <c r="A49">
        <v>48</v>
      </c>
      <c r="B49" s="1">
        <v>8</v>
      </c>
      <c r="C49" t="s">
        <v>18</v>
      </c>
      <c r="D49" t="s">
        <v>19</v>
      </c>
      <c r="E49" t="s">
        <v>129</v>
      </c>
      <c r="H49" t="s">
        <v>32</v>
      </c>
      <c r="I49" t="s">
        <v>191</v>
      </c>
      <c r="J49" s="1">
        <v>25</v>
      </c>
      <c r="K49" t="s">
        <v>192</v>
      </c>
      <c r="O49" t="s">
        <v>28</v>
      </c>
      <c r="P49" t="s">
        <v>17</v>
      </c>
    </row>
    <row r="50" spans="1:17" x14ac:dyDescent="0.2">
      <c r="A50">
        <v>49</v>
      </c>
      <c r="B50" s="1">
        <v>8</v>
      </c>
      <c r="C50" t="s">
        <v>18</v>
      </c>
      <c r="D50" t="s">
        <v>19</v>
      </c>
      <c r="E50" t="s">
        <v>129</v>
      </c>
      <c r="H50" t="s">
        <v>32</v>
      </c>
      <c r="I50" t="s">
        <v>193</v>
      </c>
      <c r="J50" s="1">
        <v>63</v>
      </c>
      <c r="O50" t="s">
        <v>28</v>
      </c>
      <c r="P50" t="s">
        <v>17</v>
      </c>
    </row>
    <row r="51" spans="1:17" x14ac:dyDescent="0.2">
      <c r="A51">
        <v>50</v>
      </c>
      <c r="B51" s="1">
        <v>9</v>
      </c>
      <c r="C51" t="s">
        <v>18</v>
      </c>
      <c r="D51" t="s">
        <v>19</v>
      </c>
      <c r="E51" t="s">
        <v>129</v>
      </c>
      <c r="F51" t="s">
        <v>194</v>
      </c>
      <c r="G51" t="s">
        <v>195</v>
      </c>
      <c r="J51" s="1">
        <v>25</v>
      </c>
      <c r="L51" t="s">
        <v>196</v>
      </c>
      <c r="M51" t="s">
        <v>197</v>
      </c>
      <c r="N51" t="s">
        <v>198</v>
      </c>
      <c r="O51" t="s">
        <v>28</v>
      </c>
      <c r="P51" t="s">
        <v>17</v>
      </c>
    </row>
    <row r="52" spans="1:17" x14ac:dyDescent="0.2">
      <c r="A52">
        <v>51</v>
      </c>
      <c r="B52" s="1">
        <v>9</v>
      </c>
      <c r="C52" t="s">
        <v>18</v>
      </c>
      <c r="D52" t="s">
        <v>19</v>
      </c>
      <c r="E52" t="s">
        <v>129</v>
      </c>
      <c r="F52" t="s">
        <v>199</v>
      </c>
      <c r="G52" t="s">
        <v>200</v>
      </c>
      <c r="J52" s="1">
        <v>25</v>
      </c>
      <c r="K52" t="s">
        <v>201</v>
      </c>
      <c r="L52" t="s">
        <v>55</v>
      </c>
      <c r="M52" t="s">
        <v>197</v>
      </c>
      <c r="N52" t="s">
        <v>202</v>
      </c>
      <c r="O52" t="s">
        <v>28</v>
      </c>
      <c r="P52" t="s">
        <v>29</v>
      </c>
    </row>
    <row r="53" spans="1:17" x14ac:dyDescent="0.2">
      <c r="A53">
        <v>52</v>
      </c>
      <c r="B53" s="1">
        <v>9</v>
      </c>
      <c r="C53" t="s">
        <v>18</v>
      </c>
      <c r="D53" t="s">
        <v>19</v>
      </c>
      <c r="E53" t="s">
        <v>129</v>
      </c>
      <c r="F53" t="s">
        <v>203</v>
      </c>
      <c r="G53" t="s">
        <v>204</v>
      </c>
      <c r="J53" s="1">
        <v>25</v>
      </c>
      <c r="K53" t="s">
        <v>205</v>
      </c>
      <c r="L53" t="s">
        <v>206</v>
      </c>
      <c r="M53" t="s">
        <v>133</v>
      </c>
      <c r="N53" t="s">
        <v>207</v>
      </c>
      <c r="O53" t="s">
        <v>28</v>
      </c>
      <c r="P53" t="s">
        <v>67</v>
      </c>
      <c r="Q53" t="s">
        <v>205</v>
      </c>
    </row>
    <row r="54" spans="1:17" x14ac:dyDescent="0.2">
      <c r="A54">
        <v>53</v>
      </c>
      <c r="B54" s="1">
        <v>9</v>
      </c>
      <c r="C54" t="s">
        <v>18</v>
      </c>
      <c r="D54" t="s">
        <v>19</v>
      </c>
      <c r="E54" t="s">
        <v>129</v>
      </c>
      <c r="H54" t="s">
        <v>208</v>
      </c>
      <c r="I54" t="s">
        <v>209</v>
      </c>
      <c r="J54" s="1">
        <v>10</v>
      </c>
      <c r="O54" t="s">
        <v>28</v>
      </c>
      <c r="P54" t="s">
        <v>63</v>
      </c>
    </row>
    <row r="55" spans="1:17" x14ac:dyDescent="0.2">
      <c r="A55">
        <v>54</v>
      </c>
      <c r="B55" s="1">
        <v>9</v>
      </c>
      <c r="C55" t="s">
        <v>18</v>
      </c>
      <c r="D55" t="s">
        <v>19</v>
      </c>
      <c r="E55" t="s">
        <v>129</v>
      </c>
      <c r="H55" t="s">
        <v>32</v>
      </c>
      <c r="I55" t="s">
        <v>210</v>
      </c>
      <c r="J55" s="1">
        <v>25</v>
      </c>
      <c r="O55" t="s">
        <v>28</v>
      </c>
      <c r="P55" t="s">
        <v>17</v>
      </c>
    </row>
    <row r="56" spans="1:17" x14ac:dyDescent="0.2">
      <c r="A56">
        <v>55</v>
      </c>
      <c r="B56" s="1">
        <v>10</v>
      </c>
      <c r="C56" t="s">
        <v>18</v>
      </c>
      <c r="D56" t="s">
        <v>19</v>
      </c>
      <c r="E56" t="s">
        <v>211</v>
      </c>
      <c r="H56" t="s">
        <v>212</v>
      </c>
      <c r="I56" t="s">
        <v>213</v>
      </c>
      <c r="J56" s="1">
        <v>63</v>
      </c>
      <c r="K56" t="s">
        <v>214</v>
      </c>
      <c r="O56" t="s">
        <v>28</v>
      </c>
      <c r="P56" t="s">
        <v>29</v>
      </c>
    </row>
    <row r="57" spans="1:17" x14ac:dyDescent="0.2">
      <c r="A57">
        <v>56</v>
      </c>
      <c r="B57" s="1">
        <v>10</v>
      </c>
      <c r="C57" t="s">
        <v>18</v>
      </c>
      <c r="D57" t="s">
        <v>19</v>
      </c>
      <c r="E57" t="s">
        <v>211</v>
      </c>
      <c r="F57" t="s">
        <v>215</v>
      </c>
      <c r="G57" t="s">
        <v>216</v>
      </c>
      <c r="J57" s="1">
        <v>45</v>
      </c>
      <c r="K57" t="s">
        <v>217</v>
      </c>
      <c r="L57" t="s">
        <v>23</v>
      </c>
      <c r="M57" t="s">
        <v>218</v>
      </c>
      <c r="N57" t="s">
        <v>219</v>
      </c>
      <c r="O57" t="s">
        <v>28</v>
      </c>
      <c r="P57" t="s">
        <v>67</v>
      </c>
    </row>
    <row r="58" spans="1:17" x14ac:dyDescent="0.2">
      <c r="A58">
        <v>57</v>
      </c>
      <c r="B58" s="1">
        <v>11</v>
      </c>
      <c r="C58" t="s">
        <v>18</v>
      </c>
      <c r="D58" t="s">
        <v>19</v>
      </c>
      <c r="E58" t="s">
        <v>36</v>
      </c>
      <c r="H58" t="s">
        <v>220</v>
      </c>
      <c r="I58" t="s">
        <v>221</v>
      </c>
      <c r="J58" s="1">
        <v>25</v>
      </c>
      <c r="K58" t="s">
        <v>222</v>
      </c>
      <c r="O58" t="s">
        <v>28</v>
      </c>
      <c r="P58" t="s">
        <v>67</v>
      </c>
    </row>
    <row r="59" spans="1:17" x14ac:dyDescent="0.2">
      <c r="A59">
        <v>58</v>
      </c>
      <c r="B59" s="1">
        <v>11</v>
      </c>
      <c r="C59" t="s">
        <v>18</v>
      </c>
      <c r="D59" t="s">
        <v>19</v>
      </c>
      <c r="E59" t="s">
        <v>36</v>
      </c>
      <c r="H59" t="s">
        <v>223</v>
      </c>
      <c r="I59" t="s">
        <v>224</v>
      </c>
      <c r="J59" s="1">
        <v>25</v>
      </c>
      <c r="K59" t="s">
        <v>225</v>
      </c>
      <c r="O59" t="s">
        <v>28</v>
      </c>
      <c r="P59" t="s">
        <v>67</v>
      </c>
    </row>
    <row r="60" spans="1:17" x14ac:dyDescent="0.2">
      <c r="A60">
        <v>59</v>
      </c>
      <c r="B60" s="1">
        <v>12</v>
      </c>
      <c r="C60" t="s">
        <v>18</v>
      </c>
      <c r="D60" t="s">
        <v>19</v>
      </c>
      <c r="E60" t="s">
        <v>36</v>
      </c>
      <c r="H60" t="s">
        <v>226</v>
      </c>
      <c r="I60" t="s">
        <v>227</v>
      </c>
      <c r="J60" s="1">
        <v>100</v>
      </c>
      <c r="K60" t="s">
        <v>228</v>
      </c>
      <c r="O60" t="s">
        <v>28</v>
      </c>
      <c r="P60" t="s">
        <v>29</v>
      </c>
    </row>
    <row r="61" spans="1:17" x14ac:dyDescent="0.2">
      <c r="A61">
        <v>60</v>
      </c>
      <c r="B61" s="1">
        <v>13</v>
      </c>
      <c r="C61" t="s">
        <v>18</v>
      </c>
      <c r="D61" t="s">
        <v>19</v>
      </c>
      <c r="E61" t="s">
        <v>129</v>
      </c>
      <c r="H61" t="s">
        <v>229</v>
      </c>
      <c r="I61" t="s">
        <v>230</v>
      </c>
      <c r="J61" s="1">
        <v>100</v>
      </c>
      <c r="K61" t="s">
        <v>231</v>
      </c>
      <c r="O61" t="s">
        <v>28</v>
      </c>
      <c r="P61" t="s">
        <v>29</v>
      </c>
    </row>
    <row r="62" spans="1:17" x14ac:dyDescent="0.2">
      <c r="A62">
        <v>61</v>
      </c>
      <c r="B62" s="1">
        <v>14</v>
      </c>
      <c r="C62" t="s">
        <v>18</v>
      </c>
      <c r="D62" t="s">
        <v>19</v>
      </c>
      <c r="E62" t="s">
        <v>129</v>
      </c>
      <c r="F62" t="s">
        <v>232</v>
      </c>
      <c r="G62" t="s">
        <v>233</v>
      </c>
      <c r="J62" s="1">
        <v>25</v>
      </c>
      <c r="K62" t="s">
        <v>234</v>
      </c>
      <c r="L62" t="s">
        <v>206</v>
      </c>
      <c r="M62" t="s">
        <v>197</v>
      </c>
      <c r="N62" t="s">
        <v>235</v>
      </c>
      <c r="O62" t="s">
        <v>28</v>
      </c>
      <c r="P62" t="s">
        <v>63</v>
      </c>
    </row>
    <row r="63" spans="1:17" x14ac:dyDescent="0.2">
      <c r="A63">
        <v>62</v>
      </c>
      <c r="B63" s="1">
        <v>15</v>
      </c>
      <c r="C63" t="s">
        <v>18</v>
      </c>
      <c r="D63" t="s">
        <v>19</v>
      </c>
      <c r="E63" t="s">
        <v>129</v>
      </c>
      <c r="F63" t="s">
        <v>236</v>
      </c>
      <c r="J63" s="1">
        <v>25</v>
      </c>
      <c r="L63" t="s">
        <v>196</v>
      </c>
      <c r="N63" t="s">
        <v>41</v>
      </c>
      <c r="O63" t="s">
        <v>28</v>
      </c>
      <c r="P63" t="s">
        <v>17</v>
      </c>
    </row>
    <row r="64" spans="1:17" x14ac:dyDescent="0.2">
      <c r="A64">
        <v>63</v>
      </c>
      <c r="B64" s="1">
        <v>16</v>
      </c>
      <c r="C64" t="s">
        <v>18</v>
      </c>
      <c r="D64" t="s">
        <v>19</v>
      </c>
      <c r="E64" t="s">
        <v>129</v>
      </c>
      <c r="H64" t="s">
        <v>32</v>
      </c>
      <c r="I64" t="s">
        <v>65</v>
      </c>
      <c r="J64" s="1">
        <v>63</v>
      </c>
      <c r="K64" t="s">
        <v>237</v>
      </c>
      <c r="O64" t="s">
        <v>28</v>
      </c>
      <c r="P64" t="s">
        <v>29</v>
      </c>
    </row>
    <row r="65" spans="1:16" x14ac:dyDescent="0.2">
      <c r="A65">
        <v>64</v>
      </c>
      <c r="B65" s="1">
        <v>16</v>
      </c>
      <c r="C65" t="s">
        <v>18</v>
      </c>
      <c r="D65" t="s">
        <v>19</v>
      </c>
      <c r="E65" t="s">
        <v>129</v>
      </c>
      <c r="F65" t="s">
        <v>238</v>
      </c>
      <c r="G65" t="s">
        <v>239</v>
      </c>
      <c r="J65" s="1">
        <v>100</v>
      </c>
      <c r="K65" t="s">
        <v>240</v>
      </c>
      <c r="L65" t="s">
        <v>55</v>
      </c>
      <c r="M65" t="s">
        <v>48</v>
      </c>
      <c r="N65" t="s">
        <v>241</v>
      </c>
      <c r="O65" t="s">
        <v>28</v>
      </c>
      <c r="P65" t="s">
        <v>29</v>
      </c>
    </row>
    <row r="66" spans="1:16" x14ac:dyDescent="0.2">
      <c r="A66">
        <v>65</v>
      </c>
      <c r="B66" s="1">
        <v>16</v>
      </c>
      <c r="C66" t="s">
        <v>18</v>
      </c>
      <c r="D66" t="s">
        <v>19</v>
      </c>
      <c r="E66" t="s">
        <v>129</v>
      </c>
      <c r="F66" t="s">
        <v>242</v>
      </c>
      <c r="G66" t="s">
        <v>243</v>
      </c>
      <c r="J66" s="1">
        <v>45</v>
      </c>
      <c r="K66" t="s">
        <v>244</v>
      </c>
      <c r="L66" t="s">
        <v>34</v>
      </c>
      <c r="M66" t="s">
        <v>133</v>
      </c>
      <c r="N66" t="s">
        <v>245</v>
      </c>
      <c r="O66" t="s">
        <v>28</v>
      </c>
      <c r="P66" t="s">
        <v>29</v>
      </c>
    </row>
    <row r="67" spans="1:16" x14ac:dyDescent="0.2">
      <c r="H67" s="16" t="s">
        <v>246</v>
      </c>
      <c r="I67" s="16"/>
      <c r="J67" s="18">
        <f>+SUM(J2:J66)</f>
        <v>8502</v>
      </c>
      <c r="K67" s="16"/>
      <c r="L67" s="16" t="s">
        <v>247</v>
      </c>
    </row>
    <row r="68" spans="1:16" x14ac:dyDescent="0.2">
      <c r="H68" s="80"/>
      <c r="I68" s="80"/>
      <c r="J68" s="18">
        <f>+J67/1000</f>
        <v>8.5020000000000007</v>
      </c>
      <c r="K68" s="16"/>
      <c r="L68" s="16" t="s">
        <v>248</v>
      </c>
    </row>
    <row r="70" spans="1:16" x14ac:dyDescent="0.2">
      <c r="B70" s="67" t="s">
        <v>249</v>
      </c>
      <c r="C70" s="67" t="s">
        <v>423</v>
      </c>
      <c r="D70" s="67" t="s">
        <v>250</v>
      </c>
      <c r="E70" s="67" t="s">
        <v>424</v>
      </c>
      <c r="F70" s="67" t="s">
        <v>251</v>
      </c>
      <c r="G70" s="67" t="s">
        <v>425</v>
      </c>
      <c r="H70" s="67" t="s">
        <v>252</v>
      </c>
      <c r="I70" s="67" t="s">
        <v>426</v>
      </c>
      <c r="J70" s="67" t="s">
        <v>253</v>
      </c>
      <c r="K70" s="67" t="s">
        <v>427</v>
      </c>
      <c r="L70" s="67" t="s">
        <v>254</v>
      </c>
    </row>
    <row r="71" spans="1:16" x14ac:dyDescent="0.2">
      <c r="B71" s="3">
        <v>1</v>
      </c>
      <c r="C71" s="2"/>
      <c r="D71" s="3">
        <f>+COUNTIFS($B$2:$B$66,$B71,$F$2:$F$66,"")</f>
        <v>0</v>
      </c>
      <c r="E71" s="3">
        <f>+COUNTIFS($B$2:$B$66,$B71,$F$2:$F$66,"&lt;&gt;")</f>
        <v>0</v>
      </c>
      <c r="F71" s="3">
        <f>+COUNTIFS($B$2:$B$66,$B71,$F$2:$F$66,"")</f>
        <v>0</v>
      </c>
      <c r="G71" s="2"/>
      <c r="H71" s="2"/>
      <c r="I71" s="3"/>
      <c r="J71" s="3">
        <f>+COUNTIF($B$2:$B$66,$B71)</f>
        <v>0</v>
      </c>
      <c r="K71" s="2" t="s">
        <v>119</v>
      </c>
      <c r="L71" s="2">
        <f>+SUMIF($B$2:$B$66,$B71,$J$2:$J$66)</f>
        <v>0</v>
      </c>
      <c r="M71">
        <f>+SUMIF($J$2:$J$66,C71,C2:C66)</f>
        <v>0</v>
      </c>
      <c r="N71">
        <f>+SUMIF($J$2:$J$66,D71,D2:D66)</f>
        <v>0</v>
      </c>
    </row>
    <row r="72" spans="1:16" x14ac:dyDescent="0.2">
      <c r="B72" s="3">
        <f>+B71+1</f>
        <v>2</v>
      </c>
      <c r="C72" s="2"/>
      <c r="D72" s="3">
        <f>+COUNTIFS($B$2:$B$66,$B72,$F$2:$F$66,"&lt;&gt;")</f>
        <v>0</v>
      </c>
      <c r="E72" s="2"/>
      <c r="F72" s="3">
        <f t="shared" ref="F72:F86" si="0">+COUNTIFS($B$2:$B$66,$B72,$F$2:$F$66,"")</f>
        <v>0</v>
      </c>
      <c r="G72" s="2"/>
      <c r="H72" s="2"/>
      <c r="I72" s="3"/>
      <c r="J72" s="3">
        <f t="shared" ref="J72:J85" si="1">+COUNTIF($B$2:$B$66,$B72)</f>
        <v>0</v>
      </c>
      <c r="K72" s="2"/>
      <c r="L72" s="2">
        <f t="shared" ref="L72:L86" si="2">+SUMIF($B$2:$B$66,$B72,$J$2:$J$66)</f>
        <v>0</v>
      </c>
    </row>
    <row r="73" spans="1:16" x14ac:dyDescent="0.2">
      <c r="B73" s="3">
        <f t="shared" ref="B73:B86" si="3">+B72+1</f>
        <v>3</v>
      </c>
      <c r="C73" s="2"/>
      <c r="D73" s="3">
        <f t="shared" ref="D73:D86" si="4">+COUNTIFS($B$2:$B$66,$B73,$F$2:$F$66,"&lt;&gt;")</f>
        <v>6</v>
      </c>
      <c r="E73" s="2"/>
      <c r="F73" s="3">
        <f t="shared" si="0"/>
        <v>4</v>
      </c>
      <c r="G73" s="2"/>
      <c r="H73" s="2"/>
      <c r="I73" s="3"/>
      <c r="J73" s="3">
        <f t="shared" si="1"/>
        <v>10</v>
      </c>
      <c r="K73" s="2"/>
      <c r="L73" s="2">
        <f t="shared" si="2"/>
        <v>1628</v>
      </c>
    </row>
    <row r="74" spans="1:16" x14ac:dyDescent="0.2">
      <c r="B74" s="3">
        <f t="shared" si="3"/>
        <v>4</v>
      </c>
      <c r="C74" s="2"/>
      <c r="D74" s="3">
        <f t="shared" si="4"/>
        <v>0</v>
      </c>
      <c r="E74" s="2"/>
      <c r="F74" s="3">
        <f t="shared" si="0"/>
        <v>0</v>
      </c>
      <c r="G74" s="2"/>
      <c r="H74" s="2"/>
      <c r="I74" s="3"/>
      <c r="J74" s="3">
        <f t="shared" si="1"/>
        <v>0</v>
      </c>
      <c r="K74" s="2"/>
      <c r="L74" s="2">
        <f t="shared" si="2"/>
        <v>0</v>
      </c>
    </row>
    <row r="75" spans="1:16" x14ac:dyDescent="0.2">
      <c r="B75" s="3">
        <f t="shared" si="3"/>
        <v>5</v>
      </c>
      <c r="C75" s="2"/>
      <c r="D75" s="3">
        <f t="shared" si="4"/>
        <v>0</v>
      </c>
      <c r="E75" s="2"/>
      <c r="F75" s="3">
        <f t="shared" si="0"/>
        <v>5</v>
      </c>
      <c r="G75" s="2"/>
      <c r="H75" s="2"/>
      <c r="I75" s="3"/>
      <c r="J75" s="3">
        <f t="shared" si="1"/>
        <v>5</v>
      </c>
      <c r="K75" 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 s="3">
        <f t="shared" si="4"/>
        <v>5</v>
      </c>
      <c r="E76" s="2"/>
      <c r="F76" s="3">
        <f t="shared" si="0"/>
        <v>4</v>
      </c>
      <c r="G76" s="2"/>
      <c r="H76" s="2"/>
      <c r="I76" s="3"/>
      <c r="J76" s="3">
        <f t="shared" si="1"/>
        <v>9</v>
      </c>
      <c r="K76" s="2"/>
      <c r="L76" s="2">
        <f t="shared" si="2"/>
        <v>1350</v>
      </c>
    </row>
    <row r="77" spans="1:16" x14ac:dyDescent="0.2">
      <c r="B77" s="3">
        <f t="shared" si="3"/>
        <v>7</v>
      </c>
      <c r="C77" s="2"/>
      <c r="D77" s="3">
        <f t="shared" si="4"/>
        <v>9</v>
      </c>
      <c r="E77" s="2"/>
      <c r="F77" s="3">
        <f t="shared" si="0"/>
        <v>13</v>
      </c>
      <c r="G77" s="2"/>
      <c r="H77" s="2"/>
      <c r="I77" s="3"/>
      <c r="J77" s="3">
        <f t="shared" si="1"/>
        <v>22</v>
      </c>
      <c r="K77" s="2"/>
      <c r="L77" s="2">
        <f t="shared" si="2"/>
        <v>4234</v>
      </c>
    </row>
    <row r="78" spans="1:16" x14ac:dyDescent="0.2">
      <c r="B78" s="3">
        <f t="shared" si="3"/>
        <v>8</v>
      </c>
      <c r="C78" s="2"/>
      <c r="D78" s="3">
        <f t="shared" si="4"/>
        <v>1</v>
      </c>
      <c r="E78" s="2"/>
      <c r="F78" s="3">
        <f t="shared" si="0"/>
        <v>2</v>
      </c>
      <c r="G78" s="2"/>
      <c r="H78" s="2"/>
      <c r="I78" s="3"/>
      <c r="J78" s="3">
        <f t="shared" si="1"/>
        <v>3</v>
      </c>
      <c r="K78" s="2"/>
      <c r="L78" s="2">
        <f t="shared" si="2"/>
        <v>188</v>
      </c>
    </row>
    <row r="79" spans="1:16" x14ac:dyDescent="0.2">
      <c r="B79" s="3">
        <f t="shared" si="3"/>
        <v>9</v>
      </c>
      <c r="C79" s="2"/>
      <c r="D79" s="3">
        <f t="shared" si="4"/>
        <v>3</v>
      </c>
      <c r="E79" s="2"/>
      <c r="F79" s="3">
        <f t="shared" si="0"/>
        <v>2</v>
      </c>
      <c r="G79" s="2"/>
      <c r="H79" s="2"/>
      <c r="I79" s="3"/>
      <c r="J79" s="3">
        <f t="shared" si="1"/>
        <v>5</v>
      </c>
      <c r="K79" s="2"/>
      <c r="L79" s="2">
        <f t="shared" si="2"/>
        <v>110</v>
      </c>
    </row>
    <row r="80" spans="1:16" x14ac:dyDescent="0.2">
      <c r="B80" s="3">
        <f t="shared" si="3"/>
        <v>10</v>
      </c>
      <c r="C80" s="2"/>
      <c r="D80" s="3">
        <f t="shared" si="4"/>
        <v>1</v>
      </c>
      <c r="E80" s="2"/>
      <c r="F80" s="3">
        <f t="shared" si="0"/>
        <v>1</v>
      </c>
      <c r="G80" s="2"/>
      <c r="H80" s="2"/>
      <c r="I80" s="3"/>
      <c r="J80" s="3">
        <f t="shared" si="1"/>
        <v>2</v>
      </c>
      <c r="K80" s="2"/>
      <c r="L80" s="2">
        <f t="shared" si="2"/>
        <v>108</v>
      </c>
    </row>
    <row r="81" spans="2:13" x14ac:dyDescent="0.2">
      <c r="B81" s="3">
        <f t="shared" si="3"/>
        <v>11</v>
      </c>
      <c r="C81" s="2"/>
      <c r="D81" s="3">
        <f t="shared" si="4"/>
        <v>0</v>
      </c>
      <c r="E81" s="2"/>
      <c r="F81" s="3">
        <f t="shared" si="0"/>
        <v>2</v>
      </c>
      <c r="G81" s="2"/>
      <c r="H81" s="2"/>
      <c r="I81" s="3"/>
      <c r="J81" s="3">
        <f t="shared" si="1"/>
        <v>2</v>
      </c>
      <c r="K81" s="2"/>
      <c r="L81" s="2">
        <f t="shared" si="2"/>
        <v>50</v>
      </c>
    </row>
    <row r="82" spans="2:13" x14ac:dyDescent="0.2">
      <c r="B82" s="3">
        <f t="shared" si="3"/>
        <v>12</v>
      </c>
      <c r="C82" s="2"/>
      <c r="D82" s="3">
        <f t="shared" si="4"/>
        <v>0</v>
      </c>
      <c r="E82" s="2"/>
      <c r="F82" s="3">
        <f t="shared" si="0"/>
        <v>1</v>
      </c>
      <c r="G82" s="2"/>
      <c r="H82" s="2"/>
      <c r="I82" s="3"/>
      <c r="J82" s="3">
        <f t="shared" si="1"/>
        <v>1</v>
      </c>
      <c r="K82" s="2"/>
      <c r="L82" s="2">
        <f t="shared" si="2"/>
        <v>100</v>
      </c>
    </row>
    <row r="83" spans="2:13" x14ac:dyDescent="0.2">
      <c r="B83" s="3">
        <f t="shared" si="3"/>
        <v>13</v>
      </c>
      <c r="C83" s="2"/>
      <c r="D83" s="3">
        <f t="shared" si="4"/>
        <v>0</v>
      </c>
      <c r="E83" s="2"/>
      <c r="F83" s="3">
        <f t="shared" si="0"/>
        <v>1</v>
      </c>
      <c r="G83" s="2"/>
      <c r="H83" s="2"/>
      <c r="I83" s="3"/>
      <c r="J83" s="3">
        <f t="shared" si="1"/>
        <v>1</v>
      </c>
      <c r="K83" s="2"/>
      <c r="L83" s="2">
        <f t="shared" si="2"/>
        <v>100</v>
      </c>
    </row>
    <row r="84" spans="2:13" x14ac:dyDescent="0.2">
      <c r="B84" s="3">
        <f t="shared" si="3"/>
        <v>14</v>
      </c>
      <c r="C84" s="2"/>
      <c r="D84" s="3">
        <f t="shared" si="4"/>
        <v>1</v>
      </c>
      <c r="E84" s="2"/>
      <c r="F84" s="3">
        <f t="shared" si="0"/>
        <v>0</v>
      </c>
      <c r="G84" s="2"/>
      <c r="H84" s="2"/>
      <c r="I84" s="3"/>
      <c r="J84" s="3">
        <f t="shared" si="1"/>
        <v>1</v>
      </c>
      <c r="K84" s="2"/>
      <c r="L84" s="2">
        <f t="shared" si="2"/>
        <v>25</v>
      </c>
    </row>
    <row r="85" spans="2:13" x14ac:dyDescent="0.2">
      <c r="B85" s="3">
        <f t="shared" si="3"/>
        <v>15</v>
      </c>
      <c r="C85" s="2"/>
      <c r="D85" s="3">
        <f t="shared" si="4"/>
        <v>1</v>
      </c>
      <c r="E85" s="2"/>
      <c r="F85" s="3">
        <f t="shared" si="0"/>
        <v>0</v>
      </c>
      <c r="G85" s="2"/>
      <c r="H85" s="2"/>
      <c r="I85" s="3"/>
      <c r="J85" s="3">
        <f t="shared" si="1"/>
        <v>1</v>
      </c>
      <c r="K85" s="2"/>
      <c r="L85" s="2">
        <f t="shared" si="2"/>
        <v>25</v>
      </c>
    </row>
    <row r="86" spans="2:13" x14ac:dyDescent="0.2">
      <c r="B86" s="3">
        <f t="shared" si="3"/>
        <v>16</v>
      </c>
      <c r="C86" s="2"/>
      <c r="D86" s="3">
        <f t="shared" si="4"/>
        <v>2</v>
      </c>
      <c r="E86" s="2"/>
      <c r="F86" s="3">
        <f t="shared" si="0"/>
        <v>1</v>
      </c>
      <c r="G86" s="2"/>
      <c r="H86" s="2"/>
      <c r="I86" s="3"/>
      <c r="J86" s="3">
        <v>3</v>
      </c>
      <c r="K86" s="2"/>
      <c r="L86" s="2">
        <f t="shared" si="2"/>
        <v>208</v>
      </c>
    </row>
    <row r="87" spans="2:13" x14ac:dyDescent="0.2">
      <c r="D87" t="s">
        <v>255</v>
      </c>
      <c r="F87" t="s">
        <v>256</v>
      </c>
    </row>
    <row r="88" spans="2:13" x14ac:dyDescent="0.2">
      <c r="B88" s="68" t="s">
        <v>257</v>
      </c>
      <c r="C88" s="68" t="s">
        <v>257</v>
      </c>
      <c r="D88" s="68">
        <f>+SUM(D71:D86)</f>
        <v>29</v>
      </c>
      <c r="E88" s="68">
        <f t="shared" ref="E88:L88" si="5">+SUM(E71:E86)</f>
        <v>0</v>
      </c>
      <c r="F88" s="68">
        <f t="shared" si="5"/>
        <v>36</v>
      </c>
      <c r="G88" s="68">
        <f t="shared" si="5"/>
        <v>0</v>
      </c>
      <c r="H88" s="68"/>
      <c r="I88" s="68">
        <f t="shared" si="5"/>
        <v>0</v>
      </c>
      <c r="J88" s="68">
        <f t="shared" si="5"/>
        <v>65</v>
      </c>
      <c r="K88" s="68">
        <f t="shared" si="5"/>
        <v>0</v>
      </c>
      <c r="L88" s="68">
        <f t="shared" si="5"/>
        <v>8502</v>
      </c>
      <c r="M88" t="s">
        <v>247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opLeftCell="A145" workbookViewId="0">
      <selection activeCell="I155" sqref="I155"/>
    </sheetView>
  </sheetViews>
  <sheetFormatPr baseColWidth="10" defaultRowHeight="12.75" x14ac:dyDescent="0.2"/>
  <cols>
    <col min="1" max="1" width="15"/>
    <col min="2" max="3" width="15.5703125" customWidth="1"/>
    <col min="4" max="4" width="28.7109375" customWidth="1"/>
    <col min="5" max="6" width="15"/>
    <col min="7" max="7" width="17" bestFit="1" customWidth="1"/>
    <col min="8" max="8" width="0" hidden="1" customWidth="1"/>
    <col min="9" max="10" width="15"/>
    <col min="11" max="11" width="0" hidden="1" customWidth="1"/>
    <col min="12" max="1024" width="15"/>
  </cols>
  <sheetData>
    <row r="1" spans="1:12" x14ac:dyDescent="0.2">
      <c r="A1" t="s">
        <v>3</v>
      </c>
      <c r="B1" t="s">
        <v>320</v>
      </c>
      <c r="C1" t="s">
        <v>14</v>
      </c>
      <c r="D1" t="s">
        <v>305</v>
      </c>
      <c r="E1" t="s">
        <v>306</v>
      </c>
      <c r="F1" t="s">
        <v>307</v>
      </c>
      <c r="G1" t="s">
        <v>308</v>
      </c>
      <c r="H1" t="s">
        <v>4</v>
      </c>
      <c r="I1" t="s">
        <v>309</v>
      </c>
      <c r="J1" t="s">
        <v>15</v>
      </c>
      <c r="K1" t="s">
        <v>310</v>
      </c>
      <c r="L1" t="s">
        <v>311</v>
      </c>
    </row>
    <row r="2" spans="1:12" x14ac:dyDescent="0.2">
      <c r="A2" t="s">
        <v>19</v>
      </c>
      <c r="B2">
        <v>1</v>
      </c>
      <c r="C2" t="s">
        <v>28</v>
      </c>
      <c r="D2" t="s">
        <v>312</v>
      </c>
      <c r="E2" t="s">
        <v>313</v>
      </c>
      <c r="F2">
        <v>150</v>
      </c>
      <c r="G2">
        <v>3</v>
      </c>
      <c r="H2" t="s">
        <v>314</v>
      </c>
      <c r="I2" s="1">
        <v>24.97</v>
      </c>
      <c r="J2" t="s">
        <v>29</v>
      </c>
      <c r="K2">
        <v>11</v>
      </c>
      <c r="L2">
        <v>1</v>
      </c>
    </row>
    <row r="3" spans="1:12" x14ac:dyDescent="0.2">
      <c r="A3" t="s">
        <v>19</v>
      </c>
      <c r="B3">
        <v>1</v>
      </c>
      <c r="C3" t="s">
        <v>68</v>
      </c>
      <c r="D3" t="s">
        <v>312</v>
      </c>
      <c r="E3" t="s">
        <v>28</v>
      </c>
      <c r="F3">
        <v>240</v>
      </c>
      <c r="G3">
        <v>3</v>
      </c>
      <c r="H3" t="s">
        <v>314</v>
      </c>
      <c r="I3" s="1">
        <v>14.46</v>
      </c>
      <c r="J3" t="s">
        <v>29</v>
      </c>
      <c r="K3">
        <v>42</v>
      </c>
      <c r="L3">
        <v>1</v>
      </c>
    </row>
    <row r="4" spans="1:12" x14ac:dyDescent="0.2">
      <c r="A4" t="s">
        <v>19</v>
      </c>
      <c r="B4">
        <v>1</v>
      </c>
      <c r="C4" t="s">
        <v>68</v>
      </c>
      <c r="D4" t="s">
        <v>312</v>
      </c>
      <c r="E4" t="s">
        <v>28</v>
      </c>
      <c r="F4">
        <v>240</v>
      </c>
      <c r="G4">
        <v>3</v>
      </c>
      <c r="H4" t="s">
        <v>318</v>
      </c>
      <c r="I4" s="1">
        <v>1.98</v>
      </c>
      <c r="J4" t="s">
        <v>29</v>
      </c>
      <c r="K4">
        <v>76</v>
      </c>
      <c r="L4" s="5">
        <v>1</v>
      </c>
    </row>
    <row r="5" spans="1:12" x14ac:dyDescent="0.2">
      <c r="A5" t="s">
        <v>19</v>
      </c>
      <c r="B5">
        <v>1</v>
      </c>
      <c r="C5" t="s">
        <v>68</v>
      </c>
      <c r="D5" t="s">
        <v>312</v>
      </c>
      <c r="E5" t="s">
        <v>28</v>
      </c>
      <c r="F5">
        <v>240</v>
      </c>
      <c r="G5">
        <v>3</v>
      </c>
      <c r="H5" t="s">
        <v>314</v>
      </c>
      <c r="I5" s="1">
        <v>58.73</v>
      </c>
      <c r="J5" t="s">
        <v>29</v>
      </c>
      <c r="K5">
        <v>120</v>
      </c>
      <c r="L5" s="11">
        <v>1</v>
      </c>
    </row>
    <row r="6" spans="1:12" x14ac:dyDescent="0.2">
      <c r="A6" t="s">
        <v>19</v>
      </c>
      <c r="B6">
        <v>1</v>
      </c>
      <c r="C6" t="s">
        <v>28</v>
      </c>
      <c r="D6" t="s">
        <v>312</v>
      </c>
      <c r="E6" t="s">
        <v>313</v>
      </c>
      <c r="F6">
        <v>150</v>
      </c>
      <c r="G6">
        <v>3</v>
      </c>
      <c r="H6" t="s">
        <v>314</v>
      </c>
      <c r="I6" s="1">
        <v>6.32</v>
      </c>
      <c r="J6" t="s">
        <v>29</v>
      </c>
      <c r="K6" s="6">
        <v>149</v>
      </c>
      <c r="L6" s="6">
        <v>1</v>
      </c>
    </row>
    <row r="7" spans="1:12" x14ac:dyDescent="0.2">
      <c r="A7" t="s">
        <v>19</v>
      </c>
      <c r="B7">
        <v>1</v>
      </c>
      <c r="C7" t="s">
        <v>68</v>
      </c>
      <c r="D7" t="s">
        <v>312</v>
      </c>
      <c r="E7" t="s">
        <v>28</v>
      </c>
      <c r="F7">
        <v>240</v>
      </c>
      <c r="G7">
        <v>3</v>
      </c>
      <c r="H7" t="s">
        <v>314</v>
      </c>
      <c r="I7" s="1">
        <v>1.99</v>
      </c>
      <c r="J7" t="s">
        <v>29</v>
      </c>
      <c r="K7" s="6">
        <v>152</v>
      </c>
      <c r="L7" s="6">
        <v>1</v>
      </c>
    </row>
    <row r="8" spans="1:12" x14ac:dyDescent="0.2">
      <c r="A8" t="s">
        <v>19</v>
      </c>
      <c r="B8">
        <v>2</v>
      </c>
      <c r="C8" t="s">
        <v>28</v>
      </c>
      <c r="D8" t="s">
        <v>312</v>
      </c>
      <c r="E8" t="s">
        <v>313</v>
      </c>
      <c r="F8">
        <v>150</v>
      </c>
      <c r="G8">
        <v>3</v>
      </c>
      <c r="H8" t="s">
        <v>315</v>
      </c>
      <c r="I8" s="1">
        <v>41.98</v>
      </c>
      <c r="J8" t="s">
        <v>29</v>
      </c>
      <c r="K8">
        <v>34</v>
      </c>
      <c r="L8" s="11">
        <v>2</v>
      </c>
    </row>
    <row r="9" spans="1:12" x14ac:dyDescent="0.2">
      <c r="A9" t="s">
        <v>19</v>
      </c>
      <c r="B9">
        <v>2</v>
      </c>
      <c r="C9" t="s">
        <v>28</v>
      </c>
      <c r="D9" t="s">
        <v>312</v>
      </c>
      <c r="E9" t="s">
        <v>316</v>
      </c>
      <c r="F9">
        <v>185</v>
      </c>
      <c r="G9">
        <v>3</v>
      </c>
      <c r="H9" t="s">
        <v>274</v>
      </c>
      <c r="I9" s="1">
        <v>636.75</v>
      </c>
      <c r="J9" t="s">
        <v>29</v>
      </c>
      <c r="K9">
        <v>52</v>
      </c>
      <c r="L9" s="8">
        <v>2</v>
      </c>
    </row>
    <row r="10" spans="1:12" x14ac:dyDescent="0.2">
      <c r="A10" t="s">
        <v>19</v>
      </c>
      <c r="B10">
        <v>2</v>
      </c>
      <c r="C10" t="s">
        <v>28</v>
      </c>
      <c r="D10" t="s">
        <v>312</v>
      </c>
      <c r="E10" t="s">
        <v>316</v>
      </c>
      <c r="F10">
        <v>185</v>
      </c>
      <c r="G10">
        <v>3</v>
      </c>
      <c r="H10" t="s">
        <v>319</v>
      </c>
      <c r="I10" s="1">
        <v>38.5</v>
      </c>
      <c r="J10" t="s">
        <v>29</v>
      </c>
      <c r="K10">
        <v>133</v>
      </c>
      <c r="L10">
        <v>2</v>
      </c>
    </row>
    <row r="11" spans="1:12" x14ac:dyDescent="0.2">
      <c r="A11" t="s">
        <v>19</v>
      </c>
      <c r="B11">
        <v>3</v>
      </c>
      <c r="C11" t="s">
        <v>28</v>
      </c>
      <c r="D11" t="s">
        <v>312</v>
      </c>
      <c r="E11" t="s">
        <v>313</v>
      </c>
      <c r="F11">
        <v>35</v>
      </c>
      <c r="G11">
        <v>1</v>
      </c>
      <c r="H11" t="s">
        <v>36</v>
      </c>
      <c r="I11" s="1">
        <v>59.48</v>
      </c>
      <c r="J11" t="s">
        <v>63</v>
      </c>
      <c r="K11">
        <v>2</v>
      </c>
      <c r="L11">
        <v>3</v>
      </c>
    </row>
    <row r="12" spans="1:12" x14ac:dyDescent="0.2">
      <c r="A12" t="s">
        <v>19</v>
      </c>
      <c r="B12">
        <v>3</v>
      </c>
      <c r="C12" t="s">
        <v>28</v>
      </c>
      <c r="D12" t="s">
        <v>312</v>
      </c>
      <c r="E12" t="s">
        <v>313</v>
      </c>
      <c r="F12">
        <v>35</v>
      </c>
      <c r="G12">
        <v>1</v>
      </c>
      <c r="H12" t="s">
        <v>31</v>
      </c>
      <c r="I12" s="1">
        <v>6.81</v>
      </c>
      <c r="J12" t="s">
        <v>67</v>
      </c>
      <c r="K12">
        <v>4</v>
      </c>
      <c r="L12">
        <v>3</v>
      </c>
    </row>
    <row r="13" spans="1:12" x14ac:dyDescent="0.2">
      <c r="A13" t="s">
        <v>19</v>
      </c>
      <c r="B13">
        <v>3</v>
      </c>
      <c r="C13" t="s">
        <v>28</v>
      </c>
      <c r="D13" t="s">
        <v>312</v>
      </c>
      <c r="E13" t="s">
        <v>313</v>
      </c>
      <c r="F13">
        <v>35</v>
      </c>
      <c r="G13">
        <v>3</v>
      </c>
      <c r="H13" t="s">
        <v>31</v>
      </c>
      <c r="I13" s="1">
        <v>11.26</v>
      </c>
      <c r="J13" t="s">
        <v>29</v>
      </c>
      <c r="K13">
        <v>26</v>
      </c>
      <c r="L13">
        <v>3</v>
      </c>
    </row>
    <row r="14" spans="1:12" x14ac:dyDescent="0.2">
      <c r="A14" t="s">
        <v>19</v>
      </c>
      <c r="B14">
        <v>3</v>
      </c>
      <c r="C14" t="s">
        <v>28</v>
      </c>
      <c r="D14" t="s">
        <v>312</v>
      </c>
      <c r="E14" t="s">
        <v>313</v>
      </c>
      <c r="F14">
        <v>150</v>
      </c>
      <c r="G14">
        <v>3</v>
      </c>
      <c r="H14" t="s">
        <v>31</v>
      </c>
      <c r="I14" s="1">
        <v>94.69</v>
      </c>
      <c r="J14" t="s">
        <v>29</v>
      </c>
      <c r="K14">
        <v>27</v>
      </c>
      <c r="L14">
        <v>3</v>
      </c>
    </row>
    <row r="15" spans="1:12" x14ac:dyDescent="0.2">
      <c r="A15" t="s">
        <v>19</v>
      </c>
      <c r="B15">
        <v>3</v>
      </c>
      <c r="C15" t="s">
        <v>28</v>
      </c>
      <c r="D15" t="s">
        <v>312</v>
      </c>
      <c r="E15" t="s">
        <v>313</v>
      </c>
      <c r="F15">
        <v>150</v>
      </c>
      <c r="G15">
        <v>3</v>
      </c>
      <c r="H15" t="s">
        <v>31</v>
      </c>
      <c r="I15" s="1">
        <v>308.74</v>
      </c>
      <c r="J15" t="s">
        <v>29</v>
      </c>
      <c r="K15">
        <v>37</v>
      </c>
      <c r="L15">
        <v>3</v>
      </c>
    </row>
    <row r="16" spans="1:12" x14ac:dyDescent="0.2">
      <c r="A16" t="s">
        <v>19</v>
      </c>
      <c r="B16">
        <v>3</v>
      </c>
      <c r="C16" t="s">
        <v>28</v>
      </c>
      <c r="D16" t="s">
        <v>312</v>
      </c>
      <c r="E16" t="s">
        <v>313</v>
      </c>
      <c r="F16">
        <v>150</v>
      </c>
      <c r="G16">
        <v>3</v>
      </c>
      <c r="H16" t="s">
        <v>31</v>
      </c>
      <c r="I16" s="1">
        <v>274.67</v>
      </c>
      <c r="J16" t="s">
        <v>29</v>
      </c>
      <c r="K16">
        <v>38</v>
      </c>
      <c r="L16">
        <v>3</v>
      </c>
    </row>
    <row r="17" spans="1:12" x14ac:dyDescent="0.2">
      <c r="A17" t="s">
        <v>19</v>
      </c>
      <c r="B17">
        <v>3</v>
      </c>
      <c r="C17" t="s">
        <v>28</v>
      </c>
      <c r="D17" t="s">
        <v>312</v>
      </c>
      <c r="E17" t="s">
        <v>313</v>
      </c>
      <c r="F17">
        <v>35</v>
      </c>
      <c r="G17">
        <v>3</v>
      </c>
      <c r="H17" t="s">
        <v>31</v>
      </c>
      <c r="I17" s="1">
        <v>22.57</v>
      </c>
      <c r="J17" t="s">
        <v>29</v>
      </c>
      <c r="K17">
        <v>41</v>
      </c>
      <c r="L17">
        <v>3</v>
      </c>
    </row>
    <row r="18" spans="1:12" x14ac:dyDescent="0.2">
      <c r="A18" t="s">
        <v>19</v>
      </c>
      <c r="B18">
        <v>3</v>
      </c>
      <c r="C18" t="s">
        <v>28</v>
      </c>
      <c r="D18" t="s">
        <v>312</v>
      </c>
      <c r="E18" t="s">
        <v>313</v>
      </c>
      <c r="F18">
        <v>150</v>
      </c>
      <c r="G18">
        <v>3</v>
      </c>
      <c r="H18" t="s">
        <v>31</v>
      </c>
      <c r="I18" s="1">
        <v>18.57</v>
      </c>
      <c r="J18" t="s">
        <v>29</v>
      </c>
      <c r="K18">
        <v>45</v>
      </c>
      <c r="L18">
        <v>3</v>
      </c>
    </row>
    <row r="19" spans="1:12" x14ac:dyDescent="0.2">
      <c r="A19" t="s">
        <v>19</v>
      </c>
      <c r="B19">
        <v>3</v>
      </c>
      <c r="C19" t="s">
        <v>28</v>
      </c>
      <c r="D19" t="s">
        <v>312</v>
      </c>
      <c r="E19" t="s">
        <v>313</v>
      </c>
      <c r="F19">
        <v>35</v>
      </c>
      <c r="G19">
        <v>1</v>
      </c>
      <c r="H19" t="s">
        <v>31</v>
      </c>
      <c r="I19" s="1">
        <v>0.81</v>
      </c>
      <c r="J19" t="s">
        <v>67</v>
      </c>
      <c r="K19">
        <v>46</v>
      </c>
      <c r="L19">
        <v>3</v>
      </c>
    </row>
    <row r="20" spans="1:12" x14ac:dyDescent="0.2">
      <c r="A20" t="s">
        <v>19</v>
      </c>
      <c r="B20">
        <v>3</v>
      </c>
      <c r="C20" t="s">
        <v>28</v>
      </c>
      <c r="D20" t="s">
        <v>312</v>
      </c>
      <c r="E20" t="s">
        <v>313</v>
      </c>
      <c r="F20">
        <v>150</v>
      </c>
      <c r="G20">
        <v>3</v>
      </c>
      <c r="H20" t="s">
        <v>31</v>
      </c>
      <c r="I20" s="1">
        <v>87.89</v>
      </c>
      <c r="J20" t="s">
        <v>29</v>
      </c>
      <c r="K20">
        <v>51</v>
      </c>
      <c r="L20">
        <v>3</v>
      </c>
    </row>
    <row r="21" spans="1:12" x14ac:dyDescent="0.2">
      <c r="A21" t="s">
        <v>19</v>
      </c>
      <c r="B21">
        <v>3</v>
      </c>
      <c r="C21" t="s">
        <v>28</v>
      </c>
      <c r="D21" t="s">
        <v>312</v>
      </c>
      <c r="E21" t="s">
        <v>313</v>
      </c>
      <c r="F21">
        <v>35</v>
      </c>
      <c r="G21">
        <v>3</v>
      </c>
      <c r="H21" t="s">
        <v>31</v>
      </c>
      <c r="I21" s="1">
        <v>325.17</v>
      </c>
      <c r="J21" t="s">
        <v>29</v>
      </c>
      <c r="K21">
        <v>54</v>
      </c>
      <c r="L21">
        <v>3</v>
      </c>
    </row>
    <row r="22" spans="1:12" x14ac:dyDescent="0.2">
      <c r="A22" t="s">
        <v>19</v>
      </c>
      <c r="B22">
        <v>3</v>
      </c>
      <c r="C22" t="s">
        <v>28</v>
      </c>
      <c r="D22" t="s">
        <v>312</v>
      </c>
      <c r="E22" t="s">
        <v>313</v>
      </c>
      <c r="F22">
        <v>150</v>
      </c>
      <c r="G22">
        <v>3</v>
      </c>
      <c r="H22" t="s">
        <v>31</v>
      </c>
      <c r="I22" s="1">
        <v>155.28</v>
      </c>
      <c r="J22" t="s">
        <v>29</v>
      </c>
      <c r="K22">
        <v>57</v>
      </c>
      <c r="L22">
        <v>3</v>
      </c>
    </row>
    <row r="23" spans="1:12" x14ac:dyDescent="0.2">
      <c r="A23" t="s">
        <v>19</v>
      </c>
      <c r="B23">
        <v>3</v>
      </c>
      <c r="C23" t="s">
        <v>68</v>
      </c>
      <c r="D23" t="s">
        <v>312</v>
      </c>
      <c r="E23" t="s">
        <v>28</v>
      </c>
      <c r="F23">
        <v>50</v>
      </c>
      <c r="G23">
        <v>3</v>
      </c>
      <c r="H23" t="s">
        <v>31</v>
      </c>
      <c r="I23" s="1">
        <v>39.39</v>
      </c>
      <c r="J23" t="s">
        <v>29</v>
      </c>
      <c r="K23">
        <v>84</v>
      </c>
      <c r="L23">
        <v>3</v>
      </c>
    </row>
    <row r="24" spans="1:12" x14ac:dyDescent="0.2">
      <c r="A24" t="s">
        <v>19</v>
      </c>
      <c r="B24">
        <v>3</v>
      </c>
      <c r="C24" t="s">
        <v>28</v>
      </c>
      <c r="D24" t="s">
        <v>312</v>
      </c>
      <c r="E24" t="s">
        <v>313</v>
      </c>
      <c r="F24">
        <v>150</v>
      </c>
      <c r="G24">
        <v>3</v>
      </c>
      <c r="H24" t="s">
        <v>31</v>
      </c>
      <c r="I24" s="1">
        <v>524.27</v>
      </c>
      <c r="J24" t="s">
        <v>29</v>
      </c>
      <c r="K24">
        <v>88</v>
      </c>
      <c r="L24">
        <v>3</v>
      </c>
    </row>
    <row r="25" spans="1:12" x14ac:dyDescent="0.2">
      <c r="A25" t="s">
        <v>19</v>
      </c>
      <c r="B25">
        <v>3</v>
      </c>
      <c r="C25" t="s">
        <v>68</v>
      </c>
      <c r="D25" t="s">
        <v>312</v>
      </c>
      <c r="E25" t="s">
        <v>28</v>
      </c>
      <c r="F25">
        <v>240</v>
      </c>
      <c r="G25">
        <v>3</v>
      </c>
      <c r="H25" t="s">
        <v>31</v>
      </c>
      <c r="I25" s="1">
        <v>35.630000000000003</v>
      </c>
      <c r="J25" t="s">
        <v>29</v>
      </c>
      <c r="K25">
        <v>100</v>
      </c>
      <c r="L25" s="6">
        <v>3</v>
      </c>
    </row>
    <row r="26" spans="1:12" x14ac:dyDescent="0.2">
      <c r="A26" t="s">
        <v>19</v>
      </c>
      <c r="B26">
        <v>3</v>
      </c>
      <c r="C26" t="s">
        <v>28</v>
      </c>
      <c r="D26" t="s">
        <v>312</v>
      </c>
      <c r="E26" t="s">
        <v>313</v>
      </c>
      <c r="F26">
        <v>150</v>
      </c>
      <c r="G26">
        <v>3</v>
      </c>
      <c r="H26" t="s">
        <v>31</v>
      </c>
      <c r="I26" s="1">
        <v>182.61</v>
      </c>
      <c r="J26" t="s">
        <v>29</v>
      </c>
      <c r="K26">
        <v>105</v>
      </c>
      <c r="L26">
        <v>3</v>
      </c>
    </row>
    <row r="27" spans="1:12" x14ac:dyDescent="0.2">
      <c r="A27" t="s">
        <v>19</v>
      </c>
      <c r="B27">
        <v>3</v>
      </c>
      <c r="C27" t="s">
        <v>28</v>
      </c>
      <c r="D27" t="s">
        <v>312</v>
      </c>
      <c r="E27" t="s">
        <v>313</v>
      </c>
      <c r="F27">
        <v>35</v>
      </c>
      <c r="G27">
        <v>3</v>
      </c>
      <c r="H27" t="s">
        <v>31</v>
      </c>
      <c r="I27" s="1">
        <v>16.18</v>
      </c>
      <c r="J27" t="s">
        <v>29</v>
      </c>
      <c r="K27">
        <v>108</v>
      </c>
      <c r="L27">
        <v>3</v>
      </c>
    </row>
    <row r="28" spans="1:12" x14ac:dyDescent="0.2">
      <c r="A28" t="s">
        <v>19</v>
      </c>
      <c r="B28">
        <v>3</v>
      </c>
      <c r="C28" t="s">
        <v>28</v>
      </c>
      <c r="D28" t="s">
        <v>312</v>
      </c>
      <c r="E28" t="s">
        <v>313</v>
      </c>
      <c r="F28">
        <v>150</v>
      </c>
      <c r="G28">
        <v>3</v>
      </c>
      <c r="H28" t="s">
        <v>31</v>
      </c>
      <c r="I28" s="1">
        <v>57.52</v>
      </c>
      <c r="J28" t="s">
        <v>29</v>
      </c>
      <c r="K28">
        <v>123</v>
      </c>
      <c r="L28">
        <v>3</v>
      </c>
    </row>
    <row r="29" spans="1:12" x14ac:dyDescent="0.2">
      <c r="A29" t="s">
        <v>19</v>
      </c>
      <c r="B29">
        <v>3</v>
      </c>
      <c r="C29" t="s">
        <v>28</v>
      </c>
      <c r="D29" t="s">
        <v>312</v>
      </c>
      <c r="E29" t="s">
        <v>313</v>
      </c>
      <c r="F29">
        <v>35</v>
      </c>
      <c r="G29">
        <v>3</v>
      </c>
      <c r="H29" t="s">
        <v>31</v>
      </c>
      <c r="I29" s="1">
        <v>180.37</v>
      </c>
      <c r="J29" t="s">
        <v>29</v>
      </c>
      <c r="K29">
        <v>131</v>
      </c>
      <c r="L29">
        <v>3</v>
      </c>
    </row>
    <row r="30" spans="1:12" x14ac:dyDescent="0.2">
      <c r="A30" t="s">
        <v>19</v>
      </c>
      <c r="B30">
        <v>3</v>
      </c>
      <c r="C30" t="s">
        <v>28</v>
      </c>
      <c r="D30" t="s">
        <v>312</v>
      </c>
      <c r="E30" t="s">
        <v>313</v>
      </c>
      <c r="F30">
        <v>35</v>
      </c>
      <c r="G30">
        <v>3</v>
      </c>
      <c r="H30" t="s">
        <v>31</v>
      </c>
      <c r="I30" s="1">
        <v>83.6</v>
      </c>
      <c r="J30" t="s">
        <v>29</v>
      </c>
      <c r="K30">
        <v>135</v>
      </c>
      <c r="L30">
        <v>3</v>
      </c>
    </row>
    <row r="31" spans="1:12" x14ac:dyDescent="0.2">
      <c r="A31" t="s">
        <v>19</v>
      </c>
      <c r="B31">
        <v>3</v>
      </c>
      <c r="C31" t="s">
        <v>28</v>
      </c>
      <c r="D31" t="s">
        <v>312</v>
      </c>
      <c r="E31" t="s">
        <v>313</v>
      </c>
      <c r="F31">
        <v>150</v>
      </c>
      <c r="G31">
        <v>3</v>
      </c>
      <c r="H31" t="s">
        <v>31</v>
      </c>
      <c r="I31" s="1">
        <v>178.25</v>
      </c>
      <c r="J31" t="s">
        <v>29</v>
      </c>
      <c r="K31">
        <v>142</v>
      </c>
      <c r="L31">
        <v>3</v>
      </c>
    </row>
    <row r="32" spans="1:12" x14ac:dyDescent="0.2">
      <c r="A32" t="s">
        <v>19</v>
      </c>
      <c r="B32">
        <v>3</v>
      </c>
      <c r="C32" t="s">
        <v>28</v>
      </c>
      <c r="D32" t="s">
        <v>312</v>
      </c>
      <c r="E32" t="s">
        <v>313</v>
      </c>
      <c r="F32">
        <v>150</v>
      </c>
      <c r="G32">
        <v>3</v>
      </c>
      <c r="H32" t="s">
        <v>31</v>
      </c>
      <c r="I32" s="1">
        <v>363.36</v>
      </c>
      <c r="J32" t="s">
        <v>29</v>
      </c>
      <c r="K32">
        <v>146</v>
      </c>
      <c r="L32" s="8">
        <v>3</v>
      </c>
    </row>
    <row r="33" spans="1:12" x14ac:dyDescent="0.2">
      <c r="A33" t="s">
        <v>19</v>
      </c>
      <c r="B33">
        <v>3</v>
      </c>
      <c r="C33" t="s">
        <v>28</v>
      </c>
      <c r="D33" t="s">
        <v>312</v>
      </c>
      <c r="E33" t="s">
        <v>313</v>
      </c>
      <c r="F33">
        <v>150</v>
      </c>
      <c r="G33">
        <v>3</v>
      </c>
      <c r="H33" t="s">
        <v>31</v>
      </c>
      <c r="I33" s="1">
        <v>171.05</v>
      </c>
      <c r="J33" t="s">
        <v>29</v>
      </c>
      <c r="K33">
        <v>147</v>
      </c>
      <c r="L33" s="11">
        <v>3</v>
      </c>
    </row>
    <row r="34" spans="1:12" x14ac:dyDescent="0.2">
      <c r="A34" t="s">
        <v>19</v>
      </c>
      <c r="B34">
        <v>4</v>
      </c>
      <c r="C34" t="s">
        <v>28</v>
      </c>
      <c r="D34" t="s">
        <v>312</v>
      </c>
      <c r="E34" t="s">
        <v>313</v>
      </c>
      <c r="F34">
        <v>150</v>
      </c>
      <c r="G34">
        <v>3</v>
      </c>
      <c r="H34" t="s">
        <v>129</v>
      </c>
      <c r="I34" s="1">
        <v>175.53</v>
      </c>
      <c r="J34" t="s">
        <v>29</v>
      </c>
      <c r="K34">
        <v>59</v>
      </c>
      <c r="L34" s="12">
        <v>4</v>
      </c>
    </row>
    <row r="35" spans="1:12" x14ac:dyDescent="0.2">
      <c r="A35" t="s">
        <v>19</v>
      </c>
      <c r="B35">
        <v>4</v>
      </c>
      <c r="C35" t="s">
        <v>28</v>
      </c>
      <c r="D35" t="s">
        <v>312</v>
      </c>
      <c r="E35" t="s">
        <v>313</v>
      </c>
      <c r="F35">
        <v>150</v>
      </c>
      <c r="G35">
        <v>3</v>
      </c>
      <c r="H35" t="s">
        <v>129</v>
      </c>
      <c r="I35" s="1">
        <v>6.3</v>
      </c>
      <c r="J35" t="s">
        <v>29</v>
      </c>
      <c r="K35">
        <v>101</v>
      </c>
      <c r="L35" s="11">
        <v>4</v>
      </c>
    </row>
    <row r="36" spans="1:12" x14ac:dyDescent="0.2">
      <c r="A36" t="s">
        <v>19</v>
      </c>
      <c r="B36">
        <v>4</v>
      </c>
      <c r="C36" t="s">
        <v>28</v>
      </c>
      <c r="D36" t="s">
        <v>312</v>
      </c>
      <c r="E36" t="s">
        <v>313</v>
      </c>
      <c r="F36">
        <v>70</v>
      </c>
      <c r="G36">
        <v>3</v>
      </c>
      <c r="H36" t="s">
        <v>129</v>
      </c>
      <c r="I36" s="1">
        <v>70.849999999999994</v>
      </c>
      <c r="J36" t="s">
        <v>29</v>
      </c>
      <c r="K36">
        <v>139</v>
      </c>
      <c r="L36" s="5">
        <v>4</v>
      </c>
    </row>
    <row r="37" spans="1:12" x14ac:dyDescent="0.2">
      <c r="A37" t="s">
        <v>19</v>
      </c>
      <c r="B37">
        <v>5</v>
      </c>
      <c r="C37" t="s">
        <v>28</v>
      </c>
      <c r="D37" t="s">
        <v>312</v>
      </c>
      <c r="E37" t="s">
        <v>313</v>
      </c>
      <c r="F37">
        <v>150</v>
      </c>
      <c r="G37">
        <v>3</v>
      </c>
      <c r="H37" t="s">
        <v>31</v>
      </c>
      <c r="I37" s="1">
        <v>66.14</v>
      </c>
      <c r="J37" t="s">
        <v>29</v>
      </c>
      <c r="K37">
        <v>23</v>
      </c>
      <c r="L37">
        <v>5</v>
      </c>
    </row>
    <row r="38" spans="1:12" x14ac:dyDescent="0.2">
      <c r="A38" t="s">
        <v>19</v>
      </c>
      <c r="B38">
        <v>5</v>
      </c>
      <c r="C38" t="s">
        <v>28</v>
      </c>
      <c r="D38" t="s">
        <v>312</v>
      </c>
      <c r="E38" t="s">
        <v>313</v>
      </c>
      <c r="F38">
        <v>35</v>
      </c>
      <c r="G38">
        <v>3</v>
      </c>
      <c r="H38" t="s">
        <v>36</v>
      </c>
      <c r="I38" s="1">
        <v>39.130000000000003</v>
      </c>
      <c r="J38" t="s">
        <v>29</v>
      </c>
      <c r="K38">
        <v>43</v>
      </c>
      <c r="L38">
        <v>5</v>
      </c>
    </row>
    <row r="39" spans="1:12" x14ac:dyDescent="0.2">
      <c r="A39" t="s">
        <v>19</v>
      </c>
      <c r="B39">
        <v>5</v>
      </c>
      <c r="C39" t="s">
        <v>28</v>
      </c>
      <c r="D39" t="s">
        <v>312</v>
      </c>
      <c r="E39" t="s">
        <v>313</v>
      </c>
      <c r="F39">
        <v>150</v>
      </c>
      <c r="G39">
        <v>3</v>
      </c>
      <c r="H39" t="s">
        <v>36</v>
      </c>
      <c r="I39" s="1">
        <v>108.52</v>
      </c>
      <c r="J39" t="s">
        <v>29</v>
      </c>
      <c r="K39">
        <v>58</v>
      </c>
      <c r="L39">
        <v>5</v>
      </c>
    </row>
    <row r="40" spans="1:12" x14ac:dyDescent="0.2">
      <c r="A40" t="s">
        <v>19</v>
      </c>
      <c r="B40">
        <v>5</v>
      </c>
      <c r="C40" t="s">
        <v>28</v>
      </c>
      <c r="D40" t="s">
        <v>312</v>
      </c>
      <c r="E40" t="s">
        <v>313</v>
      </c>
      <c r="F40">
        <v>150</v>
      </c>
      <c r="G40">
        <v>3</v>
      </c>
      <c r="H40" t="s">
        <v>31</v>
      </c>
      <c r="I40" s="1">
        <v>196.45</v>
      </c>
      <c r="J40" t="s">
        <v>29</v>
      </c>
      <c r="K40">
        <v>63</v>
      </c>
      <c r="L40" s="9">
        <v>5</v>
      </c>
    </row>
    <row r="41" spans="1:12" x14ac:dyDescent="0.2">
      <c r="A41" t="s">
        <v>19</v>
      </c>
      <c r="B41">
        <v>5</v>
      </c>
      <c r="C41" t="s">
        <v>28</v>
      </c>
      <c r="D41" t="s">
        <v>312</v>
      </c>
      <c r="E41" t="s">
        <v>313</v>
      </c>
      <c r="F41">
        <v>150</v>
      </c>
      <c r="G41">
        <v>3</v>
      </c>
      <c r="H41" t="s">
        <v>36</v>
      </c>
      <c r="I41" s="1">
        <v>77.34</v>
      </c>
      <c r="J41" t="s">
        <v>29</v>
      </c>
      <c r="K41">
        <v>72</v>
      </c>
      <c r="L41" s="12">
        <v>5</v>
      </c>
    </row>
    <row r="42" spans="1:12" x14ac:dyDescent="0.2">
      <c r="A42" t="s">
        <v>19</v>
      </c>
      <c r="B42">
        <v>5</v>
      </c>
      <c r="C42" t="s">
        <v>28</v>
      </c>
      <c r="D42" t="s">
        <v>312</v>
      </c>
      <c r="E42" t="s">
        <v>313</v>
      </c>
      <c r="F42">
        <v>35</v>
      </c>
      <c r="G42">
        <v>3</v>
      </c>
      <c r="H42" t="s">
        <v>36</v>
      </c>
      <c r="I42" s="1">
        <v>93.07</v>
      </c>
      <c r="J42" t="s">
        <v>29</v>
      </c>
      <c r="K42">
        <v>80</v>
      </c>
      <c r="L42">
        <v>5</v>
      </c>
    </row>
    <row r="43" spans="1:12" x14ac:dyDescent="0.2">
      <c r="A43" t="s">
        <v>19</v>
      </c>
      <c r="B43">
        <v>5</v>
      </c>
      <c r="C43" t="s">
        <v>68</v>
      </c>
      <c r="D43" t="s">
        <v>312</v>
      </c>
      <c r="E43" t="s">
        <v>28</v>
      </c>
      <c r="F43">
        <v>240</v>
      </c>
      <c r="G43">
        <v>3</v>
      </c>
      <c r="H43" t="s">
        <v>31</v>
      </c>
      <c r="I43" s="1">
        <v>42.97</v>
      </c>
      <c r="J43" t="s">
        <v>29</v>
      </c>
      <c r="K43">
        <v>94</v>
      </c>
      <c r="L43">
        <v>5</v>
      </c>
    </row>
    <row r="44" spans="1:12" x14ac:dyDescent="0.2">
      <c r="A44" t="s">
        <v>19</v>
      </c>
      <c r="B44">
        <v>5</v>
      </c>
      <c r="C44" t="s">
        <v>28</v>
      </c>
      <c r="D44" t="s">
        <v>312</v>
      </c>
      <c r="E44" t="s">
        <v>313</v>
      </c>
      <c r="F44">
        <v>150</v>
      </c>
      <c r="G44">
        <v>3</v>
      </c>
      <c r="H44" t="s">
        <v>31</v>
      </c>
      <c r="I44" s="1">
        <v>69.69</v>
      </c>
      <c r="J44" t="s">
        <v>29</v>
      </c>
      <c r="K44">
        <v>95</v>
      </c>
      <c r="L44">
        <v>5</v>
      </c>
    </row>
    <row r="45" spans="1:12" x14ac:dyDescent="0.2">
      <c r="A45" t="s">
        <v>19</v>
      </c>
      <c r="B45">
        <v>5</v>
      </c>
      <c r="C45" t="s">
        <v>28</v>
      </c>
      <c r="D45" t="s">
        <v>312</v>
      </c>
      <c r="E45" t="s">
        <v>313</v>
      </c>
      <c r="F45">
        <v>35</v>
      </c>
      <c r="G45">
        <v>3</v>
      </c>
      <c r="H45" t="s">
        <v>36</v>
      </c>
      <c r="I45" s="1">
        <v>139.19</v>
      </c>
      <c r="J45" t="s">
        <v>29</v>
      </c>
      <c r="K45">
        <v>106</v>
      </c>
      <c r="L45">
        <v>5</v>
      </c>
    </row>
    <row r="46" spans="1:12" x14ac:dyDescent="0.2">
      <c r="A46" t="s">
        <v>19</v>
      </c>
      <c r="B46">
        <v>5</v>
      </c>
      <c r="C46" t="s">
        <v>28</v>
      </c>
      <c r="D46" t="s">
        <v>312</v>
      </c>
      <c r="E46" t="s">
        <v>313</v>
      </c>
      <c r="F46">
        <v>35</v>
      </c>
      <c r="G46">
        <v>3</v>
      </c>
      <c r="H46" t="s">
        <v>31</v>
      </c>
      <c r="I46" s="1">
        <v>6.35</v>
      </c>
      <c r="J46" t="s">
        <v>29</v>
      </c>
      <c r="K46">
        <v>110</v>
      </c>
      <c r="L46">
        <v>5</v>
      </c>
    </row>
    <row r="47" spans="1:12" x14ac:dyDescent="0.2">
      <c r="A47" t="s">
        <v>19</v>
      </c>
      <c r="B47">
        <v>5</v>
      </c>
      <c r="C47" t="s">
        <v>28</v>
      </c>
      <c r="D47" t="s">
        <v>312</v>
      </c>
      <c r="E47" t="s">
        <v>313</v>
      </c>
      <c r="F47">
        <v>150</v>
      </c>
      <c r="G47">
        <v>3</v>
      </c>
      <c r="H47" t="s">
        <v>36</v>
      </c>
      <c r="I47" s="1">
        <v>477.04</v>
      </c>
      <c r="J47" t="s">
        <v>29</v>
      </c>
      <c r="K47">
        <v>145</v>
      </c>
      <c r="L47">
        <v>5</v>
      </c>
    </row>
    <row r="48" spans="1:12" x14ac:dyDescent="0.2">
      <c r="A48" t="s">
        <v>19</v>
      </c>
      <c r="B48">
        <v>6</v>
      </c>
      <c r="C48" t="s">
        <v>28</v>
      </c>
      <c r="D48" t="s">
        <v>312</v>
      </c>
      <c r="E48" t="s">
        <v>313</v>
      </c>
      <c r="F48">
        <v>35</v>
      </c>
      <c r="G48">
        <v>3</v>
      </c>
      <c r="H48" t="s">
        <v>36</v>
      </c>
      <c r="I48" s="1">
        <v>10.95</v>
      </c>
      <c r="J48" t="s">
        <v>29</v>
      </c>
      <c r="K48">
        <v>5</v>
      </c>
      <c r="L48">
        <v>6</v>
      </c>
    </row>
    <row r="49" spans="1:12" x14ac:dyDescent="0.2">
      <c r="A49" t="s">
        <v>19</v>
      </c>
      <c r="B49">
        <v>6</v>
      </c>
      <c r="C49" t="s">
        <v>28</v>
      </c>
      <c r="D49" t="s">
        <v>312</v>
      </c>
      <c r="E49" t="s">
        <v>313</v>
      </c>
      <c r="F49">
        <v>150</v>
      </c>
      <c r="G49">
        <v>3</v>
      </c>
      <c r="H49" t="s">
        <v>31</v>
      </c>
      <c r="I49" s="1">
        <v>132.13999999999999</v>
      </c>
      <c r="J49" t="s">
        <v>29</v>
      </c>
      <c r="K49">
        <v>7</v>
      </c>
      <c r="L49">
        <v>6</v>
      </c>
    </row>
    <row r="50" spans="1:12" x14ac:dyDescent="0.2">
      <c r="A50" t="s">
        <v>19</v>
      </c>
      <c r="B50">
        <v>6</v>
      </c>
      <c r="C50" t="s">
        <v>28</v>
      </c>
      <c r="D50" t="s">
        <v>312</v>
      </c>
      <c r="E50" t="s">
        <v>313</v>
      </c>
      <c r="F50">
        <v>150</v>
      </c>
      <c r="G50">
        <v>3</v>
      </c>
      <c r="H50" t="s">
        <v>31</v>
      </c>
      <c r="I50" s="1">
        <v>153.19</v>
      </c>
      <c r="J50" t="s">
        <v>29</v>
      </c>
      <c r="K50">
        <v>8</v>
      </c>
      <c r="L50">
        <v>6</v>
      </c>
    </row>
    <row r="51" spans="1:12" x14ac:dyDescent="0.2">
      <c r="A51" t="s">
        <v>19</v>
      </c>
      <c r="B51">
        <v>6</v>
      </c>
      <c r="C51" t="s">
        <v>28</v>
      </c>
      <c r="D51" t="s">
        <v>312</v>
      </c>
      <c r="E51" t="s">
        <v>313</v>
      </c>
      <c r="F51">
        <v>150</v>
      </c>
      <c r="G51">
        <v>3</v>
      </c>
      <c r="H51" t="s">
        <v>31</v>
      </c>
      <c r="I51" s="1">
        <v>123.41</v>
      </c>
      <c r="J51" t="s">
        <v>29</v>
      </c>
      <c r="K51">
        <v>14</v>
      </c>
      <c r="L51">
        <v>6</v>
      </c>
    </row>
    <row r="52" spans="1:12" x14ac:dyDescent="0.2">
      <c r="A52" t="s">
        <v>19</v>
      </c>
      <c r="B52">
        <v>6</v>
      </c>
      <c r="C52" t="s">
        <v>28</v>
      </c>
      <c r="D52" t="s">
        <v>312</v>
      </c>
      <c r="E52" t="s">
        <v>313</v>
      </c>
      <c r="F52">
        <v>35</v>
      </c>
      <c r="G52">
        <v>3</v>
      </c>
      <c r="H52" t="s">
        <v>36</v>
      </c>
      <c r="I52" s="1">
        <v>26.51</v>
      </c>
      <c r="J52" t="s">
        <v>29</v>
      </c>
      <c r="K52">
        <v>20</v>
      </c>
      <c r="L52">
        <v>6</v>
      </c>
    </row>
    <row r="53" spans="1:12" x14ac:dyDescent="0.2">
      <c r="A53" t="s">
        <v>19</v>
      </c>
      <c r="B53">
        <v>6</v>
      </c>
      <c r="C53" t="s">
        <v>28</v>
      </c>
      <c r="D53" t="s">
        <v>312</v>
      </c>
      <c r="E53" t="s">
        <v>313</v>
      </c>
      <c r="F53">
        <v>35</v>
      </c>
      <c r="G53">
        <v>3</v>
      </c>
      <c r="H53" t="s">
        <v>36</v>
      </c>
      <c r="I53" s="1">
        <v>61.64</v>
      </c>
      <c r="J53" t="s">
        <v>29</v>
      </c>
      <c r="K53">
        <v>33</v>
      </c>
      <c r="L53">
        <v>6</v>
      </c>
    </row>
    <row r="54" spans="1:12" x14ac:dyDescent="0.2">
      <c r="A54" t="s">
        <v>19</v>
      </c>
      <c r="B54">
        <v>6</v>
      </c>
      <c r="C54" t="s">
        <v>28</v>
      </c>
      <c r="D54" t="s">
        <v>312</v>
      </c>
      <c r="E54" t="s">
        <v>313</v>
      </c>
      <c r="F54">
        <v>150</v>
      </c>
      <c r="G54">
        <v>3</v>
      </c>
      <c r="H54" t="s">
        <v>36</v>
      </c>
      <c r="I54" s="1">
        <v>402.45</v>
      </c>
      <c r="J54" t="s">
        <v>29</v>
      </c>
      <c r="K54">
        <v>36</v>
      </c>
      <c r="L54">
        <v>6</v>
      </c>
    </row>
    <row r="55" spans="1:12" x14ac:dyDescent="0.2">
      <c r="A55" t="s">
        <v>19</v>
      </c>
      <c r="B55">
        <v>6</v>
      </c>
      <c r="C55" t="s">
        <v>28</v>
      </c>
      <c r="D55" t="s">
        <v>312</v>
      </c>
      <c r="E55" t="s">
        <v>313</v>
      </c>
      <c r="F55">
        <v>150</v>
      </c>
      <c r="G55">
        <v>3</v>
      </c>
      <c r="H55" t="s">
        <v>31</v>
      </c>
      <c r="I55" s="1">
        <v>13.72</v>
      </c>
      <c r="J55" t="s">
        <v>29</v>
      </c>
      <c r="K55">
        <v>69</v>
      </c>
      <c r="L55">
        <v>6</v>
      </c>
    </row>
    <row r="56" spans="1:12" x14ac:dyDescent="0.2">
      <c r="A56" t="s">
        <v>19</v>
      </c>
      <c r="B56">
        <v>6</v>
      </c>
      <c r="C56" t="s">
        <v>28</v>
      </c>
      <c r="D56" t="s">
        <v>312</v>
      </c>
      <c r="E56" t="s">
        <v>316</v>
      </c>
      <c r="F56">
        <v>185</v>
      </c>
      <c r="G56">
        <v>3</v>
      </c>
      <c r="H56" t="s">
        <v>317</v>
      </c>
      <c r="I56" s="1">
        <v>29.09</v>
      </c>
      <c r="J56" t="s">
        <v>29</v>
      </c>
      <c r="K56">
        <v>73</v>
      </c>
      <c r="L56">
        <v>6</v>
      </c>
    </row>
    <row r="57" spans="1:12" x14ac:dyDescent="0.2">
      <c r="A57" t="s">
        <v>19</v>
      </c>
      <c r="B57">
        <v>6</v>
      </c>
      <c r="C57" t="s">
        <v>28</v>
      </c>
      <c r="D57" t="s">
        <v>312</v>
      </c>
      <c r="E57" t="s">
        <v>313</v>
      </c>
      <c r="F57">
        <v>35</v>
      </c>
      <c r="G57">
        <v>3</v>
      </c>
      <c r="H57" t="s">
        <v>36</v>
      </c>
      <c r="I57" s="1">
        <v>11.37</v>
      </c>
      <c r="J57" t="s">
        <v>29</v>
      </c>
      <c r="K57">
        <v>77</v>
      </c>
      <c r="L57">
        <v>6</v>
      </c>
    </row>
    <row r="58" spans="1:12" x14ac:dyDescent="0.2">
      <c r="A58" t="s">
        <v>19</v>
      </c>
      <c r="B58">
        <v>6</v>
      </c>
      <c r="C58" t="s">
        <v>28</v>
      </c>
      <c r="D58" t="s">
        <v>312</v>
      </c>
      <c r="E58" t="s">
        <v>313</v>
      </c>
      <c r="F58">
        <v>150</v>
      </c>
      <c r="G58">
        <v>3</v>
      </c>
      <c r="H58" t="s">
        <v>103</v>
      </c>
      <c r="I58" s="1">
        <v>539.12</v>
      </c>
      <c r="J58" t="s">
        <v>29</v>
      </c>
      <c r="K58">
        <v>89</v>
      </c>
      <c r="L58">
        <v>6</v>
      </c>
    </row>
    <row r="59" spans="1:12" x14ac:dyDescent="0.2">
      <c r="A59" t="s">
        <v>19</v>
      </c>
      <c r="B59">
        <v>6</v>
      </c>
      <c r="C59" t="s">
        <v>28</v>
      </c>
      <c r="D59" t="s">
        <v>312</v>
      </c>
      <c r="E59" t="s">
        <v>313</v>
      </c>
      <c r="F59">
        <v>35</v>
      </c>
      <c r="G59">
        <v>3</v>
      </c>
      <c r="H59" t="s">
        <v>36</v>
      </c>
      <c r="I59" s="1">
        <v>12.21</v>
      </c>
      <c r="J59" t="s">
        <v>29</v>
      </c>
      <c r="K59">
        <v>90</v>
      </c>
      <c r="L59">
        <v>6</v>
      </c>
    </row>
    <row r="60" spans="1:12" x14ac:dyDescent="0.2">
      <c r="A60" t="s">
        <v>19</v>
      </c>
      <c r="B60">
        <v>6</v>
      </c>
      <c r="C60" t="s">
        <v>28</v>
      </c>
      <c r="D60" t="s">
        <v>312</v>
      </c>
      <c r="E60" t="s">
        <v>316</v>
      </c>
      <c r="F60">
        <v>185</v>
      </c>
      <c r="G60">
        <v>3</v>
      </c>
      <c r="H60" t="s">
        <v>317</v>
      </c>
      <c r="I60" s="1">
        <v>74.64</v>
      </c>
      <c r="J60" t="s">
        <v>29</v>
      </c>
      <c r="K60">
        <v>91</v>
      </c>
      <c r="L60">
        <v>6</v>
      </c>
    </row>
    <row r="61" spans="1:12" x14ac:dyDescent="0.2">
      <c r="A61" t="s">
        <v>19</v>
      </c>
      <c r="B61">
        <v>6</v>
      </c>
      <c r="C61" t="s">
        <v>28</v>
      </c>
      <c r="D61" t="s">
        <v>312</v>
      </c>
      <c r="E61" t="s">
        <v>313</v>
      </c>
      <c r="F61">
        <v>35</v>
      </c>
      <c r="G61">
        <v>3</v>
      </c>
      <c r="H61" t="s">
        <v>36</v>
      </c>
      <c r="I61" s="1">
        <v>121.86</v>
      </c>
      <c r="J61" t="s">
        <v>29</v>
      </c>
      <c r="K61">
        <v>102</v>
      </c>
      <c r="L61">
        <v>6</v>
      </c>
    </row>
    <row r="62" spans="1:12" x14ac:dyDescent="0.2">
      <c r="A62" t="s">
        <v>19</v>
      </c>
      <c r="B62">
        <v>6</v>
      </c>
      <c r="C62" t="s">
        <v>28</v>
      </c>
      <c r="D62" t="s">
        <v>312</v>
      </c>
      <c r="E62" t="s">
        <v>313</v>
      </c>
      <c r="F62">
        <v>150</v>
      </c>
      <c r="G62">
        <v>3</v>
      </c>
      <c r="H62" t="s">
        <v>36</v>
      </c>
      <c r="I62" s="1">
        <v>159.18</v>
      </c>
      <c r="J62" t="s">
        <v>29</v>
      </c>
      <c r="K62">
        <v>107</v>
      </c>
      <c r="L62">
        <v>6</v>
      </c>
    </row>
    <row r="63" spans="1:12" x14ac:dyDescent="0.2">
      <c r="A63" t="s">
        <v>19</v>
      </c>
      <c r="B63">
        <v>6</v>
      </c>
      <c r="C63" t="s">
        <v>28</v>
      </c>
      <c r="D63" t="s">
        <v>312</v>
      </c>
      <c r="E63" t="s">
        <v>313</v>
      </c>
      <c r="F63">
        <v>150</v>
      </c>
      <c r="G63">
        <v>3</v>
      </c>
      <c r="H63" t="s">
        <v>31</v>
      </c>
      <c r="I63" s="1">
        <v>65.459999999999994</v>
      </c>
      <c r="J63" t="s">
        <v>29</v>
      </c>
      <c r="K63">
        <v>125</v>
      </c>
      <c r="L63" s="9">
        <v>6</v>
      </c>
    </row>
    <row r="64" spans="1:12" x14ac:dyDescent="0.2">
      <c r="A64" t="s">
        <v>19</v>
      </c>
      <c r="B64">
        <v>6</v>
      </c>
      <c r="C64" t="s">
        <v>28</v>
      </c>
      <c r="D64" t="s">
        <v>312</v>
      </c>
      <c r="E64" t="s">
        <v>313</v>
      </c>
      <c r="F64">
        <v>150</v>
      </c>
      <c r="G64">
        <v>3</v>
      </c>
      <c r="H64" t="s">
        <v>31</v>
      </c>
      <c r="I64" s="1">
        <v>47.49</v>
      </c>
      <c r="J64" t="s">
        <v>29</v>
      </c>
      <c r="K64">
        <v>127</v>
      </c>
      <c r="L64">
        <v>6</v>
      </c>
    </row>
    <row r="65" spans="1:12" x14ac:dyDescent="0.2">
      <c r="A65" t="s">
        <v>19</v>
      </c>
      <c r="B65">
        <v>6</v>
      </c>
      <c r="C65" t="s">
        <v>28</v>
      </c>
      <c r="D65" t="s">
        <v>312</v>
      </c>
      <c r="E65" t="s">
        <v>313</v>
      </c>
      <c r="F65">
        <v>150</v>
      </c>
      <c r="G65">
        <v>3</v>
      </c>
      <c r="H65" t="s">
        <v>277</v>
      </c>
      <c r="I65" s="1">
        <v>6.83</v>
      </c>
      <c r="J65" t="s">
        <v>29</v>
      </c>
      <c r="K65">
        <v>129</v>
      </c>
      <c r="L65">
        <v>6</v>
      </c>
    </row>
    <row r="66" spans="1:12" x14ac:dyDescent="0.2">
      <c r="A66" t="s">
        <v>19</v>
      </c>
      <c r="B66">
        <v>6</v>
      </c>
      <c r="C66" t="s">
        <v>28</v>
      </c>
      <c r="D66" t="s">
        <v>312</v>
      </c>
      <c r="E66" t="s">
        <v>313</v>
      </c>
      <c r="F66">
        <v>150</v>
      </c>
      <c r="G66">
        <v>3</v>
      </c>
      <c r="H66" t="s">
        <v>36</v>
      </c>
      <c r="I66" s="1">
        <v>98.74</v>
      </c>
      <c r="J66" t="s">
        <v>29</v>
      </c>
      <c r="K66">
        <v>130</v>
      </c>
      <c r="L66">
        <v>6</v>
      </c>
    </row>
    <row r="67" spans="1:12" x14ac:dyDescent="0.2">
      <c r="A67" t="s">
        <v>19</v>
      </c>
      <c r="B67">
        <v>6</v>
      </c>
      <c r="C67" t="s">
        <v>28</v>
      </c>
      <c r="D67" t="s">
        <v>312</v>
      </c>
      <c r="E67" t="s">
        <v>313</v>
      </c>
      <c r="F67">
        <v>150</v>
      </c>
      <c r="G67">
        <v>3</v>
      </c>
      <c r="H67" t="s">
        <v>36</v>
      </c>
      <c r="I67" s="1">
        <v>83.47</v>
      </c>
      <c r="J67" t="s">
        <v>29</v>
      </c>
      <c r="K67">
        <v>134</v>
      </c>
      <c r="L67">
        <v>6</v>
      </c>
    </row>
    <row r="68" spans="1:12" x14ac:dyDescent="0.2">
      <c r="A68" t="s">
        <v>19</v>
      </c>
      <c r="B68">
        <v>6</v>
      </c>
      <c r="C68" t="s">
        <v>28</v>
      </c>
      <c r="D68" t="s">
        <v>312</v>
      </c>
      <c r="E68" t="s">
        <v>313</v>
      </c>
      <c r="F68">
        <v>150</v>
      </c>
      <c r="G68">
        <v>3</v>
      </c>
      <c r="H68" t="s">
        <v>36</v>
      </c>
      <c r="I68" s="1">
        <v>75.91</v>
      </c>
      <c r="J68" t="s">
        <v>29</v>
      </c>
      <c r="K68">
        <v>143</v>
      </c>
      <c r="L68">
        <v>6</v>
      </c>
    </row>
    <row r="69" spans="1:12" x14ac:dyDescent="0.2">
      <c r="A69" t="s">
        <v>19</v>
      </c>
      <c r="B69">
        <v>7</v>
      </c>
      <c r="C69" t="s">
        <v>28</v>
      </c>
      <c r="D69" t="s">
        <v>312</v>
      </c>
      <c r="E69" t="s">
        <v>313</v>
      </c>
      <c r="F69">
        <v>35</v>
      </c>
      <c r="G69">
        <v>3</v>
      </c>
      <c r="H69" t="s">
        <v>129</v>
      </c>
      <c r="I69" s="1">
        <v>225.83</v>
      </c>
      <c r="J69" t="s">
        <v>29</v>
      </c>
      <c r="K69">
        <v>1</v>
      </c>
      <c r="L69">
        <v>7</v>
      </c>
    </row>
    <row r="70" spans="1:12" x14ac:dyDescent="0.2">
      <c r="A70" t="s">
        <v>19</v>
      </c>
      <c r="B70">
        <v>7</v>
      </c>
      <c r="C70" t="s">
        <v>28</v>
      </c>
      <c r="D70" t="s">
        <v>312</v>
      </c>
      <c r="E70" t="s">
        <v>313</v>
      </c>
      <c r="F70">
        <v>35</v>
      </c>
      <c r="G70">
        <v>3</v>
      </c>
      <c r="H70" t="s">
        <v>129</v>
      </c>
      <c r="I70" s="1">
        <v>135.47999999999999</v>
      </c>
      <c r="J70" t="s">
        <v>29</v>
      </c>
      <c r="K70">
        <v>3</v>
      </c>
      <c r="L70">
        <v>7</v>
      </c>
    </row>
    <row r="71" spans="1:12" x14ac:dyDescent="0.2">
      <c r="A71" t="s">
        <v>19</v>
      </c>
      <c r="B71">
        <v>7</v>
      </c>
      <c r="C71" t="s">
        <v>28</v>
      </c>
      <c r="D71" t="s">
        <v>312</v>
      </c>
      <c r="E71" t="s">
        <v>313</v>
      </c>
      <c r="F71">
        <v>35</v>
      </c>
      <c r="G71">
        <v>3</v>
      </c>
      <c r="H71" t="s">
        <v>129</v>
      </c>
      <c r="I71" s="1">
        <v>184.44</v>
      </c>
      <c r="J71" t="s">
        <v>29</v>
      </c>
      <c r="K71">
        <v>12</v>
      </c>
      <c r="L71">
        <v>7</v>
      </c>
    </row>
    <row r="72" spans="1:12" x14ac:dyDescent="0.2">
      <c r="A72" t="s">
        <v>19</v>
      </c>
      <c r="B72">
        <v>7</v>
      </c>
      <c r="C72" t="s">
        <v>28</v>
      </c>
      <c r="D72" t="s">
        <v>312</v>
      </c>
      <c r="E72" t="s">
        <v>313</v>
      </c>
      <c r="F72">
        <v>16</v>
      </c>
      <c r="G72">
        <v>1</v>
      </c>
      <c r="H72" t="s">
        <v>129</v>
      </c>
      <c r="I72" s="1">
        <v>72.89</v>
      </c>
      <c r="J72" t="s">
        <v>17</v>
      </c>
      <c r="K72">
        <v>15</v>
      </c>
      <c r="L72">
        <v>7</v>
      </c>
    </row>
    <row r="73" spans="1:12" x14ac:dyDescent="0.2">
      <c r="A73" t="s">
        <v>19</v>
      </c>
      <c r="B73">
        <v>7</v>
      </c>
      <c r="C73" t="s">
        <v>28</v>
      </c>
      <c r="D73" t="s">
        <v>312</v>
      </c>
      <c r="E73" t="s">
        <v>313</v>
      </c>
      <c r="F73">
        <v>35</v>
      </c>
      <c r="G73">
        <v>1</v>
      </c>
      <c r="H73" t="s">
        <v>129</v>
      </c>
      <c r="I73" s="1">
        <v>948.84</v>
      </c>
      <c r="J73" t="s">
        <v>17</v>
      </c>
      <c r="K73">
        <v>16</v>
      </c>
      <c r="L73">
        <v>7</v>
      </c>
    </row>
    <row r="74" spans="1:12" x14ac:dyDescent="0.2">
      <c r="A74" t="s">
        <v>19</v>
      </c>
      <c r="B74">
        <v>7</v>
      </c>
      <c r="C74" t="s">
        <v>28</v>
      </c>
      <c r="D74" t="s">
        <v>312</v>
      </c>
      <c r="E74" t="s">
        <v>313</v>
      </c>
      <c r="F74">
        <v>35</v>
      </c>
      <c r="G74">
        <v>3</v>
      </c>
      <c r="H74" t="s">
        <v>129</v>
      </c>
      <c r="I74" s="1">
        <v>89.65</v>
      </c>
      <c r="J74" t="s">
        <v>29</v>
      </c>
      <c r="K74">
        <v>18</v>
      </c>
      <c r="L74">
        <v>7</v>
      </c>
    </row>
    <row r="75" spans="1:12" x14ac:dyDescent="0.2">
      <c r="A75" t="s">
        <v>19</v>
      </c>
      <c r="B75">
        <v>7</v>
      </c>
      <c r="C75" t="s">
        <v>28</v>
      </c>
      <c r="D75" t="s">
        <v>312</v>
      </c>
      <c r="E75" t="s">
        <v>313</v>
      </c>
      <c r="F75">
        <v>35</v>
      </c>
      <c r="G75">
        <v>1</v>
      </c>
      <c r="H75" t="s">
        <v>129</v>
      </c>
      <c r="I75" s="1">
        <v>35.78</v>
      </c>
      <c r="J75" t="s">
        <v>17</v>
      </c>
      <c r="K75">
        <v>19</v>
      </c>
      <c r="L75">
        <v>7</v>
      </c>
    </row>
    <row r="76" spans="1:12" x14ac:dyDescent="0.2">
      <c r="A76" t="s">
        <v>19</v>
      </c>
      <c r="B76">
        <v>7</v>
      </c>
      <c r="C76" t="s">
        <v>28</v>
      </c>
      <c r="D76" t="s">
        <v>312</v>
      </c>
      <c r="E76" t="s">
        <v>313</v>
      </c>
      <c r="F76">
        <v>70</v>
      </c>
      <c r="G76">
        <v>3</v>
      </c>
      <c r="H76" t="s">
        <v>129</v>
      </c>
      <c r="I76" s="1">
        <v>248.34</v>
      </c>
      <c r="J76" t="s">
        <v>29</v>
      </c>
      <c r="K76">
        <v>21</v>
      </c>
      <c r="L76" s="5">
        <v>7</v>
      </c>
    </row>
    <row r="77" spans="1:12" x14ac:dyDescent="0.2">
      <c r="A77" t="s">
        <v>19</v>
      </c>
      <c r="B77">
        <v>7</v>
      </c>
      <c r="C77" t="s">
        <v>28</v>
      </c>
      <c r="D77" t="s">
        <v>312</v>
      </c>
      <c r="E77" t="s">
        <v>313</v>
      </c>
      <c r="F77">
        <v>35</v>
      </c>
      <c r="G77">
        <v>3</v>
      </c>
      <c r="H77" t="s">
        <v>129</v>
      </c>
      <c r="I77" s="1">
        <v>1.91</v>
      </c>
      <c r="J77" t="s">
        <v>29</v>
      </c>
      <c r="K77">
        <v>28</v>
      </c>
      <c r="L77">
        <v>7</v>
      </c>
    </row>
    <row r="78" spans="1:12" x14ac:dyDescent="0.2">
      <c r="A78" t="s">
        <v>19</v>
      </c>
      <c r="B78">
        <v>7</v>
      </c>
      <c r="C78" t="s">
        <v>28</v>
      </c>
      <c r="D78" t="s">
        <v>312</v>
      </c>
      <c r="E78" t="s">
        <v>313</v>
      </c>
      <c r="F78">
        <v>35</v>
      </c>
      <c r="G78">
        <v>1</v>
      </c>
      <c r="H78" t="s">
        <v>129</v>
      </c>
      <c r="I78" s="1">
        <v>44.75</v>
      </c>
      <c r="J78" t="s">
        <v>17</v>
      </c>
      <c r="K78">
        <v>31</v>
      </c>
      <c r="L78">
        <v>7</v>
      </c>
    </row>
    <row r="79" spans="1:12" x14ac:dyDescent="0.2">
      <c r="A79" t="s">
        <v>19</v>
      </c>
      <c r="B79">
        <v>7</v>
      </c>
      <c r="C79" t="s">
        <v>28</v>
      </c>
      <c r="D79" t="s">
        <v>312</v>
      </c>
      <c r="E79" t="s">
        <v>313</v>
      </c>
      <c r="F79">
        <v>35</v>
      </c>
      <c r="G79">
        <v>3</v>
      </c>
      <c r="H79" t="s">
        <v>129</v>
      </c>
      <c r="I79" s="1">
        <v>586.6</v>
      </c>
      <c r="J79" t="s">
        <v>29</v>
      </c>
      <c r="K79">
        <v>32</v>
      </c>
      <c r="L79">
        <v>7</v>
      </c>
    </row>
    <row r="80" spans="1:12" x14ac:dyDescent="0.2">
      <c r="A80" t="s">
        <v>19</v>
      </c>
      <c r="B80">
        <v>7</v>
      </c>
      <c r="C80" t="s">
        <v>28</v>
      </c>
      <c r="D80" t="s">
        <v>312</v>
      </c>
      <c r="E80" t="s">
        <v>313</v>
      </c>
      <c r="F80">
        <v>35</v>
      </c>
      <c r="G80">
        <v>1</v>
      </c>
      <c r="H80" t="s">
        <v>129</v>
      </c>
      <c r="I80" s="1">
        <v>226.08</v>
      </c>
      <c r="J80" t="s">
        <v>17</v>
      </c>
      <c r="K80">
        <v>35</v>
      </c>
      <c r="L80">
        <v>7</v>
      </c>
    </row>
    <row r="81" spans="1:12" x14ac:dyDescent="0.2">
      <c r="A81" t="s">
        <v>19</v>
      </c>
      <c r="B81">
        <v>7</v>
      </c>
      <c r="C81" t="s">
        <v>28</v>
      </c>
      <c r="D81" t="s">
        <v>312</v>
      </c>
      <c r="E81" t="s">
        <v>313</v>
      </c>
      <c r="F81">
        <v>35</v>
      </c>
      <c r="G81">
        <v>3</v>
      </c>
      <c r="H81" t="s">
        <v>122</v>
      </c>
      <c r="I81" s="1">
        <v>6.82</v>
      </c>
      <c r="J81" t="s">
        <v>29</v>
      </c>
      <c r="K81">
        <v>40</v>
      </c>
      <c r="L81">
        <v>7</v>
      </c>
    </row>
    <row r="82" spans="1:12" x14ac:dyDescent="0.2">
      <c r="A82" t="s">
        <v>19</v>
      </c>
      <c r="B82">
        <v>7</v>
      </c>
      <c r="C82" t="s">
        <v>28</v>
      </c>
      <c r="D82" t="s">
        <v>312</v>
      </c>
      <c r="E82" t="s">
        <v>313</v>
      </c>
      <c r="F82">
        <v>35</v>
      </c>
      <c r="G82">
        <v>3</v>
      </c>
      <c r="H82" t="s">
        <v>129</v>
      </c>
      <c r="I82" s="1">
        <v>101.41</v>
      </c>
      <c r="J82" t="s">
        <v>29</v>
      </c>
      <c r="K82">
        <v>48</v>
      </c>
      <c r="L82">
        <v>7</v>
      </c>
    </row>
    <row r="83" spans="1:12" x14ac:dyDescent="0.2">
      <c r="A83" t="s">
        <v>19</v>
      </c>
      <c r="B83">
        <v>7</v>
      </c>
      <c r="C83" t="s">
        <v>28</v>
      </c>
      <c r="D83" t="s">
        <v>312</v>
      </c>
      <c r="E83" t="s">
        <v>313</v>
      </c>
      <c r="F83">
        <v>35</v>
      </c>
      <c r="G83">
        <v>3</v>
      </c>
      <c r="H83" t="s">
        <v>122</v>
      </c>
      <c r="I83" s="1">
        <v>73.78</v>
      </c>
      <c r="J83" t="s">
        <v>29</v>
      </c>
      <c r="K83">
        <v>49</v>
      </c>
      <c r="L83" s="12">
        <v>7</v>
      </c>
    </row>
    <row r="84" spans="1:12" x14ac:dyDescent="0.2">
      <c r="A84" t="s">
        <v>19</v>
      </c>
      <c r="B84">
        <v>7</v>
      </c>
      <c r="C84" t="s">
        <v>28</v>
      </c>
      <c r="D84" t="s">
        <v>312</v>
      </c>
      <c r="E84" t="s">
        <v>313</v>
      </c>
      <c r="F84">
        <v>35</v>
      </c>
      <c r="G84">
        <v>1</v>
      </c>
      <c r="H84" t="s">
        <v>129</v>
      </c>
      <c r="I84" s="1">
        <v>1733.4</v>
      </c>
      <c r="J84" t="s">
        <v>17</v>
      </c>
      <c r="K84">
        <v>50</v>
      </c>
      <c r="L84">
        <v>7</v>
      </c>
    </row>
    <row r="85" spans="1:12" x14ac:dyDescent="0.2">
      <c r="A85" t="s">
        <v>19</v>
      </c>
      <c r="B85">
        <v>7</v>
      </c>
      <c r="C85" t="s">
        <v>28</v>
      </c>
      <c r="D85" t="s">
        <v>312</v>
      </c>
      <c r="E85" t="s">
        <v>313</v>
      </c>
      <c r="F85">
        <v>35</v>
      </c>
      <c r="G85">
        <v>3</v>
      </c>
      <c r="H85" t="s">
        <v>129</v>
      </c>
      <c r="I85" s="1">
        <v>161.75</v>
      </c>
      <c r="J85" t="s">
        <v>29</v>
      </c>
      <c r="K85">
        <v>55</v>
      </c>
      <c r="L85">
        <v>7</v>
      </c>
    </row>
    <row r="86" spans="1:12" x14ac:dyDescent="0.2">
      <c r="A86" t="s">
        <v>19</v>
      </c>
      <c r="B86">
        <v>7</v>
      </c>
      <c r="C86" t="s">
        <v>28</v>
      </c>
      <c r="D86" t="s">
        <v>312</v>
      </c>
      <c r="E86" t="s">
        <v>313</v>
      </c>
      <c r="F86">
        <v>35</v>
      </c>
      <c r="G86">
        <v>3</v>
      </c>
      <c r="H86" t="s">
        <v>122</v>
      </c>
      <c r="I86" s="1">
        <v>150</v>
      </c>
      <c r="J86" t="s">
        <v>29</v>
      </c>
      <c r="K86">
        <v>56</v>
      </c>
      <c r="L86">
        <v>7</v>
      </c>
    </row>
    <row r="87" spans="1:12" x14ac:dyDescent="0.2">
      <c r="A87" t="s">
        <v>19</v>
      </c>
      <c r="B87">
        <v>7</v>
      </c>
      <c r="C87" t="s">
        <v>28</v>
      </c>
      <c r="D87" t="s">
        <v>312</v>
      </c>
      <c r="E87" t="s">
        <v>313</v>
      </c>
      <c r="F87">
        <v>35</v>
      </c>
      <c r="G87">
        <v>3</v>
      </c>
      <c r="H87" t="s">
        <v>129</v>
      </c>
      <c r="I87" s="1">
        <v>333.29</v>
      </c>
      <c r="J87" t="s">
        <v>29</v>
      </c>
      <c r="K87">
        <v>60</v>
      </c>
      <c r="L87">
        <v>7</v>
      </c>
    </row>
    <row r="88" spans="1:12" x14ac:dyDescent="0.2">
      <c r="A88" t="s">
        <v>19</v>
      </c>
      <c r="B88">
        <v>7</v>
      </c>
      <c r="C88" t="s">
        <v>28</v>
      </c>
      <c r="D88" t="s">
        <v>312</v>
      </c>
      <c r="E88" t="s">
        <v>313</v>
      </c>
      <c r="F88">
        <v>35</v>
      </c>
      <c r="G88">
        <v>3</v>
      </c>
      <c r="H88" t="s">
        <v>129</v>
      </c>
      <c r="I88" s="1">
        <v>181.9</v>
      </c>
      <c r="J88" t="s">
        <v>29</v>
      </c>
      <c r="K88">
        <v>62</v>
      </c>
      <c r="L88">
        <v>7</v>
      </c>
    </row>
    <row r="89" spans="1:12" x14ac:dyDescent="0.2">
      <c r="A89" t="s">
        <v>19</v>
      </c>
      <c r="B89">
        <v>7</v>
      </c>
      <c r="C89" t="s">
        <v>28</v>
      </c>
      <c r="D89" t="s">
        <v>312</v>
      </c>
      <c r="E89" t="s">
        <v>313</v>
      </c>
      <c r="F89">
        <v>35</v>
      </c>
      <c r="G89">
        <v>3</v>
      </c>
      <c r="H89" t="s">
        <v>183</v>
      </c>
      <c r="I89" s="1">
        <v>322.04000000000002</v>
      </c>
      <c r="J89" t="s">
        <v>29</v>
      </c>
      <c r="K89">
        <v>67</v>
      </c>
      <c r="L89">
        <v>7</v>
      </c>
    </row>
    <row r="90" spans="1:12" x14ac:dyDescent="0.2">
      <c r="A90" t="s">
        <v>19</v>
      </c>
      <c r="B90">
        <v>7</v>
      </c>
      <c r="C90" t="s">
        <v>28</v>
      </c>
      <c r="D90" t="s">
        <v>312</v>
      </c>
      <c r="E90" t="s">
        <v>313</v>
      </c>
      <c r="F90">
        <v>70</v>
      </c>
      <c r="G90">
        <v>3</v>
      </c>
      <c r="H90" t="s">
        <v>129</v>
      </c>
      <c r="I90" s="1">
        <v>15.59</v>
      </c>
      <c r="J90" t="s">
        <v>29</v>
      </c>
      <c r="K90">
        <v>71</v>
      </c>
      <c r="L90">
        <v>7</v>
      </c>
    </row>
    <row r="91" spans="1:12" x14ac:dyDescent="0.2">
      <c r="A91" t="s">
        <v>19</v>
      </c>
      <c r="B91">
        <v>7</v>
      </c>
      <c r="C91" t="s">
        <v>28</v>
      </c>
      <c r="D91" t="s">
        <v>312</v>
      </c>
      <c r="E91" t="s">
        <v>313</v>
      </c>
      <c r="F91">
        <v>70</v>
      </c>
      <c r="G91">
        <v>3</v>
      </c>
      <c r="H91" t="s">
        <v>129</v>
      </c>
      <c r="I91" s="1">
        <v>89.27</v>
      </c>
      <c r="J91" t="s">
        <v>29</v>
      </c>
      <c r="K91">
        <v>74</v>
      </c>
      <c r="L91">
        <v>7</v>
      </c>
    </row>
    <row r="92" spans="1:12" x14ac:dyDescent="0.2">
      <c r="A92" t="s">
        <v>19</v>
      </c>
      <c r="B92">
        <v>7</v>
      </c>
      <c r="C92" t="s">
        <v>28</v>
      </c>
      <c r="D92" t="s">
        <v>312</v>
      </c>
      <c r="E92" t="s">
        <v>313</v>
      </c>
      <c r="F92">
        <v>35</v>
      </c>
      <c r="G92">
        <v>3</v>
      </c>
      <c r="H92" t="s">
        <v>129</v>
      </c>
      <c r="I92" s="1">
        <v>323.39999999999998</v>
      </c>
      <c r="J92" t="s">
        <v>29</v>
      </c>
      <c r="K92">
        <v>78</v>
      </c>
      <c r="L92">
        <v>7</v>
      </c>
    </row>
    <row r="93" spans="1:12" x14ac:dyDescent="0.2">
      <c r="A93" t="s">
        <v>19</v>
      </c>
      <c r="B93">
        <v>7</v>
      </c>
      <c r="C93" t="s">
        <v>28</v>
      </c>
      <c r="D93" t="s">
        <v>312</v>
      </c>
      <c r="E93" t="s">
        <v>313</v>
      </c>
      <c r="F93">
        <v>70</v>
      </c>
      <c r="G93">
        <v>3</v>
      </c>
      <c r="H93" t="s">
        <v>129</v>
      </c>
      <c r="I93" s="1">
        <v>46.81</v>
      </c>
      <c r="J93" t="s">
        <v>29</v>
      </c>
      <c r="K93">
        <v>79</v>
      </c>
      <c r="L93">
        <v>7</v>
      </c>
    </row>
    <row r="94" spans="1:12" x14ac:dyDescent="0.2">
      <c r="A94" t="s">
        <v>19</v>
      </c>
      <c r="B94">
        <v>7</v>
      </c>
      <c r="C94" t="s">
        <v>28</v>
      </c>
      <c r="D94" t="s">
        <v>312</v>
      </c>
      <c r="E94" t="s">
        <v>313</v>
      </c>
      <c r="F94">
        <v>35</v>
      </c>
      <c r="G94">
        <v>3</v>
      </c>
      <c r="H94" t="s">
        <v>129</v>
      </c>
      <c r="I94" s="1">
        <v>948.26</v>
      </c>
      <c r="J94" t="s">
        <v>29</v>
      </c>
      <c r="K94">
        <v>81</v>
      </c>
      <c r="L94">
        <v>7</v>
      </c>
    </row>
    <row r="95" spans="1:12" x14ac:dyDescent="0.2">
      <c r="A95" t="s">
        <v>19</v>
      </c>
      <c r="B95">
        <v>7</v>
      </c>
      <c r="C95" t="s">
        <v>28</v>
      </c>
      <c r="D95" t="s">
        <v>312</v>
      </c>
      <c r="E95" t="s">
        <v>313</v>
      </c>
      <c r="F95">
        <v>35</v>
      </c>
      <c r="G95">
        <v>1</v>
      </c>
      <c r="H95" t="s">
        <v>129</v>
      </c>
      <c r="I95" s="1">
        <v>53.87</v>
      </c>
      <c r="J95" t="s">
        <v>17</v>
      </c>
      <c r="K95">
        <v>82</v>
      </c>
      <c r="L95">
        <v>7</v>
      </c>
    </row>
    <row r="96" spans="1:12" x14ac:dyDescent="0.2">
      <c r="A96" t="s">
        <v>19</v>
      </c>
      <c r="B96">
        <v>7</v>
      </c>
      <c r="C96" t="s">
        <v>28</v>
      </c>
      <c r="D96" t="s">
        <v>312</v>
      </c>
      <c r="E96" t="s">
        <v>313</v>
      </c>
      <c r="F96">
        <v>35</v>
      </c>
      <c r="G96">
        <v>1</v>
      </c>
      <c r="H96" t="s">
        <v>129</v>
      </c>
      <c r="I96" s="1">
        <v>63.84</v>
      </c>
      <c r="J96" t="s">
        <v>17</v>
      </c>
      <c r="K96">
        <v>83</v>
      </c>
      <c r="L96">
        <v>7</v>
      </c>
    </row>
    <row r="97" spans="1:12" x14ac:dyDescent="0.2">
      <c r="A97" t="s">
        <v>19</v>
      </c>
      <c r="B97">
        <v>7</v>
      </c>
      <c r="C97" t="s">
        <v>28</v>
      </c>
      <c r="D97" t="s">
        <v>312</v>
      </c>
      <c r="E97" t="s">
        <v>313</v>
      </c>
      <c r="F97">
        <v>35</v>
      </c>
      <c r="G97">
        <v>3</v>
      </c>
      <c r="H97" t="s">
        <v>122</v>
      </c>
      <c r="I97" s="1">
        <v>3.09</v>
      </c>
      <c r="J97" t="s">
        <v>29</v>
      </c>
      <c r="K97">
        <v>85</v>
      </c>
      <c r="L97">
        <v>7</v>
      </c>
    </row>
    <row r="98" spans="1:12" x14ac:dyDescent="0.2">
      <c r="A98" t="s">
        <v>19</v>
      </c>
      <c r="B98">
        <v>7</v>
      </c>
      <c r="C98" t="s">
        <v>28</v>
      </c>
      <c r="D98" t="s">
        <v>312</v>
      </c>
      <c r="E98" t="s">
        <v>313</v>
      </c>
      <c r="F98">
        <v>70</v>
      </c>
      <c r="G98">
        <v>3</v>
      </c>
      <c r="H98" t="s">
        <v>129</v>
      </c>
      <c r="I98" s="1">
        <v>974.78</v>
      </c>
      <c r="J98" t="s">
        <v>29</v>
      </c>
      <c r="K98">
        <v>86</v>
      </c>
      <c r="L98">
        <v>7</v>
      </c>
    </row>
    <row r="99" spans="1:12" x14ac:dyDescent="0.2">
      <c r="A99" t="s">
        <v>19</v>
      </c>
      <c r="B99">
        <v>7</v>
      </c>
      <c r="C99" t="s">
        <v>28</v>
      </c>
      <c r="D99" t="s">
        <v>312</v>
      </c>
      <c r="E99" t="s">
        <v>313</v>
      </c>
      <c r="F99">
        <v>35</v>
      </c>
      <c r="G99">
        <v>3</v>
      </c>
      <c r="H99" t="s">
        <v>129</v>
      </c>
      <c r="I99" s="1">
        <v>77.34</v>
      </c>
      <c r="J99" t="s">
        <v>29</v>
      </c>
      <c r="K99">
        <v>93</v>
      </c>
      <c r="L99">
        <v>7</v>
      </c>
    </row>
    <row r="100" spans="1:12" x14ac:dyDescent="0.2">
      <c r="A100" t="s">
        <v>19</v>
      </c>
      <c r="B100">
        <v>7</v>
      </c>
      <c r="C100" t="s">
        <v>28</v>
      </c>
      <c r="D100" t="s">
        <v>312</v>
      </c>
      <c r="E100" t="s">
        <v>313</v>
      </c>
      <c r="F100">
        <v>35</v>
      </c>
      <c r="G100">
        <v>3</v>
      </c>
      <c r="H100" t="s">
        <v>129</v>
      </c>
      <c r="I100" s="1">
        <v>78.77</v>
      </c>
      <c r="J100" t="s">
        <v>29</v>
      </c>
      <c r="K100">
        <v>96</v>
      </c>
      <c r="L100">
        <v>7</v>
      </c>
    </row>
    <row r="101" spans="1:12" x14ac:dyDescent="0.2">
      <c r="A101" t="s">
        <v>19</v>
      </c>
      <c r="B101">
        <v>7</v>
      </c>
      <c r="C101" t="s">
        <v>28</v>
      </c>
      <c r="D101" t="s">
        <v>312</v>
      </c>
      <c r="E101" t="s">
        <v>313</v>
      </c>
      <c r="F101">
        <v>35</v>
      </c>
      <c r="G101">
        <v>3</v>
      </c>
      <c r="H101" t="s">
        <v>129</v>
      </c>
      <c r="I101" s="1">
        <v>74.959999999999994</v>
      </c>
      <c r="J101" t="s">
        <v>29</v>
      </c>
      <c r="K101">
        <v>97</v>
      </c>
      <c r="L101">
        <v>7</v>
      </c>
    </row>
    <row r="102" spans="1:12" x14ac:dyDescent="0.2">
      <c r="A102" t="s">
        <v>19</v>
      </c>
      <c r="B102">
        <v>7</v>
      </c>
      <c r="C102" t="s">
        <v>28</v>
      </c>
      <c r="D102" t="s">
        <v>312</v>
      </c>
      <c r="E102" t="s">
        <v>313</v>
      </c>
      <c r="F102">
        <v>35</v>
      </c>
      <c r="G102">
        <v>3</v>
      </c>
      <c r="H102" t="s">
        <v>122</v>
      </c>
      <c r="I102" s="1">
        <v>3.42</v>
      </c>
      <c r="J102" t="s">
        <v>29</v>
      </c>
      <c r="K102">
        <v>98</v>
      </c>
      <c r="L102">
        <v>7</v>
      </c>
    </row>
    <row r="103" spans="1:12" x14ac:dyDescent="0.2">
      <c r="A103" t="s">
        <v>19</v>
      </c>
      <c r="B103">
        <v>7</v>
      </c>
      <c r="C103" t="s">
        <v>28</v>
      </c>
      <c r="D103" t="s">
        <v>312</v>
      </c>
      <c r="E103" t="s">
        <v>313</v>
      </c>
      <c r="F103">
        <v>35</v>
      </c>
      <c r="G103">
        <v>3</v>
      </c>
      <c r="H103" t="s">
        <v>129</v>
      </c>
      <c r="I103" s="1">
        <v>46.01</v>
      </c>
      <c r="J103" t="s">
        <v>29</v>
      </c>
      <c r="K103">
        <v>99</v>
      </c>
      <c r="L103">
        <v>7</v>
      </c>
    </row>
    <row r="104" spans="1:12" x14ac:dyDescent="0.2">
      <c r="A104" t="s">
        <v>19</v>
      </c>
      <c r="B104">
        <v>7</v>
      </c>
      <c r="C104" t="s">
        <v>28</v>
      </c>
      <c r="D104" t="s">
        <v>312</v>
      </c>
      <c r="E104" t="s">
        <v>313</v>
      </c>
      <c r="F104">
        <v>35</v>
      </c>
      <c r="G104">
        <v>3</v>
      </c>
      <c r="H104" t="s">
        <v>129</v>
      </c>
      <c r="I104" s="1">
        <v>125.48</v>
      </c>
      <c r="J104" t="s">
        <v>29</v>
      </c>
      <c r="K104">
        <v>103</v>
      </c>
      <c r="L104">
        <v>7</v>
      </c>
    </row>
    <row r="105" spans="1:12" x14ac:dyDescent="0.2">
      <c r="A105" t="s">
        <v>19</v>
      </c>
      <c r="B105">
        <v>7</v>
      </c>
      <c r="C105" t="s">
        <v>28</v>
      </c>
      <c r="D105" t="s">
        <v>312</v>
      </c>
      <c r="E105" t="s">
        <v>313</v>
      </c>
      <c r="F105">
        <v>35</v>
      </c>
      <c r="G105">
        <v>1</v>
      </c>
      <c r="H105" t="s">
        <v>129</v>
      </c>
      <c r="I105" s="1">
        <v>17.399999999999999</v>
      </c>
      <c r="J105" t="s">
        <v>17</v>
      </c>
      <c r="K105">
        <v>104</v>
      </c>
      <c r="L105">
        <v>7</v>
      </c>
    </row>
    <row r="106" spans="1:12" x14ac:dyDescent="0.2">
      <c r="A106" t="s">
        <v>19</v>
      </c>
      <c r="B106">
        <v>7</v>
      </c>
      <c r="C106" t="s">
        <v>28</v>
      </c>
      <c r="D106" t="s">
        <v>312</v>
      </c>
      <c r="E106" t="s">
        <v>313</v>
      </c>
      <c r="F106">
        <v>70</v>
      </c>
      <c r="G106">
        <v>3</v>
      </c>
      <c r="H106" t="s">
        <v>129</v>
      </c>
      <c r="I106" s="1">
        <v>20.25</v>
      </c>
      <c r="J106" t="s">
        <v>29</v>
      </c>
      <c r="K106">
        <v>116</v>
      </c>
      <c r="L106">
        <v>7</v>
      </c>
    </row>
    <row r="107" spans="1:12" x14ac:dyDescent="0.2">
      <c r="A107" t="s">
        <v>19</v>
      </c>
      <c r="B107">
        <v>7</v>
      </c>
      <c r="C107" t="s">
        <v>28</v>
      </c>
      <c r="D107" t="s">
        <v>312</v>
      </c>
      <c r="E107" t="s">
        <v>313</v>
      </c>
      <c r="F107">
        <v>70</v>
      </c>
      <c r="G107">
        <v>3</v>
      </c>
      <c r="H107" t="s">
        <v>129</v>
      </c>
      <c r="I107" s="1">
        <v>16.21</v>
      </c>
      <c r="J107" t="s">
        <v>29</v>
      </c>
      <c r="K107">
        <v>124</v>
      </c>
      <c r="L107">
        <v>7</v>
      </c>
    </row>
    <row r="108" spans="1:12" x14ac:dyDescent="0.2">
      <c r="A108" t="s">
        <v>19</v>
      </c>
      <c r="B108">
        <v>7</v>
      </c>
      <c r="C108" t="s">
        <v>28</v>
      </c>
      <c r="D108" t="s">
        <v>312</v>
      </c>
      <c r="E108" t="s">
        <v>313</v>
      </c>
      <c r="F108">
        <v>35</v>
      </c>
      <c r="G108">
        <v>1</v>
      </c>
      <c r="H108" t="s">
        <v>129</v>
      </c>
      <c r="I108" s="1">
        <v>255.28</v>
      </c>
      <c r="J108" t="s">
        <v>17</v>
      </c>
      <c r="K108">
        <v>132</v>
      </c>
      <c r="L108">
        <v>7</v>
      </c>
    </row>
    <row r="109" spans="1:12" x14ac:dyDescent="0.2">
      <c r="A109" t="s">
        <v>19</v>
      </c>
      <c r="B109">
        <v>7</v>
      </c>
      <c r="C109" t="s">
        <v>28</v>
      </c>
      <c r="D109" t="s">
        <v>312</v>
      </c>
      <c r="E109" t="s">
        <v>313</v>
      </c>
      <c r="F109">
        <v>35</v>
      </c>
      <c r="G109">
        <v>3</v>
      </c>
      <c r="H109" t="s">
        <v>122</v>
      </c>
      <c r="I109" s="1">
        <v>18.100000000000001</v>
      </c>
      <c r="J109" t="s">
        <v>29</v>
      </c>
      <c r="K109">
        <v>136</v>
      </c>
      <c r="L109">
        <v>7</v>
      </c>
    </row>
    <row r="110" spans="1:12" x14ac:dyDescent="0.2">
      <c r="A110" t="s">
        <v>19</v>
      </c>
      <c r="B110">
        <v>7</v>
      </c>
      <c r="C110" t="s">
        <v>28</v>
      </c>
      <c r="D110" t="s">
        <v>312</v>
      </c>
      <c r="E110" t="s">
        <v>313</v>
      </c>
      <c r="F110">
        <v>70</v>
      </c>
      <c r="G110">
        <v>3</v>
      </c>
      <c r="H110" t="s">
        <v>129</v>
      </c>
      <c r="I110" s="1">
        <v>214.18</v>
      </c>
      <c r="J110" t="s">
        <v>29</v>
      </c>
      <c r="K110">
        <v>140</v>
      </c>
      <c r="L110">
        <v>7</v>
      </c>
    </row>
    <row r="111" spans="1:12" x14ac:dyDescent="0.2">
      <c r="A111" t="s">
        <v>19</v>
      </c>
      <c r="B111">
        <v>7</v>
      </c>
      <c r="C111" t="s">
        <v>28</v>
      </c>
      <c r="D111" t="s">
        <v>312</v>
      </c>
      <c r="E111" t="s">
        <v>313</v>
      </c>
      <c r="F111">
        <v>35</v>
      </c>
      <c r="G111">
        <v>3</v>
      </c>
      <c r="H111" t="s">
        <v>122</v>
      </c>
      <c r="I111" s="1">
        <v>302.33999999999997</v>
      </c>
      <c r="J111" t="s">
        <v>29</v>
      </c>
      <c r="K111">
        <v>141</v>
      </c>
      <c r="L111">
        <v>7</v>
      </c>
    </row>
    <row r="112" spans="1:12" x14ac:dyDescent="0.2">
      <c r="A112" t="s">
        <v>19</v>
      </c>
      <c r="B112">
        <v>7</v>
      </c>
      <c r="C112" t="s">
        <v>28</v>
      </c>
      <c r="D112" t="s">
        <v>312</v>
      </c>
      <c r="E112" t="s">
        <v>313</v>
      </c>
      <c r="F112">
        <v>35</v>
      </c>
      <c r="G112">
        <v>1</v>
      </c>
      <c r="H112" t="s">
        <v>129</v>
      </c>
      <c r="I112" s="1">
        <v>197.34</v>
      </c>
      <c r="J112" t="s">
        <v>17</v>
      </c>
      <c r="K112">
        <v>148</v>
      </c>
      <c r="L112">
        <v>7</v>
      </c>
    </row>
    <row r="113" spans="1:12" x14ac:dyDescent="0.2">
      <c r="A113" t="s">
        <v>19</v>
      </c>
      <c r="B113">
        <v>7</v>
      </c>
      <c r="C113" t="s">
        <v>28</v>
      </c>
      <c r="D113" t="s">
        <v>312</v>
      </c>
      <c r="E113" t="s">
        <v>313</v>
      </c>
      <c r="F113">
        <v>70</v>
      </c>
      <c r="G113">
        <v>3</v>
      </c>
      <c r="H113" t="s">
        <v>129</v>
      </c>
      <c r="I113" s="1">
        <v>134.63999999999999</v>
      </c>
      <c r="J113" t="s">
        <v>29</v>
      </c>
      <c r="K113">
        <v>150</v>
      </c>
      <c r="L113">
        <v>7</v>
      </c>
    </row>
    <row r="114" spans="1:12" x14ac:dyDescent="0.2">
      <c r="A114" t="s">
        <v>19</v>
      </c>
      <c r="B114">
        <v>7</v>
      </c>
      <c r="C114" t="s">
        <v>28</v>
      </c>
      <c r="D114" t="s">
        <v>312</v>
      </c>
      <c r="E114" t="s">
        <v>313</v>
      </c>
      <c r="F114">
        <v>70</v>
      </c>
      <c r="G114">
        <v>3</v>
      </c>
      <c r="H114" t="s">
        <v>129</v>
      </c>
      <c r="I114" s="1">
        <v>692.3</v>
      </c>
      <c r="J114" t="s">
        <v>29</v>
      </c>
      <c r="K114">
        <v>153</v>
      </c>
      <c r="L114">
        <v>7</v>
      </c>
    </row>
    <row r="115" spans="1:12" x14ac:dyDescent="0.2">
      <c r="A115" t="s">
        <v>19</v>
      </c>
      <c r="B115">
        <v>8</v>
      </c>
      <c r="C115" t="s">
        <v>28</v>
      </c>
      <c r="D115" t="s">
        <v>312</v>
      </c>
      <c r="E115" t="s">
        <v>313</v>
      </c>
      <c r="F115">
        <v>35</v>
      </c>
      <c r="G115">
        <v>3</v>
      </c>
      <c r="H115" t="s">
        <v>129</v>
      </c>
      <c r="I115" s="1">
        <v>58.66</v>
      </c>
      <c r="J115" t="s">
        <v>29</v>
      </c>
      <c r="K115">
        <v>10</v>
      </c>
      <c r="L115">
        <v>8</v>
      </c>
    </row>
    <row r="116" spans="1:12" x14ac:dyDescent="0.2">
      <c r="A116" t="s">
        <v>19</v>
      </c>
      <c r="B116">
        <v>8</v>
      </c>
      <c r="C116" t="s">
        <v>28</v>
      </c>
      <c r="D116" t="s">
        <v>312</v>
      </c>
      <c r="E116" t="s">
        <v>313</v>
      </c>
      <c r="F116">
        <v>35</v>
      </c>
      <c r="G116">
        <v>3</v>
      </c>
      <c r="H116" t="s">
        <v>129</v>
      </c>
      <c r="I116" s="1">
        <v>38.76</v>
      </c>
      <c r="J116" t="s">
        <v>29</v>
      </c>
      <c r="K116">
        <v>25</v>
      </c>
      <c r="L116" s="12">
        <v>8</v>
      </c>
    </row>
    <row r="117" spans="1:12" x14ac:dyDescent="0.2">
      <c r="A117" t="s">
        <v>19</v>
      </c>
      <c r="B117">
        <v>8</v>
      </c>
      <c r="C117" t="s">
        <v>28</v>
      </c>
      <c r="D117" t="s">
        <v>312</v>
      </c>
      <c r="E117" t="s">
        <v>313</v>
      </c>
      <c r="F117">
        <v>35</v>
      </c>
      <c r="G117">
        <v>3</v>
      </c>
      <c r="H117" t="s">
        <v>129</v>
      </c>
      <c r="I117" s="1">
        <v>67.349999999999994</v>
      </c>
      <c r="J117" t="s">
        <v>29</v>
      </c>
      <c r="K117">
        <v>47</v>
      </c>
      <c r="L117" s="10">
        <v>8</v>
      </c>
    </row>
    <row r="118" spans="1:12" x14ac:dyDescent="0.2">
      <c r="A118" t="s">
        <v>19</v>
      </c>
      <c r="B118">
        <v>8</v>
      </c>
      <c r="C118" t="s">
        <v>28</v>
      </c>
      <c r="D118" t="s">
        <v>312</v>
      </c>
      <c r="E118" t="s">
        <v>313</v>
      </c>
      <c r="F118">
        <v>35</v>
      </c>
      <c r="G118">
        <v>3</v>
      </c>
      <c r="H118" t="s">
        <v>129</v>
      </c>
      <c r="I118" s="1">
        <v>58.81</v>
      </c>
      <c r="J118" t="s">
        <v>29</v>
      </c>
      <c r="K118">
        <v>111</v>
      </c>
      <c r="L118">
        <v>8</v>
      </c>
    </row>
    <row r="119" spans="1:12" x14ac:dyDescent="0.2">
      <c r="A119" t="s">
        <v>19</v>
      </c>
      <c r="B119">
        <v>8</v>
      </c>
      <c r="C119" t="s">
        <v>28</v>
      </c>
      <c r="D119" t="s">
        <v>312</v>
      </c>
      <c r="E119" t="s">
        <v>313</v>
      </c>
      <c r="F119">
        <v>35</v>
      </c>
      <c r="G119">
        <v>3</v>
      </c>
      <c r="H119" t="s">
        <v>129</v>
      </c>
      <c r="I119" s="1">
        <v>16.04</v>
      </c>
      <c r="J119" t="s">
        <v>29</v>
      </c>
      <c r="K119">
        <v>118</v>
      </c>
      <c r="L119">
        <v>8</v>
      </c>
    </row>
    <row r="120" spans="1:12" x14ac:dyDescent="0.2">
      <c r="A120" t="s">
        <v>19</v>
      </c>
      <c r="B120">
        <v>8</v>
      </c>
      <c r="C120" t="s">
        <v>28</v>
      </c>
      <c r="D120" t="s">
        <v>312</v>
      </c>
      <c r="E120" t="s">
        <v>313</v>
      </c>
      <c r="F120">
        <v>35</v>
      </c>
      <c r="G120">
        <v>3</v>
      </c>
      <c r="H120" t="s">
        <v>129</v>
      </c>
      <c r="I120" s="1">
        <v>584.76</v>
      </c>
      <c r="J120" t="s">
        <v>29</v>
      </c>
      <c r="K120">
        <v>128</v>
      </c>
      <c r="L120">
        <v>8</v>
      </c>
    </row>
    <row r="121" spans="1:12" x14ac:dyDescent="0.2">
      <c r="A121" t="s">
        <v>19</v>
      </c>
      <c r="B121">
        <v>8</v>
      </c>
      <c r="C121" t="s">
        <v>28</v>
      </c>
      <c r="D121" t="s">
        <v>312</v>
      </c>
      <c r="E121" t="s">
        <v>313</v>
      </c>
      <c r="F121">
        <v>16</v>
      </c>
      <c r="G121">
        <v>1</v>
      </c>
      <c r="H121" t="s">
        <v>129</v>
      </c>
      <c r="I121" s="1">
        <v>1256.52</v>
      </c>
      <c r="J121" t="s">
        <v>17</v>
      </c>
      <c r="K121">
        <v>144</v>
      </c>
      <c r="L121">
        <v>8</v>
      </c>
    </row>
    <row r="122" spans="1:12" x14ac:dyDescent="0.2">
      <c r="A122" t="s">
        <v>19</v>
      </c>
      <c r="B122">
        <v>9</v>
      </c>
      <c r="C122" t="s">
        <v>28</v>
      </c>
      <c r="D122" t="s">
        <v>312</v>
      </c>
      <c r="E122" t="s">
        <v>313</v>
      </c>
      <c r="F122">
        <v>35</v>
      </c>
      <c r="G122">
        <v>3</v>
      </c>
      <c r="H122" t="s">
        <v>129</v>
      </c>
      <c r="I122" s="1">
        <v>432.47</v>
      </c>
      <c r="J122" t="s">
        <v>29</v>
      </c>
      <c r="K122">
        <v>9</v>
      </c>
      <c r="L122">
        <v>9</v>
      </c>
    </row>
    <row r="123" spans="1:12" x14ac:dyDescent="0.2">
      <c r="A123" t="s">
        <v>19</v>
      </c>
      <c r="B123">
        <v>9</v>
      </c>
      <c r="C123" t="s">
        <v>28</v>
      </c>
      <c r="D123" t="s">
        <v>312</v>
      </c>
      <c r="E123" t="s">
        <v>313</v>
      </c>
      <c r="F123">
        <v>35</v>
      </c>
      <c r="G123">
        <v>3</v>
      </c>
      <c r="H123" t="s">
        <v>129</v>
      </c>
      <c r="I123" s="1">
        <v>21.52</v>
      </c>
      <c r="J123" t="s">
        <v>29</v>
      </c>
      <c r="K123">
        <v>13</v>
      </c>
      <c r="L123">
        <v>9</v>
      </c>
    </row>
    <row r="124" spans="1:12" x14ac:dyDescent="0.2">
      <c r="A124" t="s">
        <v>19</v>
      </c>
      <c r="B124">
        <v>9</v>
      </c>
      <c r="C124" t="s">
        <v>28</v>
      </c>
      <c r="D124" t="s">
        <v>312</v>
      </c>
      <c r="E124" t="s">
        <v>313</v>
      </c>
      <c r="F124">
        <v>35</v>
      </c>
      <c r="G124">
        <v>3</v>
      </c>
      <c r="H124" t="s">
        <v>129</v>
      </c>
      <c r="I124" s="1">
        <v>58.41</v>
      </c>
      <c r="J124" t="s">
        <v>29</v>
      </c>
      <c r="K124">
        <v>22</v>
      </c>
      <c r="L124">
        <v>9</v>
      </c>
    </row>
    <row r="125" spans="1:12" x14ac:dyDescent="0.2">
      <c r="A125" t="s">
        <v>19</v>
      </c>
      <c r="B125">
        <v>9</v>
      </c>
      <c r="C125" t="s">
        <v>28</v>
      </c>
      <c r="D125" t="s">
        <v>312</v>
      </c>
      <c r="E125" t="s">
        <v>313</v>
      </c>
      <c r="F125">
        <v>35</v>
      </c>
      <c r="G125">
        <v>3</v>
      </c>
      <c r="H125" t="s">
        <v>129</v>
      </c>
      <c r="I125" s="1">
        <v>9.7100000000000009</v>
      </c>
      <c r="J125" t="s">
        <v>29</v>
      </c>
      <c r="K125">
        <v>24</v>
      </c>
      <c r="L125">
        <v>9</v>
      </c>
    </row>
    <row r="126" spans="1:12" x14ac:dyDescent="0.2">
      <c r="A126" t="s">
        <v>19</v>
      </c>
      <c r="B126">
        <v>9</v>
      </c>
      <c r="C126" t="s">
        <v>28</v>
      </c>
      <c r="D126" t="s">
        <v>312</v>
      </c>
      <c r="E126" t="s">
        <v>313</v>
      </c>
      <c r="F126">
        <v>35</v>
      </c>
      <c r="G126">
        <v>3</v>
      </c>
      <c r="H126" t="s">
        <v>129</v>
      </c>
      <c r="I126" s="1">
        <v>243.69</v>
      </c>
      <c r="J126" t="s">
        <v>29</v>
      </c>
      <c r="K126">
        <v>39</v>
      </c>
      <c r="L126">
        <v>9</v>
      </c>
    </row>
    <row r="127" spans="1:12" x14ac:dyDescent="0.2">
      <c r="A127" t="s">
        <v>19</v>
      </c>
      <c r="B127">
        <v>9</v>
      </c>
      <c r="C127" t="s">
        <v>28</v>
      </c>
      <c r="D127" t="s">
        <v>312</v>
      </c>
      <c r="E127" t="s">
        <v>313</v>
      </c>
      <c r="F127">
        <v>35</v>
      </c>
      <c r="G127">
        <v>3</v>
      </c>
      <c r="H127" t="s">
        <v>129</v>
      </c>
      <c r="I127" s="1">
        <v>16.5</v>
      </c>
      <c r="J127" t="s">
        <v>29</v>
      </c>
      <c r="K127">
        <v>65</v>
      </c>
      <c r="L127">
        <v>9</v>
      </c>
    </row>
    <row r="128" spans="1:12" x14ac:dyDescent="0.2">
      <c r="A128" t="s">
        <v>19</v>
      </c>
      <c r="B128">
        <v>9</v>
      </c>
      <c r="C128" t="s">
        <v>28</v>
      </c>
      <c r="D128" t="s">
        <v>312</v>
      </c>
      <c r="E128" t="s">
        <v>313</v>
      </c>
      <c r="F128">
        <v>35</v>
      </c>
      <c r="G128">
        <v>3</v>
      </c>
      <c r="H128" t="s">
        <v>129</v>
      </c>
      <c r="I128" s="1">
        <v>13.82</v>
      </c>
      <c r="J128" t="s">
        <v>29</v>
      </c>
      <c r="K128">
        <v>68</v>
      </c>
      <c r="L128">
        <v>9</v>
      </c>
    </row>
    <row r="129" spans="1:12" x14ac:dyDescent="0.2">
      <c r="A129" t="s">
        <v>19</v>
      </c>
      <c r="B129">
        <v>9</v>
      </c>
      <c r="C129" t="s">
        <v>28</v>
      </c>
      <c r="D129" t="s">
        <v>312</v>
      </c>
      <c r="E129" t="s">
        <v>313</v>
      </c>
      <c r="F129">
        <v>35</v>
      </c>
      <c r="G129">
        <v>1</v>
      </c>
      <c r="H129" t="s">
        <v>129</v>
      </c>
      <c r="I129" s="1">
        <v>948.61</v>
      </c>
      <c r="J129" t="s">
        <v>63</v>
      </c>
      <c r="K129">
        <v>87</v>
      </c>
      <c r="L129">
        <v>9</v>
      </c>
    </row>
    <row r="130" spans="1:12" x14ac:dyDescent="0.2">
      <c r="A130" t="s">
        <v>19</v>
      </c>
      <c r="B130">
        <v>9</v>
      </c>
      <c r="C130" t="s">
        <v>28</v>
      </c>
      <c r="D130" t="s">
        <v>312</v>
      </c>
      <c r="E130" t="s">
        <v>313</v>
      </c>
      <c r="F130">
        <v>35</v>
      </c>
      <c r="G130">
        <v>3</v>
      </c>
      <c r="H130" t="s">
        <v>129</v>
      </c>
      <c r="I130" s="1">
        <v>201</v>
      </c>
      <c r="J130" t="s">
        <v>29</v>
      </c>
      <c r="K130">
        <v>113</v>
      </c>
      <c r="L130">
        <v>9</v>
      </c>
    </row>
    <row r="131" spans="1:12" x14ac:dyDescent="0.2">
      <c r="A131" t="s">
        <v>19</v>
      </c>
      <c r="B131">
        <v>9</v>
      </c>
      <c r="C131" t="s">
        <v>28</v>
      </c>
      <c r="D131" t="s">
        <v>312</v>
      </c>
      <c r="E131" t="s">
        <v>313</v>
      </c>
      <c r="F131">
        <v>35</v>
      </c>
      <c r="G131">
        <v>3</v>
      </c>
      <c r="H131" t="s">
        <v>129</v>
      </c>
      <c r="I131" s="1">
        <v>147.03</v>
      </c>
      <c r="J131" t="s">
        <v>29</v>
      </c>
      <c r="K131">
        <v>119</v>
      </c>
      <c r="L131" s="5">
        <v>9</v>
      </c>
    </row>
    <row r="132" spans="1:12" x14ac:dyDescent="0.2">
      <c r="A132" t="s">
        <v>19</v>
      </c>
      <c r="B132">
        <v>9</v>
      </c>
      <c r="C132" t="s">
        <v>28</v>
      </c>
      <c r="D132" t="s">
        <v>312</v>
      </c>
      <c r="E132" t="s">
        <v>313</v>
      </c>
      <c r="F132">
        <v>35</v>
      </c>
      <c r="G132">
        <v>3</v>
      </c>
      <c r="H132" t="s">
        <v>129</v>
      </c>
      <c r="I132" s="1">
        <v>248.23</v>
      </c>
      <c r="J132" t="s">
        <v>29</v>
      </c>
      <c r="K132">
        <v>121</v>
      </c>
      <c r="L132" s="10">
        <v>9</v>
      </c>
    </row>
    <row r="133" spans="1:12" x14ac:dyDescent="0.2">
      <c r="A133" t="s">
        <v>19</v>
      </c>
      <c r="B133">
        <v>9</v>
      </c>
      <c r="C133" t="s">
        <v>28</v>
      </c>
      <c r="D133" t="s">
        <v>312</v>
      </c>
      <c r="E133" t="s">
        <v>313</v>
      </c>
      <c r="F133">
        <v>35</v>
      </c>
      <c r="G133">
        <v>3</v>
      </c>
      <c r="H133" t="s">
        <v>129</v>
      </c>
      <c r="I133" s="1">
        <v>540.89</v>
      </c>
      <c r="J133" t="s">
        <v>29</v>
      </c>
      <c r="K133">
        <v>122</v>
      </c>
      <c r="L133">
        <v>9</v>
      </c>
    </row>
    <row r="134" spans="1:12" x14ac:dyDescent="0.2">
      <c r="A134" t="s">
        <v>19</v>
      </c>
      <c r="B134">
        <v>9</v>
      </c>
      <c r="C134" t="s">
        <v>28</v>
      </c>
      <c r="D134" t="s">
        <v>312</v>
      </c>
      <c r="E134" t="s">
        <v>313</v>
      </c>
      <c r="F134">
        <v>35</v>
      </c>
      <c r="G134">
        <v>3</v>
      </c>
      <c r="H134" t="s">
        <v>129</v>
      </c>
      <c r="I134" s="1">
        <v>137.27000000000001</v>
      </c>
      <c r="J134" t="s">
        <v>29</v>
      </c>
      <c r="K134">
        <v>126</v>
      </c>
      <c r="L134">
        <v>9</v>
      </c>
    </row>
    <row r="135" spans="1:12" x14ac:dyDescent="0.2">
      <c r="A135" t="s">
        <v>19</v>
      </c>
      <c r="B135">
        <v>9</v>
      </c>
      <c r="C135" t="s">
        <v>28</v>
      </c>
      <c r="D135" t="s">
        <v>312</v>
      </c>
      <c r="E135" t="s">
        <v>313</v>
      </c>
      <c r="F135">
        <v>35</v>
      </c>
      <c r="G135">
        <v>3</v>
      </c>
      <c r="H135" t="s">
        <v>129</v>
      </c>
      <c r="I135" s="1">
        <v>26.07</v>
      </c>
      <c r="J135" t="s">
        <v>29</v>
      </c>
      <c r="K135">
        <v>137</v>
      </c>
      <c r="L135">
        <v>9</v>
      </c>
    </row>
    <row r="136" spans="1:12" x14ac:dyDescent="0.2">
      <c r="A136" t="s">
        <v>19</v>
      </c>
      <c r="B136">
        <v>9</v>
      </c>
      <c r="C136" t="s">
        <v>28</v>
      </c>
      <c r="D136" t="s">
        <v>312</v>
      </c>
      <c r="E136" t="s">
        <v>313</v>
      </c>
      <c r="F136">
        <v>35</v>
      </c>
      <c r="G136">
        <v>3</v>
      </c>
      <c r="H136" t="s">
        <v>129</v>
      </c>
      <c r="I136" s="1">
        <v>319.79000000000002</v>
      </c>
      <c r="J136" t="s">
        <v>29</v>
      </c>
      <c r="K136">
        <v>138</v>
      </c>
      <c r="L136">
        <v>9</v>
      </c>
    </row>
    <row r="137" spans="1:12" x14ac:dyDescent="0.2">
      <c r="A137" t="s">
        <v>19</v>
      </c>
      <c r="B137">
        <v>10</v>
      </c>
      <c r="C137" t="s">
        <v>28</v>
      </c>
      <c r="D137" t="s">
        <v>312</v>
      </c>
      <c r="E137" t="s">
        <v>313</v>
      </c>
      <c r="F137">
        <v>150</v>
      </c>
      <c r="G137">
        <v>3</v>
      </c>
      <c r="H137" t="s">
        <v>31</v>
      </c>
      <c r="I137" s="1">
        <v>218.47</v>
      </c>
      <c r="J137" t="s">
        <v>29</v>
      </c>
      <c r="K137">
        <v>53</v>
      </c>
      <c r="L137" s="5">
        <v>10</v>
      </c>
    </row>
    <row r="138" spans="1:12" x14ac:dyDescent="0.2">
      <c r="A138" t="s">
        <v>19</v>
      </c>
      <c r="B138">
        <v>10</v>
      </c>
      <c r="C138" t="s">
        <v>28</v>
      </c>
      <c r="D138" t="s">
        <v>312</v>
      </c>
      <c r="E138" t="s">
        <v>313</v>
      </c>
      <c r="F138">
        <v>35</v>
      </c>
      <c r="G138">
        <v>1</v>
      </c>
      <c r="H138" t="s">
        <v>31</v>
      </c>
      <c r="I138" s="1">
        <v>916.13</v>
      </c>
      <c r="J138" t="s">
        <v>67</v>
      </c>
      <c r="K138">
        <v>64</v>
      </c>
      <c r="L138">
        <v>10</v>
      </c>
    </row>
    <row r="139" spans="1:12" x14ac:dyDescent="0.2">
      <c r="A139" t="s">
        <v>19</v>
      </c>
      <c r="B139">
        <v>10</v>
      </c>
      <c r="C139" t="s">
        <v>28</v>
      </c>
      <c r="D139" t="s">
        <v>312</v>
      </c>
      <c r="E139" t="s">
        <v>313</v>
      </c>
      <c r="F139">
        <v>150</v>
      </c>
      <c r="G139">
        <v>3</v>
      </c>
      <c r="H139" t="s">
        <v>31</v>
      </c>
      <c r="I139" s="1">
        <v>70.78</v>
      </c>
      <c r="J139" t="s">
        <v>29</v>
      </c>
      <c r="K139">
        <v>66</v>
      </c>
      <c r="L139">
        <v>10</v>
      </c>
    </row>
    <row r="140" spans="1:12" x14ac:dyDescent="0.2">
      <c r="A140" t="s">
        <v>19</v>
      </c>
      <c r="B140">
        <v>10</v>
      </c>
      <c r="C140" t="s">
        <v>28</v>
      </c>
      <c r="D140" t="s">
        <v>312</v>
      </c>
      <c r="E140" t="s">
        <v>313</v>
      </c>
      <c r="F140">
        <v>150</v>
      </c>
      <c r="G140">
        <v>3</v>
      </c>
      <c r="H140" t="s">
        <v>31</v>
      </c>
      <c r="I140" s="1">
        <v>79.36</v>
      </c>
      <c r="J140" t="s">
        <v>29</v>
      </c>
      <c r="K140">
        <v>70</v>
      </c>
      <c r="L140">
        <v>10</v>
      </c>
    </row>
    <row r="141" spans="1:12" x14ac:dyDescent="0.2">
      <c r="A141" t="s">
        <v>19</v>
      </c>
      <c r="B141">
        <v>10</v>
      </c>
      <c r="C141" t="s">
        <v>28</v>
      </c>
      <c r="D141" t="s">
        <v>312</v>
      </c>
      <c r="E141" t="s">
        <v>313</v>
      </c>
      <c r="F141">
        <v>150</v>
      </c>
      <c r="G141">
        <v>3</v>
      </c>
      <c r="H141" t="s">
        <v>31</v>
      </c>
      <c r="I141" s="1">
        <v>24.04</v>
      </c>
      <c r="J141" t="s">
        <v>29</v>
      </c>
      <c r="K141">
        <v>75</v>
      </c>
      <c r="L141">
        <v>10</v>
      </c>
    </row>
    <row r="142" spans="1:12" x14ac:dyDescent="0.2">
      <c r="A142" t="s">
        <v>19</v>
      </c>
      <c r="B142">
        <v>10</v>
      </c>
      <c r="C142" t="s">
        <v>28</v>
      </c>
      <c r="D142" t="s">
        <v>312</v>
      </c>
      <c r="E142" t="s">
        <v>313</v>
      </c>
      <c r="F142">
        <v>150</v>
      </c>
      <c r="G142">
        <v>3</v>
      </c>
      <c r="H142" t="s">
        <v>31</v>
      </c>
      <c r="I142" s="1">
        <v>46.92</v>
      </c>
      <c r="J142" t="s">
        <v>29</v>
      </c>
      <c r="K142">
        <v>151</v>
      </c>
      <c r="L142">
        <v>10</v>
      </c>
    </row>
    <row r="143" spans="1:12" x14ac:dyDescent="0.2">
      <c r="A143" t="s">
        <v>19</v>
      </c>
      <c r="B143">
        <v>11</v>
      </c>
      <c r="C143" t="s">
        <v>28</v>
      </c>
      <c r="D143" t="s">
        <v>312</v>
      </c>
      <c r="E143" t="s">
        <v>313</v>
      </c>
      <c r="F143">
        <v>35</v>
      </c>
      <c r="G143">
        <v>1</v>
      </c>
      <c r="H143" t="s">
        <v>36</v>
      </c>
      <c r="I143" s="1">
        <v>94.53</v>
      </c>
      <c r="J143" t="s">
        <v>67</v>
      </c>
      <c r="K143">
        <v>44</v>
      </c>
      <c r="L143" s="5">
        <v>11</v>
      </c>
    </row>
    <row r="144" spans="1:12" x14ac:dyDescent="0.2">
      <c r="A144" t="s">
        <v>19</v>
      </c>
      <c r="B144">
        <v>11</v>
      </c>
      <c r="C144" t="s">
        <v>28</v>
      </c>
      <c r="D144" t="s">
        <v>312</v>
      </c>
      <c r="E144" t="s">
        <v>313</v>
      </c>
      <c r="F144">
        <v>35</v>
      </c>
      <c r="G144">
        <v>1</v>
      </c>
      <c r="H144" t="s">
        <v>36</v>
      </c>
      <c r="I144" s="1">
        <v>307.85000000000002</v>
      </c>
      <c r="J144" t="s">
        <v>67</v>
      </c>
      <c r="K144">
        <v>117</v>
      </c>
      <c r="L144">
        <v>11</v>
      </c>
    </row>
    <row r="145" spans="1:12" x14ac:dyDescent="0.2">
      <c r="A145" t="s">
        <v>19</v>
      </c>
      <c r="B145">
        <v>12</v>
      </c>
      <c r="C145" t="s">
        <v>28</v>
      </c>
      <c r="D145" t="s">
        <v>312</v>
      </c>
      <c r="E145" t="s">
        <v>313</v>
      </c>
      <c r="F145">
        <v>35</v>
      </c>
      <c r="G145">
        <v>3</v>
      </c>
      <c r="H145" t="s">
        <v>31</v>
      </c>
      <c r="I145" s="1">
        <v>398.27</v>
      </c>
      <c r="J145" t="s">
        <v>29</v>
      </c>
      <c r="K145">
        <v>17</v>
      </c>
      <c r="L145" s="5">
        <v>12</v>
      </c>
    </row>
    <row r="146" spans="1:12" x14ac:dyDescent="0.2">
      <c r="A146" t="s">
        <v>19</v>
      </c>
      <c r="B146">
        <v>13</v>
      </c>
      <c r="C146" t="s">
        <v>28</v>
      </c>
      <c r="D146" t="s">
        <v>312</v>
      </c>
      <c r="E146" t="s">
        <v>313</v>
      </c>
      <c r="F146">
        <v>35</v>
      </c>
      <c r="G146">
        <v>3</v>
      </c>
      <c r="H146" t="s">
        <v>129</v>
      </c>
      <c r="I146" s="1">
        <v>237.58</v>
      </c>
      <c r="J146" t="s">
        <v>29</v>
      </c>
      <c r="K146">
        <v>6</v>
      </c>
      <c r="L146">
        <v>13</v>
      </c>
    </row>
    <row r="147" spans="1:12" x14ac:dyDescent="0.2">
      <c r="A147" t="s">
        <v>19</v>
      </c>
      <c r="B147">
        <v>13</v>
      </c>
      <c r="C147" t="s">
        <v>28</v>
      </c>
      <c r="D147" t="s">
        <v>312</v>
      </c>
      <c r="E147" t="s">
        <v>313</v>
      </c>
      <c r="F147">
        <v>35</v>
      </c>
      <c r="G147">
        <v>3</v>
      </c>
      <c r="H147" t="s">
        <v>129</v>
      </c>
      <c r="I147" s="1">
        <v>49.83</v>
      </c>
      <c r="J147" t="s">
        <v>29</v>
      </c>
      <c r="K147">
        <v>112</v>
      </c>
      <c r="L147">
        <v>13</v>
      </c>
    </row>
    <row r="148" spans="1:12" x14ac:dyDescent="0.2">
      <c r="A148" t="s">
        <v>19</v>
      </c>
      <c r="B148">
        <v>13</v>
      </c>
      <c r="C148" t="s">
        <v>68</v>
      </c>
      <c r="D148" t="s">
        <v>312</v>
      </c>
      <c r="E148" t="s">
        <v>28</v>
      </c>
      <c r="F148">
        <v>50</v>
      </c>
      <c r="G148">
        <v>3</v>
      </c>
      <c r="H148" t="s">
        <v>129</v>
      </c>
      <c r="I148" s="1">
        <v>56.24</v>
      </c>
      <c r="J148" t="s">
        <v>29</v>
      </c>
      <c r="K148">
        <v>115</v>
      </c>
      <c r="L148" s="5">
        <v>13</v>
      </c>
    </row>
    <row r="149" spans="1:12" x14ac:dyDescent="0.2">
      <c r="A149" t="s">
        <v>19</v>
      </c>
      <c r="B149">
        <v>14</v>
      </c>
      <c r="C149" t="s">
        <v>28</v>
      </c>
      <c r="D149" t="s">
        <v>312</v>
      </c>
      <c r="E149" t="s">
        <v>313</v>
      </c>
      <c r="F149">
        <v>35</v>
      </c>
      <c r="G149">
        <v>3</v>
      </c>
      <c r="H149" t="s">
        <v>129</v>
      </c>
      <c r="I149" s="1">
        <v>802.75</v>
      </c>
      <c r="J149" t="s">
        <v>29</v>
      </c>
      <c r="K149">
        <v>29</v>
      </c>
      <c r="L149" s="5">
        <v>14</v>
      </c>
    </row>
    <row r="150" spans="1:12" x14ac:dyDescent="0.2">
      <c r="A150" t="s">
        <v>19</v>
      </c>
      <c r="B150">
        <v>15</v>
      </c>
      <c r="C150" t="s">
        <v>28</v>
      </c>
      <c r="D150" t="s">
        <v>312</v>
      </c>
      <c r="E150" t="s">
        <v>313</v>
      </c>
      <c r="F150">
        <v>35</v>
      </c>
      <c r="G150">
        <v>3</v>
      </c>
      <c r="H150" t="s">
        <v>129</v>
      </c>
      <c r="I150" s="1">
        <v>238.61</v>
      </c>
      <c r="J150" t="s">
        <v>29</v>
      </c>
      <c r="K150">
        <v>61</v>
      </c>
      <c r="L150" s="5">
        <v>15</v>
      </c>
    </row>
    <row r="151" spans="1:12" x14ac:dyDescent="0.2">
      <c r="A151" t="s">
        <v>19</v>
      </c>
      <c r="B151">
        <v>16</v>
      </c>
      <c r="C151" t="s">
        <v>28</v>
      </c>
      <c r="D151" t="s">
        <v>312</v>
      </c>
      <c r="E151" t="s">
        <v>313</v>
      </c>
      <c r="F151">
        <v>35</v>
      </c>
      <c r="G151">
        <v>3</v>
      </c>
      <c r="H151" t="s">
        <v>129</v>
      </c>
      <c r="I151" s="1">
        <v>619.08000000000004</v>
      </c>
      <c r="J151" t="s">
        <v>29</v>
      </c>
      <c r="K151">
        <v>30</v>
      </c>
      <c r="L151">
        <v>16</v>
      </c>
    </row>
    <row r="152" spans="1:12" x14ac:dyDescent="0.2">
      <c r="A152" t="s">
        <v>19</v>
      </c>
      <c r="B152">
        <v>16</v>
      </c>
      <c r="C152" t="s">
        <v>28</v>
      </c>
      <c r="D152" t="s">
        <v>312</v>
      </c>
      <c r="E152" t="s">
        <v>313</v>
      </c>
      <c r="F152">
        <v>35</v>
      </c>
      <c r="G152">
        <v>3</v>
      </c>
      <c r="H152" t="s">
        <v>129</v>
      </c>
      <c r="I152" s="1">
        <v>42.6</v>
      </c>
      <c r="J152" t="s">
        <v>29</v>
      </c>
      <c r="K152">
        <v>92</v>
      </c>
      <c r="L152">
        <v>16</v>
      </c>
    </row>
    <row r="153" spans="1:12" x14ac:dyDescent="0.2">
      <c r="A153" t="s">
        <v>19</v>
      </c>
      <c r="B153">
        <v>16</v>
      </c>
      <c r="C153" t="s">
        <v>28</v>
      </c>
      <c r="D153" t="s">
        <v>312</v>
      </c>
      <c r="E153" t="s">
        <v>313</v>
      </c>
      <c r="F153">
        <v>35</v>
      </c>
      <c r="G153">
        <v>3</v>
      </c>
      <c r="H153" t="s">
        <v>129</v>
      </c>
      <c r="I153" s="1">
        <v>259.86</v>
      </c>
      <c r="J153" t="s">
        <v>29</v>
      </c>
      <c r="K153">
        <v>109</v>
      </c>
      <c r="L153">
        <v>16</v>
      </c>
    </row>
    <row r="154" spans="1:12" x14ac:dyDescent="0.2">
      <c r="A154" t="s">
        <v>19</v>
      </c>
      <c r="B154">
        <v>16</v>
      </c>
      <c r="C154" t="s">
        <v>28</v>
      </c>
      <c r="D154" t="s">
        <v>312</v>
      </c>
      <c r="E154" t="s">
        <v>313</v>
      </c>
      <c r="F154">
        <v>35</v>
      </c>
      <c r="G154">
        <v>3</v>
      </c>
      <c r="H154" t="s">
        <v>129</v>
      </c>
      <c r="I154" s="1">
        <v>407.54</v>
      </c>
      <c r="J154" t="s">
        <v>29</v>
      </c>
      <c r="K154">
        <v>114</v>
      </c>
      <c r="L154" s="5">
        <v>16</v>
      </c>
    </row>
    <row r="155" spans="1:12" x14ac:dyDescent="0.2">
      <c r="G155" s="2" t="s">
        <v>321</v>
      </c>
      <c r="H155" s="2"/>
      <c r="I155" s="2">
        <f>+SUM(I2:I154)/1000</f>
        <v>28.81606</v>
      </c>
    </row>
    <row r="159" spans="1:12" x14ac:dyDescent="0.2">
      <c r="A159" s="71" t="s">
        <v>249</v>
      </c>
      <c r="B159" s="67" t="s">
        <v>322</v>
      </c>
      <c r="C159" s="67" t="s">
        <v>323</v>
      </c>
      <c r="D159" s="72" t="s">
        <v>324</v>
      </c>
    </row>
    <row r="160" spans="1:12" x14ac:dyDescent="0.2">
      <c r="A160" s="70">
        <v>1</v>
      </c>
      <c r="B160" s="2">
        <f>+SUMIF($B$2:$B$154,$A160,$I$2:$I$154)</f>
        <v>108.44999999999997</v>
      </c>
      <c r="C160" s="3">
        <f>+B160/1000</f>
        <v>0.10844999999999998</v>
      </c>
      <c r="D160" s="4">
        <v>194</v>
      </c>
    </row>
    <row r="161" spans="1:4" x14ac:dyDescent="0.2">
      <c r="A161" s="70">
        <f>+A160+1</f>
        <v>2</v>
      </c>
      <c r="B161" s="2">
        <f t="shared" ref="B161:B175" si="0">+SUMIF($B$2:$B$154,$A161,$I$2:$I$154)</f>
        <v>717.23</v>
      </c>
      <c r="C161" s="3">
        <f t="shared" ref="C161:C175" si="1">+B161/1000</f>
        <v>0.71723000000000003</v>
      </c>
      <c r="D161" s="4">
        <v>193.7</v>
      </c>
    </row>
    <row r="162" spans="1:4" x14ac:dyDescent="0.2">
      <c r="A162" s="70">
        <f t="shared" ref="A162:A175" si="2">+A161+1</f>
        <v>3</v>
      </c>
      <c r="B162" s="2">
        <f t="shared" si="0"/>
        <v>3198.17</v>
      </c>
      <c r="C162" s="3">
        <f t="shared" si="1"/>
        <v>3.1981700000000002</v>
      </c>
      <c r="D162" s="4">
        <v>193.7</v>
      </c>
    </row>
    <row r="163" spans="1:4" x14ac:dyDescent="0.2">
      <c r="A163" s="70">
        <f t="shared" si="2"/>
        <v>4</v>
      </c>
      <c r="B163" s="2">
        <f t="shared" si="0"/>
        <v>252.68</v>
      </c>
      <c r="C163" s="3">
        <f t="shared" si="1"/>
        <v>0.25268000000000002</v>
      </c>
      <c r="D163" s="4">
        <v>158.9</v>
      </c>
    </row>
    <row r="164" spans="1:4" x14ac:dyDescent="0.2">
      <c r="A164" s="70">
        <f t="shared" si="2"/>
        <v>5</v>
      </c>
      <c r="B164" s="2">
        <f t="shared" si="0"/>
        <v>1315.8900000000003</v>
      </c>
      <c r="C164" s="3">
        <f t="shared" si="1"/>
        <v>1.3158900000000002</v>
      </c>
      <c r="D164" s="4">
        <v>39</v>
      </c>
    </row>
    <row r="165" spans="1:4" x14ac:dyDescent="0.2">
      <c r="A165" s="70">
        <f t="shared" si="2"/>
        <v>6</v>
      </c>
      <c r="B165" s="2">
        <f t="shared" si="0"/>
        <v>2249.3799999999997</v>
      </c>
      <c r="C165" s="3">
        <f t="shared" si="1"/>
        <v>2.2493799999999995</v>
      </c>
      <c r="D165" s="4">
        <v>31</v>
      </c>
    </row>
    <row r="166" spans="1:4" x14ac:dyDescent="0.2">
      <c r="A166" s="70">
        <f t="shared" si="2"/>
        <v>7</v>
      </c>
      <c r="B166" s="2">
        <f t="shared" si="0"/>
        <v>10657.91</v>
      </c>
      <c r="C166" s="3">
        <f t="shared" si="1"/>
        <v>10.657909999999999</v>
      </c>
      <c r="D166" s="4">
        <v>119.9</v>
      </c>
    </row>
    <row r="167" spans="1:4" x14ac:dyDescent="0.2">
      <c r="A167" s="70">
        <f t="shared" si="2"/>
        <v>8</v>
      </c>
      <c r="B167" s="2">
        <f t="shared" si="0"/>
        <v>2080.9</v>
      </c>
      <c r="C167" s="3">
        <f t="shared" si="1"/>
        <v>2.0809000000000002</v>
      </c>
      <c r="D167" s="4">
        <v>19.3</v>
      </c>
    </row>
    <row r="168" spans="1:4" x14ac:dyDescent="0.2">
      <c r="A168" s="70">
        <f t="shared" si="2"/>
        <v>9</v>
      </c>
      <c r="B168" s="2">
        <f t="shared" si="0"/>
        <v>3365.01</v>
      </c>
      <c r="C168" s="3">
        <f t="shared" si="1"/>
        <v>3.3650100000000003</v>
      </c>
      <c r="D168" s="4">
        <v>11.3</v>
      </c>
    </row>
    <row r="169" spans="1:4" x14ac:dyDescent="0.2">
      <c r="A169" s="70">
        <f t="shared" si="2"/>
        <v>10</v>
      </c>
      <c r="B169" s="2">
        <f t="shared" si="0"/>
        <v>1355.6999999999998</v>
      </c>
      <c r="C169" s="3">
        <f t="shared" si="1"/>
        <v>1.3556999999999999</v>
      </c>
      <c r="D169" s="4">
        <v>2.16</v>
      </c>
    </row>
    <row r="170" spans="1:4" x14ac:dyDescent="0.2">
      <c r="A170" s="70">
        <f t="shared" si="2"/>
        <v>11</v>
      </c>
      <c r="B170" s="2">
        <f t="shared" si="0"/>
        <v>402.38</v>
      </c>
      <c r="C170" s="3">
        <f t="shared" si="1"/>
        <v>0.40238000000000002</v>
      </c>
      <c r="D170" s="4">
        <v>2.9</v>
      </c>
    </row>
    <row r="171" spans="1:4" x14ac:dyDescent="0.2">
      <c r="A171" s="70">
        <f t="shared" si="2"/>
        <v>12</v>
      </c>
      <c r="B171" s="2">
        <f t="shared" si="0"/>
        <v>398.27</v>
      </c>
      <c r="C171" s="3">
        <f t="shared" si="1"/>
        <v>0.39826999999999996</v>
      </c>
      <c r="D171" s="4">
        <v>2.1</v>
      </c>
    </row>
    <row r="172" spans="1:4" x14ac:dyDescent="0.2">
      <c r="A172" s="70">
        <f t="shared" si="2"/>
        <v>13</v>
      </c>
      <c r="B172" s="2">
        <f t="shared" si="0"/>
        <v>343.65000000000003</v>
      </c>
      <c r="C172" s="3">
        <f t="shared" si="1"/>
        <v>0.34365000000000001</v>
      </c>
      <c r="D172" s="4">
        <v>2.2000000000000002</v>
      </c>
    </row>
    <row r="173" spans="1:4" x14ac:dyDescent="0.2">
      <c r="A173" s="70">
        <f t="shared" si="2"/>
        <v>14</v>
      </c>
      <c r="B173" s="2">
        <f t="shared" si="0"/>
        <v>802.75</v>
      </c>
      <c r="C173" s="3">
        <f t="shared" si="1"/>
        <v>0.80274999999999996</v>
      </c>
      <c r="D173" s="4">
        <v>1.4</v>
      </c>
    </row>
    <row r="174" spans="1:4" x14ac:dyDescent="0.2">
      <c r="A174" s="70">
        <f t="shared" si="2"/>
        <v>15</v>
      </c>
      <c r="B174" s="2">
        <f t="shared" si="0"/>
        <v>238.61</v>
      </c>
      <c r="C174" s="3">
        <f t="shared" si="1"/>
        <v>0.23861000000000002</v>
      </c>
      <c r="D174" s="4">
        <v>1.6</v>
      </c>
    </row>
    <row r="175" spans="1:4" x14ac:dyDescent="0.2">
      <c r="A175" s="70">
        <f t="shared" si="2"/>
        <v>16</v>
      </c>
      <c r="B175" s="2">
        <f t="shared" si="0"/>
        <v>1329.0800000000002</v>
      </c>
      <c r="C175" s="3">
        <f t="shared" si="1"/>
        <v>1.3290800000000003</v>
      </c>
      <c r="D175" s="4">
        <v>3.34</v>
      </c>
    </row>
    <row r="176" spans="1:4" x14ac:dyDescent="0.2">
      <c r="A176" s="69" t="s">
        <v>257</v>
      </c>
      <c r="B176" s="2">
        <f>+SUM(B160:B175)</f>
        <v>28816.060000000009</v>
      </c>
      <c r="C176" s="2">
        <f>+SUM(C160:C175)</f>
        <v>28.816060000000004</v>
      </c>
      <c r="D176" s="7"/>
    </row>
  </sheetData>
  <sortState ref="A2:M154">
    <sortCondition ref="B1"/>
  </sortState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D19" workbookViewId="0">
      <selection activeCell="K38" sqref="K38"/>
    </sheetView>
  </sheetViews>
  <sheetFormatPr baseColWidth="10" defaultRowHeight="12.75" x14ac:dyDescent="0.2"/>
  <cols>
    <col min="1" max="1" width="9.85546875" customWidth="1"/>
    <col min="2" max="2" width="23" customWidth="1"/>
    <col min="3" max="3" width="21.5703125" customWidth="1"/>
    <col min="4" max="5" width="15"/>
    <col min="6" max="6" width="24.7109375" customWidth="1"/>
    <col min="7" max="7" width="15"/>
    <col min="8" max="8" width="18.42578125" customWidth="1"/>
    <col min="9" max="9" width="15"/>
    <col min="10" max="10" width="27.140625" bestFit="1" customWidth="1"/>
    <col min="11" max="11" width="28.140625" bestFit="1" customWidth="1"/>
    <col min="12" max="1024" width="15"/>
  </cols>
  <sheetData>
    <row r="1" spans="1:10" x14ac:dyDescent="0.2">
      <c r="A1" t="s">
        <v>2</v>
      </c>
      <c r="B1" t="s">
        <v>3</v>
      </c>
      <c r="C1" t="s">
        <v>14</v>
      </c>
      <c r="D1" t="s">
        <v>258</v>
      </c>
      <c r="E1" t="s">
        <v>259</v>
      </c>
      <c r="F1" t="s">
        <v>260</v>
      </c>
      <c r="G1" t="s">
        <v>261</v>
      </c>
      <c r="H1" t="s">
        <v>4</v>
      </c>
      <c r="I1" t="s">
        <v>262</v>
      </c>
      <c r="J1" t="s">
        <v>263</v>
      </c>
    </row>
    <row r="2" spans="1:10" x14ac:dyDescent="0.2">
      <c r="A2" t="s">
        <v>18</v>
      </c>
      <c r="B2" t="s">
        <v>19</v>
      </c>
      <c r="C2" t="s">
        <v>68</v>
      </c>
      <c r="D2" t="s">
        <v>264</v>
      </c>
      <c r="E2" t="s">
        <v>265</v>
      </c>
      <c r="F2" t="s">
        <v>19</v>
      </c>
      <c r="G2" t="s">
        <v>273</v>
      </c>
      <c r="H2" t="s">
        <v>274</v>
      </c>
      <c r="I2" t="s">
        <v>19</v>
      </c>
      <c r="J2" s="1">
        <v>1</v>
      </c>
    </row>
    <row r="3" spans="1:10" x14ac:dyDescent="0.2">
      <c r="A3" t="s">
        <v>18</v>
      </c>
      <c r="B3" t="s">
        <v>19</v>
      </c>
      <c r="C3" t="s">
        <v>28</v>
      </c>
      <c r="D3" t="s">
        <v>264</v>
      </c>
      <c r="E3" t="s">
        <v>265</v>
      </c>
      <c r="F3" t="s">
        <v>19</v>
      </c>
      <c r="G3" t="s">
        <v>266</v>
      </c>
      <c r="H3" t="s">
        <v>274</v>
      </c>
      <c r="I3" t="s">
        <v>286</v>
      </c>
      <c r="J3" s="1">
        <v>2</v>
      </c>
    </row>
    <row r="4" spans="1:10" x14ac:dyDescent="0.2">
      <c r="A4" t="s">
        <v>18</v>
      </c>
      <c r="B4" t="s">
        <v>19</v>
      </c>
      <c r="C4" t="s">
        <v>28</v>
      </c>
      <c r="D4" t="s">
        <v>264</v>
      </c>
      <c r="E4" t="s">
        <v>265</v>
      </c>
      <c r="F4" t="s">
        <v>19</v>
      </c>
      <c r="G4" t="s">
        <v>266</v>
      </c>
      <c r="H4" t="s">
        <v>269</v>
      </c>
      <c r="I4" t="s">
        <v>270</v>
      </c>
      <c r="J4" s="1">
        <v>3</v>
      </c>
    </row>
    <row r="5" spans="1:10" x14ac:dyDescent="0.2">
      <c r="A5" t="s">
        <v>18</v>
      </c>
      <c r="B5" t="s">
        <v>19</v>
      </c>
      <c r="C5" t="s">
        <v>28</v>
      </c>
      <c r="D5" t="s">
        <v>264</v>
      </c>
      <c r="E5" t="s">
        <v>265</v>
      </c>
      <c r="F5" t="s">
        <v>19</v>
      </c>
      <c r="G5" t="s">
        <v>266</v>
      </c>
      <c r="H5" t="s">
        <v>269</v>
      </c>
      <c r="I5" t="s">
        <v>290</v>
      </c>
      <c r="J5" s="1">
        <v>4</v>
      </c>
    </row>
    <row r="6" spans="1:10" x14ac:dyDescent="0.2">
      <c r="A6" t="s">
        <v>18</v>
      </c>
      <c r="B6" t="s">
        <v>19</v>
      </c>
      <c r="C6" t="s">
        <v>28</v>
      </c>
      <c r="D6" t="s">
        <v>264</v>
      </c>
      <c r="E6" t="s">
        <v>265</v>
      </c>
      <c r="F6" t="s">
        <v>19</v>
      </c>
      <c r="G6" t="s">
        <v>266</v>
      </c>
      <c r="H6" t="s">
        <v>129</v>
      </c>
      <c r="I6" t="s">
        <v>285</v>
      </c>
      <c r="J6" s="1">
        <v>5</v>
      </c>
    </row>
    <row r="7" spans="1:10" x14ac:dyDescent="0.2">
      <c r="A7" t="s">
        <v>18</v>
      </c>
      <c r="B7" t="s">
        <v>19</v>
      </c>
      <c r="C7" t="s">
        <v>28</v>
      </c>
      <c r="D7" t="s">
        <v>264</v>
      </c>
      <c r="E7" t="s">
        <v>265</v>
      </c>
      <c r="F7" t="s">
        <v>19</v>
      </c>
      <c r="G7" t="s">
        <v>266</v>
      </c>
      <c r="H7" t="s">
        <v>269</v>
      </c>
      <c r="I7" t="s">
        <v>282</v>
      </c>
      <c r="J7" s="1">
        <v>6</v>
      </c>
    </row>
    <row r="8" spans="1:10" x14ac:dyDescent="0.2">
      <c r="A8" t="s">
        <v>18</v>
      </c>
      <c r="B8" t="s">
        <v>19</v>
      </c>
      <c r="C8" t="s">
        <v>28</v>
      </c>
      <c r="D8" t="s">
        <v>264</v>
      </c>
      <c r="E8" t="s">
        <v>265</v>
      </c>
      <c r="F8" t="s">
        <v>19</v>
      </c>
      <c r="G8" t="s">
        <v>266</v>
      </c>
      <c r="H8" t="s">
        <v>287</v>
      </c>
      <c r="I8" t="s">
        <v>288</v>
      </c>
      <c r="J8" s="1">
        <v>7</v>
      </c>
    </row>
    <row r="9" spans="1:10" x14ac:dyDescent="0.2">
      <c r="A9" t="s">
        <v>18</v>
      </c>
      <c r="B9" t="s">
        <v>19</v>
      </c>
      <c r="C9" t="s">
        <v>28</v>
      </c>
      <c r="D9" t="s">
        <v>264</v>
      </c>
      <c r="E9" t="s">
        <v>265</v>
      </c>
      <c r="F9" t="s">
        <v>19</v>
      </c>
      <c r="G9" t="s">
        <v>266</v>
      </c>
      <c r="H9" t="s">
        <v>267</v>
      </c>
      <c r="I9" t="s">
        <v>268</v>
      </c>
      <c r="J9" s="1">
        <v>8</v>
      </c>
    </row>
    <row r="10" spans="1:10" x14ac:dyDescent="0.2">
      <c r="A10" t="s">
        <v>18</v>
      </c>
      <c r="B10" t="s">
        <v>19</v>
      </c>
      <c r="C10" t="s">
        <v>28</v>
      </c>
      <c r="D10" t="s">
        <v>264</v>
      </c>
      <c r="E10" t="s">
        <v>265</v>
      </c>
      <c r="F10" t="s">
        <v>19</v>
      </c>
      <c r="G10" t="s">
        <v>266</v>
      </c>
      <c r="H10" t="s">
        <v>269</v>
      </c>
      <c r="I10" t="s">
        <v>275</v>
      </c>
      <c r="J10" s="1">
        <v>9</v>
      </c>
    </row>
    <row r="11" spans="1:10" x14ac:dyDescent="0.2">
      <c r="A11" t="s">
        <v>18</v>
      </c>
      <c r="B11" t="s">
        <v>19</v>
      </c>
      <c r="C11" t="s">
        <v>28</v>
      </c>
      <c r="D11" t="s">
        <v>264</v>
      </c>
      <c r="E11" t="s">
        <v>265</v>
      </c>
      <c r="F11" t="s">
        <v>19</v>
      </c>
      <c r="G11" t="s">
        <v>266</v>
      </c>
      <c r="H11" t="s">
        <v>292</v>
      </c>
      <c r="I11" t="s">
        <v>293</v>
      </c>
      <c r="J11" s="1">
        <v>10</v>
      </c>
    </row>
    <row r="12" spans="1:10" x14ac:dyDescent="0.2">
      <c r="A12" t="s">
        <v>18</v>
      </c>
      <c r="B12" t="s">
        <v>19</v>
      </c>
      <c r="C12" t="s">
        <v>28</v>
      </c>
      <c r="D12" t="s">
        <v>264</v>
      </c>
      <c r="E12" t="s">
        <v>265</v>
      </c>
      <c r="F12" t="s">
        <v>19</v>
      </c>
      <c r="G12" t="s">
        <v>271</v>
      </c>
      <c r="H12" t="s">
        <v>269</v>
      </c>
      <c r="J12" s="1">
        <v>11</v>
      </c>
    </row>
    <row r="13" spans="1:10" x14ac:dyDescent="0.2">
      <c r="A13" t="s">
        <v>18</v>
      </c>
      <c r="B13" t="s">
        <v>19</v>
      </c>
      <c r="C13" t="s">
        <v>28</v>
      </c>
      <c r="D13" t="s">
        <v>264</v>
      </c>
      <c r="E13" t="s">
        <v>265</v>
      </c>
      <c r="F13" t="s">
        <v>19</v>
      </c>
      <c r="G13" t="s">
        <v>271</v>
      </c>
      <c r="H13" t="s">
        <v>269</v>
      </c>
      <c r="J13" s="1">
        <v>12</v>
      </c>
    </row>
    <row r="14" spans="1:10" x14ac:dyDescent="0.2">
      <c r="A14" t="s">
        <v>18</v>
      </c>
      <c r="B14" t="s">
        <v>19</v>
      </c>
      <c r="C14" t="s">
        <v>28</v>
      </c>
      <c r="D14" t="s">
        <v>264</v>
      </c>
      <c r="E14" t="s">
        <v>265</v>
      </c>
      <c r="F14" t="s">
        <v>19</v>
      </c>
      <c r="G14" t="s">
        <v>271</v>
      </c>
      <c r="H14" t="s">
        <v>272</v>
      </c>
      <c r="J14" s="1">
        <v>13</v>
      </c>
    </row>
    <row r="15" spans="1:10" x14ac:dyDescent="0.2">
      <c r="A15" t="s">
        <v>18</v>
      </c>
      <c r="B15" t="s">
        <v>19</v>
      </c>
      <c r="C15" t="s">
        <v>28</v>
      </c>
      <c r="D15" t="s">
        <v>264</v>
      </c>
      <c r="E15" t="s">
        <v>265</v>
      </c>
      <c r="F15" t="s">
        <v>19</v>
      </c>
      <c r="G15" t="s">
        <v>271</v>
      </c>
      <c r="H15" t="s">
        <v>272</v>
      </c>
      <c r="J15" s="1">
        <v>14</v>
      </c>
    </row>
    <row r="16" spans="1:10" x14ac:dyDescent="0.2">
      <c r="A16" t="s">
        <v>18</v>
      </c>
      <c r="B16" t="s">
        <v>19</v>
      </c>
      <c r="C16" t="s">
        <v>28</v>
      </c>
      <c r="D16" t="s">
        <v>264</v>
      </c>
      <c r="E16" t="s">
        <v>265</v>
      </c>
      <c r="F16" t="s">
        <v>19</v>
      </c>
      <c r="G16" t="s">
        <v>271</v>
      </c>
      <c r="H16" t="s">
        <v>272</v>
      </c>
      <c r="J16" s="1">
        <v>15</v>
      </c>
    </row>
    <row r="17" spans="1:12" x14ac:dyDescent="0.2">
      <c r="A17" t="s">
        <v>18</v>
      </c>
      <c r="B17" t="s">
        <v>19</v>
      </c>
      <c r="C17" t="s">
        <v>28</v>
      </c>
      <c r="D17" t="s">
        <v>264</v>
      </c>
      <c r="E17" t="s">
        <v>265</v>
      </c>
      <c r="F17" t="s">
        <v>19</v>
      </c>
      <c r="G17" t="s">
        <v>271</v>
      </c>
      <c r="H17" t="s">
        <v>269</v>
      </c>
      <c r="J17" s="1">
        <v>16</v>
      </c>
    </row>
    <row r="18" spans="1:12" x14ac:dyDescent="0.2">
      <c r="A18" t="s">
        <v>18</v>
      </c>
      <c r="B18" t="s">
        <v>19</v>
      </c>
      <c r="C18" t="s">
        <v>28</v>
      </c>
      <c r="D18" t="s">
        <v>28</v>
      </c>
      <c r="E18" t="s">
        <v>298</v>
      </c>
      <c r="F18" t="s">
        <v>299</v>
      </c>
      <c r="G18" t="s">
        <v>266</v>
      </c>
      <c r="H18" t="s">
        <v>269</v>
      </c>
      <c r="I18" t="s">
        <v>300</v>
      </c>
      <c r="J18" t="s">
        <v>413</v>
      </c>
      <c r="K18" t="s">
        <v>299</v>
      </c>
      <c r="L18">
        <v>10</v>
      </c>
    </row>
    <row r="19" spans="1:12" x14ac:dyDescent="0.2">
      <c r="A19" t="s">
        <v>18</v>
      </c>
      <c r="B19" t="s">
        <v>19</v>
      </c>
      <c r="C19" t="s">
        <v>28</v>
      </c>
      <c r="D19" t="s">
        <v>28</v>
      </c>
      <c r="E19" t="s">
        <v>265</v>
      </c>
      <c r="F19" t="s">
        <v>294</v>
      </c>
      <c r="G19" t="s">
        <v>295</v>
      </c>
      <c r="H19" t="s">
        <v>296</v>
      </c>
      <c r="I19" t="s">
        <v>297</v>
      </c>
      <c r="J19" t="s">
        <v>414</v>
      </c>
      <c r="K19" t="s">
        <v>294</v>
      </c>
      <c r="L19">
        <v>10</v>
      </c>
    </row>
    <row r="20" spans="1:12" x14ac:dyDescent="0.2">
      <c r="A20" t="s">
        <v>18</v>
      </c>
      <c r="B20" t="s">
        <v>19</v>
      </c>
      <c r="C20" t="s">
        <v>28</v>
      </c>
      <c r="D20" t="s">
        <v>28</v>
      </c>
      <c r="E20" t="s">
        <v>265</v>
      </c>
      <c r="F20" t="s">
        <v>276</v>
      </c>
      <c r="G20" t="s">
        <v>266</v>
      </c>
      <c r="H20" t="s">
        <v>283</v>
      </c>
      <c r="I20" t="s">
        <v>284</v>
      </c>
      <c r="J20" t="s">
        <v>415</v>
      </c>
      <c r="K20" t="s">
        <v>276</v>
      </c>
      <c r="L20">
        <v>2</v>
      </c>
    </row>
    <row r="21" spans="1:12" x14ac:dyDescent="0.2">
      <c r="A21" t="s">
        <v>18</v>
      </c>
      <c r="B21" t="s">
        <v>19</v>
      </c>
      <c r="C21" t="s">
        <v>28</v>
      </c>
      <c r="D21" t="s">
        <v>28</v>
      </c>
      <c r="E21" t="s">
        <v>265</v>
      </c>
      <c r="F21" t="s">
        <v>276</v>
      </c>
      <c r="G21" t="s">
        <v>266</v>
      </c>
      <c r="H21" t="s">
        <v>280</v>
      </c>
      <c r="I21" t="s">
        <v>289</v>
      </c>
      <c r="J21" t="s">
        <v>416</v>
      </c>
      <c r="K21" t="s">
        <v>276</v>
      </c>
      <c r="L21">
        <v>6</v>
      </c>
    </row>
    <row r="22" spans="1:12" x14ac:dyDescent="0.2">
      <c r="A22" t="s">
        <v>18</v>
      </c>
      <c r="B22" t="s">
        <v>19</v>
      </c>
      <c r="C22" t="s">
        <v>28</v>
      </c>
      <c r="D22" t="s">
        <v>28</v>
      </c>
      <c r="E22" t="s">
        <v>265</v>
      </c>
      <c r="F22" t="s">
        <v>276</v>
      </c>
      <c r="G22" t="s">
        <v>266</v>
      </c>
      <c r="H22" t="s">
        <v>277</v>
      </c>
      <c r="I22" t="s">
        <v>278</v>
      </c>
      <c r="J22" t="s">
        <v>416</v>
      </c>
      <c r="K22" t="s">
        <v>276</v>
      </c>
      <c r="L22">
        <v>6</v>
      </c>
    </row>
    <row r="23" spans="1:12" x14ac:dyDescent="0.2">
      <c r="A23" t="s">
        <v>18</v>
      </c>
      <c r="B23" t="s">
        <v>19</v>
      </c>
      <c r="C23" t="s">
        <v>28</v>
      </c>
      <c r="D23" t="s">
        <v>28</v>
      </c>
      <c r="E23" t="s">
        <v>265</v>
      </c>
      <c r="F23" t="s">
        <v>276</v>
      </c>
      <c r="G23" t="s">
        <v>266</v>
      </c>
      <c r="H23" t="s">
        <v>280</v>
      </c>
      <c r="I23" t="s">
        <v>291</v>
      </c>
      <c r="J23" t="s">
        <v>416</v>
      </c>
      <c r="K23" t="s">
        <v>276</v>
      </c>
      <c r="L23">
        <v>6</v>
      </c>
    </row>
    <row r="24" spans="1:12" x14ac:dyDescent="0.2">
      <c r="A24" t="s">
        <v>18</v>
      </c>
      <c r="B24" t="s">
        <v>19</v>
      </c>
      <c r="C24" t="s">
        <v>28</v>
      </c>
      <c r="D24" t="s">
        <v>28</v>
      </c>
      <c r="E24" t="s">
        <v>265</v>
      </c>
      <c r="F24" t="s">
        <v>279</v>
      </c>
      <c r="G24" t="s">
        <v>266</v>
      </c>
      <c r="H24" t="s">
        <v>280</v>
      </c>
      <c r="I24" t="s">
        <v>281</v>
      </c>
      <c r="J24" t="s">
        <v>417</v>
      </c>
      <c r="K24" t="s">
        <v>279</v>
      </c>
      <c r="L24">
        <v>6</v>
      </c>
    </row>
    <row r="25" spans="1:12" x14ac:dyDescent="0.2">
      <c r="F25" t="s">
        <v>429</v>
      </c>
      <c r="G25" t="s">
        <v>295</v>
      </c>
      <c r="J25" t="s">
        <v>430</v>
      </c>
      <c r="K25" t="s">
        <v>429</v>
      </c>
      <c r="L25">
        <v>2</v>
      </c>
    </row>
    <row r="27" spans="1:12" ht="15" customHeight="1" x14ac:dyDescent="0.2">
      <c r="B27" s="81" t="s">
        <v>325</v>
      </c>
      <c r="C27" s="81"/>
    </row>
    <row r="28" spans="1:12" x14ac:dyDescent="0.2">
      <c r="B28" s="2" t="s">
        <v>327</v>
      </c>
      <c r="C28" s="2" t="s">
        <v>334</v>
      </c>
      <c r="E28" s="71" t="s">
        <v>249</v>
      </c>
      <c r="F28" s="67" t="s">
        <v>335</v>
      </c>
      <c r="G28" s="67" t="s">
        <v>337</v>
      </c>
      <c r="H28" s="67" t="s">
        <v>336</v>
      </c>
      <c r="I28" s="67" t="s">
        <v>338</v>
      </c>
      <c r="J28" s="75" t="s">
        <v>339</v>
      </c>
      <c r="K28" s="75" t="s">
        <v>428</v>
      </c>
    </row>
    <row r="29" spans="1:12" x14ac:dyDescent="0.2">
      <c r="B29" s="2" t="s">
        <v>326</v>
      </c>
      <c r="C29" s="2">
        <f>+COUNTIF($G$2:$G$24,"INT")</f>
        <v>1</v>
      </c>
      <c r="E29" s="73">
        <v>1</v>
      </c>
      <c r="F29" s="4" t="s">
        <v>326</v>
      </c>
      <c r="G29" s="4" t="s">
        <v>273</v>
      </c>
      <c r="H29" s="4">
        <v>1</v>
      </c>
      <c r="I29" s="4">
        <f>COUNTIF($L$18:$L$25,E29)</f>
        <v>0</v>
      </c>
      <c r="J29" s="4"/>
      <c r="K29" s="74"/>
    </row>
    <row r="30" spans="1:12" x14ac:dyDescent="0.2">
      <c r="B30" s="2" t="s">
        <v>328</v>
      </c>
      <c r="C30" s="2">
        <f>+COUNTIFS($G$2:$G$24,"RC",$D$2:$D$24,"C")</f>
        <v>0</v>
      </c>
      <c r="E30" s="73">
        <f>1+E29</f>
        <v>2</v>
      </c>
      <c r="F30" s="4" t="s">
        <v>330</v>
      </c>
      <c r="G30" s="4" t="str">
        <f>+IF(H30=1, "RC", IF(H30=0,"SC", IF(H30=2, "SF", "")))</f>
        <v>SC</v>
      </c>
      <c r="H30" s="4">
        <f>+IF(G3="RC", 1, IF(G3="SC", 0, IF(G3="SF", 2, "")))</f>
        <v>0</v>
      </c>
      <c r="I30" s="4">
        <f t="shared" ref="I30:I44" si="0">COUNTIF($L$18:$L$25,E30)</f>
        <v>2</v>
      </c>
      <c r="J30" s="4" t="s">
        <v>276</v>
      </c>
      <c r="K30" s="74" t="s">
        <v>429</v>
      </c>
    </row>
    <row r="31" spans="1:12" x14ac:dyDescent="0.2">
      <c r="B31" s="2" t="s">
        <v>329</v>
      </c>
      <c r="C31" s="2">
        <f>+COUNTIFS($G$2:$G$24,"RC",$D$2:$D$24,"A")</f>
        <v>0</v>
      </c>
      <c r="E31" s="73">
        <f t="shared" ref="E31:E44" si="1">1+E30</f>
        <v>3</v>
      </c>
      <c r="F31" s="4" t="s">
        <v>330</v>
      </c>
      <c r="G31" s="4" t="str">
        <f t="shared" ref="G31:G44" si="2">+IF(H31=1, "RC", IF(H31=0,"SC", IF(H31=2, "SF", "")))</f>
        <v>SC</v>
      </c>
      <c r="H31" s="4">
        <f t="shared" ref="H31:H44" si="3">+IF(G4="RC", 1, IF(G4="SC", 0, IF(G4="SF", 2, "")))</f>
        <v>0</v>
      </c>
      <c r="I31" s="4">
        <f t="shared" si="0"/>
        <v>0</v>
      </c>
      <c r="J31" s="4"/>
      <c r="K31" s="74"/>
    </row>
    <row r="32" spans="1:12" x14ac:dyDescent="0.2">
      <c r="B32" s="2" t="s">
        <v>331</v>
      </c>
      <c r="C32" s="2">
        <f>+COUNTIFS($G$2:$G$24,"SC",$D$2:$D$24,"C")</f>
        <v>9</v>
      </c>
      <c r="E32" s="73">
        <f t="shared" si="1"/>
        <v>4</v>
      </c>
      <c r="F32" s="4" t="s">
        <v>330</v>
      </c>
      <c r="G32" s="4" t="str">
        <f t="shared" si="2"/>
        <v>SC</v>
      </c>
      <c r="H32" s="4">
        <f t="shared" si="3"/>
        <v>0</v>
      </c>
      <c r="I32" s="4">
        <f t="shared" si="0"/>
        <v>0</v>
      </c>
      <c r="J32" s="4"/>
      <c r="K32" s="74"/>
    </row>
    <row r="33" spans="2:11" x14ac:dyDescent="0.2">
      <c r="B33" s="2" t="s">
        <v>332</v>
      </c>
      <c r="C33" s="2">
        <f>+COUNTIFS($G$2:$G$24,"SC",$D$2:$D$24,"A")</f>
        <v>6</v>
      </c>
      <c r="E33" s="73">
        <f t="shared" si="1"/>
        <v>5</v>
      </c>
      <c r="F33" s="4" t="s">
        <v>330</v>
      </c>
      <c r="G33" s="4" t="str">
        <f t="shared" si="2"/>
        <v>SC</v>
      </c>
      <c r="H33" s="4">
        <f t="shared" si="3"/>
        <v>0</v>
      </c>
      <c r="I33" s="4">
        <f t="shared" si="0"/>
        <v>0</v>
      </c>
      <c r="J33" s="4"/>
      <c r="K33" s="74"/>
    </row>
    <row r="34" spans="2:11" x14ac:dyDescent="0.2">
      <c r="B34" s="2" t="s">
        <v>333</v>
      </c>
      <c r="C34" s="2">
        <f>+COUNTIF($G$2:$G$24,"SF")</f>
        <v>6</v>
      </c>
      <c r="E34" s="73">
        <f t="shared" si="1"/>
        <v>6</v>
      </c>
      <c r="F34" s="4" t="s">
        <v>330</v>
      </c>
      <c r="G34" s="4" t="str">
        <f t="shared" si="2"/>
        <v>SC</v>
      </c>
      <c r="H34" s="4">
        <f t="shared" si="3"/>
        <v>0</v>
      </c>
      <c r="I34" s="4">
        <f>COUNTIF($L$18:$L$25,E34)</f>
        <v>4</v>
      </c>
      <c r="J34" s="4" t="s">
        <v>276</v>
      </c>
      <c r="K34" s="74" t="s">
        <v>431</v>
      </c>
    </row>
    <row r="35" spans="2:11" x14ac:dyDescent="0.2">
      <c r="B35" s="2" t="s">
        <v>295</v>
      </c>
      <c r="C35" s="2">
        <f>+COUNTIF($G$2:$G$24,"RTU")</f>
        <v>1</v>
      </c>
      <c r="E35" s="73">
        <f t="shared" si="1"/>
        <v>7</v>
      </c>
      <c r="F35" s="4" t="s">
        <v>330</v>
      </c>
      <c r="G35" s="4" t="str">
        <f t="shared" si="2"/>
        <v>SC</v>
      </c>
      <c r="H35" s="4">
        <f t="shared" si="3"/>
        <v>0</v>
      </c>
      <c r="I35" s="4">
        <f t="shared" si="0"/>
        <v>0</v>
      </c>
      <c r="J35" s="4"/>
      <c r="K35" s="74"/>
    </row>
    <row r="36" spans="2:11" x14ac:dyDescent="0.2">
      <c r="E36" s="73">
        <f t="shared" si="1"/>
        <v>8</v>
      </c>
      <c r="F36" s="4" t="s">
        <v>330</v>
      </c>
      <c r="G36" s="4" t="str">
        <f t="shared" si="2"/>
        <v>SC</v>
      </c>
      <c r="H36" s="4">
        <f t="shared" si="3"/>
        <v>0</v>
      </c>
      <c r="I36" s="4">
        <f t="shared" si="0"/>
        <v>0</v>
      </c>
      <c r="J36" s="4"/>
      <c r="K36" s="74"/>
    </row>
    <row r="37" spans="2:11" x14ac:dyDescent="0.2">
      <c r="B37" s="2" t="s">
        <v>257</v>
      </c>
      <c r="C37" s="2">
        <f>+SUM(C29:C35)</f>
        <v>23</v>
      </c>
      <c r="E37" s="73">
        <f t="shared" si="1"/>
        <v>9</v>
      </c>
      <c r="F37" s="4" t="s">
        <v>330</v>
      </c>
      <c r="G37" s="4" t="str">
        <f t="shared" si="2"/>
        <v>SC</v>
      </c>
      <c r="H37" s="4">
        <f t="shared" si="3"/>
        <v>0</v>
      </c>
      <c r="I37" s="4">
        <f t="shared" si="0"/>
        <v>0</v>
      </c>
      <c r="J37" s="4"/>
      <c r="K37" s="74"/>
    </row>
    <row r="38" spans="2:11" x14ac:dyDescent="0.2">
      <c r="E38" s="73">
        <f t="shared" si="1"/>
        <v>10</v>
      </c>
      <c r="F38" s="4" t="s">
        <v>330</v>
      </c>
      <c r="G38" s="4" t="str">
        <f t="shared" si="2"/>
        <v>SC</v>
      </c>
      <c r="H38" s="4">
        <f t="shared" si="3"/>
        <v>0</v>
      </c>
      <c r="I38" s="4">
        <f t="shared" si="0"/>
        <v>2</v>
      </c>
      <c r="J38" s="4" t="s">
        <v>299</v>
      </c>
      <c r="K38" s="74" t="s">
        <v>432</v>
      </c>
    </row>
    <row r="39" spans="2:11" x14ac:dyDescent="0.2">
      <c r="E39" s="73">
        <f t="shared" si="1"/>
        <v>11</v>
      </c>
      <c r="F39" s="4" t="s">
        <v>333</v>
      </c>
      <c r="G39" s="4" t="str">
        <f t="shared" si="2"/>
        <v>SF</v>
      </c>
      <c r="H39" s="4">
        <f t="shared" si="3"/>
        <v>2</v>
      </c>
      <c r="I39" s="4">
        <f t="shared" si="0"/>
        <v>0</v>
      </c>
      <c r="J39" s="4"/>
      <c r="K39" s="74"/>
    </row>
    <row r="40" spans="2:11" x14ac:dyDescent="0.2">
      <c r="E40" s="73">
        <f t="shared" si="1"/>
        <v>12</v>
      </c>
      <c r="F40" s="4" t="s">
        <v>333</v>
      </c>
      <c r="G40" s="4" t="str">
        <f t="shared" si="2"/>
        <v>SF</v>
      </c>
      <c r="H40" s="4">
        <f t="shared" si="3"/>
        <v>2</v>
      </c>
      <c r="I40" s="4">
        <f t="shared" si="0"/>
        <v>0</v>
      </c>
      <c r="J40" s="4"/>
      <c r="K40" s="74"/>
    </row>
    <row r="41" spans="2:11" x14ac:dyDescent="0.2">
      <c r="E41" s="73">
        <f t="shared" si="1"/>
        <v>13</v>
      </c>
      <c r="F41" s="4" t="s">
        <v>333</v>
      </c>
      <c r="G41" s="4" t="str">
        <f t="shared" si="2"/>
        <v>SF</v>
      </c>
      <c r="H41" s="4">
        <f t="shared" si="3"/>
        <v>2</v>
      </c>
      <c r="I41" s="4">
        <f t="shared" si="0"/>
        <v>0</v>
      </c>
      <c r="J41" s="4"/>
      <c r="K41" s="74"/>
    </row>
    <row r="42" spans="2:11" x14ac:dyDescent="0.2">
      <c r="E42" s="73">
        <f t="shared" si="1"/>
        <v>14</v>
      </c>
      <c r="F42" s="4" t="s">
        <v>333</v>
      </c>
      <c r="G42" s="4" t="str">
        <f t="shared" si="2"/>
        <v>SF</v>
      </c>
      <c r="H42" s="4">
        <f t="shared" si="3"/>
        <v>2</v>
      </c>
      <c r="I42" s="4">
        <f t="shared" si="0"/>
        <v>0</v>
      </c>
      <c r="J42" s="4"/>
      <c r="K42" s="74"/>
    </row>
    <row r="43" spans="2:11" x14ac:dyDescent="0.2">
      <c r="E43" s="73">
        <f t="shared" si="1"/>
        <v>15</v>
      </c>
      <c r="F43" s="4" t="s">
        <v>333</v>
      </c>
      <c r="G43" s="4" t="str">
        <f t="shared" si="2"/>
        <v>SF</v>
      </c>
      <c r="H43" s="4">
        <f t="shared" si="3"/>
        <v>2</v>
      </c>
      <c r="I43" s="4">
        <f t="shared" si="0"/>
        <v>0</v>
      </c>
      <c r="J43" s="4"/>
      <c r="K43" s="74"/>
    </row>
    <row r="44" spans="2:11" x14ac:dyDescent="0.2">
      <c r="E44" s="76">
        <f t="shared" si="1"/>
        <v>16</v>
      </c>
      <c r="F44" s="77" t="s">
        <v>333</v>
      </c>
      <c r="G44" s="77" t="str">
        <f t="shared" si="2"/>
        <v>SF</v>
      </c>
      <c r="H44" s="77">
        <f t="shared" si="3"/>
        <v>2</v>
      </c>
      <c r="I44" s="4">
        <f t="shared" si="0"/>
        <v>0</v>
      </c>
      <c r="J44" s="77"/>
      <c r="K44" s="78"/>
    </row>
  </sheetData>
  <sortState ref="A2:J24">
    <sortCondition ref="J1"/>
  </sortState>
  <mergeCells count="1">
    <mergeCell ref="B27:C27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opLeftCell="A49" zoomScale="70" zoomScaleNormal="70" workbookViewId="0">
      <selection activeCell="B3" sqref="B3"/>
    </sheetView>
  </sheetViews>
  <sheetFormatPr baseColWidth="10" defaultRowHeight="12.75" x14ac:dyDescent="0.2"/>
  <cols>
    <col min="1" max="1" width="20.85546875" bestFit="1" customWidth="1"/>
    <col min="2" max="2" width="18.28515625" bestFit="1" customWidth="1"/>
    <col min="3" max="3" width="26" bestFit="1" customWidth="1"/>
    <col min="4" max="4" width="17.28515625" bestFit="1" customWidth="1"/>
    <col min="5" max="1024" width="15"/>
  </cols>
  <sheetData>
    <row r="1" spans="1:17" ht="13.5" thickBot="1" x14ac:dyDescent="0.25">
      <c r="A1" s="82" t="s">
        <v>301</v>
      </c>
      <c r="B1" s="83"/>
    </row>
    <row r="2" spans="1:17" x14ac:dyDescent="0.2">
      <c r="A2" s="15" t="s">
        <v>340</v>
      </c>
      <c r="B2" s="17">
        <v>1</v>
      </c>
      <c r="C2" s="18">
        <f>1+B2</f>
        <v>2</v>
      </c>
      <c r="D2" s="18">
        <f t="shared" ref="D2:Q2" si="0">1+C2</f>
        <v>3</v>
      </c>
      <c r="E2" s="18">
        <f t="shared" si="0"/>
        <v>4</v>
      </c>
      <c r="F2" s="18">
        <f t="shared" si="0"/>
        <v>5</v>
      </c>
      <c r="G2" s="18">
        <f t="shared" si="0"/>
        <v>6</v>
      </c>
      <c r="H2" s="18">
        <f t="shared" si="0"/>
        <v>7</v>
      </c>
      <c r="I2" s="18">
        <f t="shared" si="0"/>
        <v>8</v>
      </c>
      <c r="J2" s="18">
        <f t="shared" si="0"/>
        <v>9</v>
      </c>
      <c r="K2" s="18">
        <f t="shared" si="0"/>
        <v>10</v>
      </c>
      <c r="L2" s="18">
        <f t="shared" si="0"/>
        <v>11</v>
      </c>
      <c r="M2" s="18">
        <f t="shared" si="0"/>
        <v>12</v>
      </c>
      <c r="N2" s="18">
        <f t="shared" si="0"/>
        <v>13</v>
      </c>
      <c r="O2" s="18">
        <f t="shared" si="0"/>
        <v>14</v>
      </c>
      <c r="P2" s="18">
        <f t="shared" si="0"/>
        <v>15</v>
      </c>
      <c r="Q2" s="18">
        <f t="shared" si="0"/>
        <v>16</v>
      </c>
    </row>
    <row r="3" spans="1:17" x14ac:dyDescent="0.2">
      <c r="A3" s="16">
        <v>1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2">
      <c r="A4" s="16">
        <f>1+A3</f>
        <v>2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2">
      <c r="A5" s="16">
        <f t="shared" ref="A5:A18" si="1">1+A4</f>
        <v>3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17" x14ac:dyDescent="0.2">
      <c r="A6" s="16">
        <f t="shared" si="1"/>
        <v>4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</row>
    <row r="7" spans="1:17" x14ac:dyDescent="0.2">
      <c r="A7" s="16">
        <f t="shared" si="1"/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</row>
    <row r="8" spans="1:17" x14ac:dyDescent="0.2">
      <c r="A8" s="16">
        <f t="shared" si="1"/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A9" s="16">
        <f t="shared" si="1"/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0</v>
      </c>
    </row>
    <row r="10" spans="1:17" x14ac:dyDescent="0.2">
      <c r="A10" s="16">
        <f t="shared" si="1"/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A11" s="16">
        <f t="shared" si="1"/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1</v>
      </c>
      <c r="P11" s="3">
        <v>1</v>
      </c>
      <c r="Q11" s="3">
        <v>1</v>
      </c>
    </row>
    <row r="12" spans="1:17" x14ac:dyDescent="0.2">
      <c r="A12" s="16">
        <f t="shared" si="1"/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A13" s="16">
        <f t="shared" si="1"/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A14" s="16">
        <f t="shared" si="1"/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A15" s="16">
        <f t="shared" si="1"/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A16" s="16">
        <f t="shared" si="1"/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2">
      <c r="A17" s="16">
        <f t="shared" si="1"/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2">
      <c r="A18" s="16">
        <f t="shared" si="1"/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 ht="13.5" thickBot="1" x14ac:dyDescent="0.25"/>
    <row r="20" spans="1:17" ht="13.5" thickBot="1" x14ac:dyDescent="0.25">
      <c r="A20" s="86" t="s">
        <v>399</v>
      </c>
      <c r="B20" s="87"/>
    </row>
    <row r="21" spans="1:17" x14ac:dyDescent="0.2">
      <c r="A21" s="15" t="s">
        <v>340</v>
      </c>
      <c r="B21" s="17">
        <v>1</v>
      </c>
      <c r="C21" s="18">
        <f t="shared" ref="C21:Q21" si="2">1+B21</f>
        <v>2</v>
      </c>
      <c r="D21" s="18">
        <f t="shared" si="2"/>
        <v>3</v>
      </c>
      <c r="E21" s="18">
        <f t="shared" si="2"/>
        <v>4</v>
      </c>
      <c r="F21" s="18">
        <f t="shared" si="2"/>
        <v>5</v>
      </c>
      <c r="G21" s="18">
        <f t="shared" si="2"/>
        <v>6</v>
      </c>
      <c r="H21" s="18">
        <f t="shared" si="2"/>
        <v>7</v>
      </c>
      <c r="I21" s="18">
        <f t="shared" si="2"/>
        <v>8</v>
      </c>
      <c r="J21" s="18">
        <f t="shared" si="2"/>
        <v>9</v>
      </c>
      <c r="K21" s="18">
        <f t="shared" si="2"/>
        <v>10</v>
      </c>
      <c r="L21" s="18">
        <f t="shared" si="2"/>
        <v>11</v>
      </c>
      <c r="M21" s="18">
        <f t="shared" si="2"/>
        <v>12</v>
      </c>
      <c r="N21" s="18">
        <f t="shared" si="2"/>
        <v>13</v>
      </c>
      <c r="O21" s="18">
        <f t="shared" si="2"/>
        <v>14</v>
      </c>
      <c r="P21" s="18">
        <f t="shared" si="2"/>
        <v>15</v>
      </c>
      <c r="Q21" s="18">
        <f t="shared" si="2"/>
        <v>16</v>
      </c>
    </row>
    <row r="22" spans="1:17" x14ac:dyDescent="0.2">
      <c r="A22" s="16">
        <v>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</row>
    <row r="23" spans="1:17" x14ac:dyDescent="0.2">
      <c r="A23" s="16">
        <f>1+A22</f>
        <v>2</v>
      </c>
      <c r="B23" s="2">
        <v>0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</row>
    <row r="24" spans="1:17" x14ac:dyDescent="0.2">
      <c r="A24" s="16">
        <f t="shared" ref="A24:A37" si="3">1+A23</f>
        <v>3</v>
      </c>
      <c r="B24" s="2">
        <v>0</v>
      </c>
      <c r="C24" s="2">
        <v>0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</row>
    <row r="25" spans="1:17" x14ac:dyDescent="0.2">
      <c r="A25" s="16">
        <f t="shared" si="3"/>
        <v>4</v>
      </c>
      <c r="B25" s="2">
        <v>0</v>
      </c>
      <c r="C25" s="2">
        <v>0</v>
      </c>
      <c r="D25" s="2">
        <v>0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0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</row>
    <row r="26" spans="1:17" x14ac:dyDescent="0.2">
      <c r="A26" s="16">
        <f t="shared" si="3"/>
        <v>5</v>
      </c>
      <c r="B26" s="2">
        <v>0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</row>
    <row r="27" spans="1:17" x14ac:dyDescent="0.2">
      <c r="A27" s="16">
        <f t="shared" si="3"/>
        <v>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</row>
    <row r="28" spans="1:17" x14ac:dyDescent="0.2">
      <c r="A28" s="16">
        <f t="shared" si="3"/>
        <v>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1</v>
      </c>
      <c r="O28" s="2">
        <v>1</v>
      </c>
      <c r="P28" s="2">
        <v>1</v>
      </c>
      <c r="Q28" s="2">
        <v>1</v>
      </c>
    </row>
    <row r="29" spans="1:17" x14ac:dyDescent="0.2">
      <c r="A29" s="16">
        <f t="shared" si="3"/>
        <v>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1</v>
      </c>
      <c r="Q29" s="2">
        <v>1</v>
      </c>
    </row>
    <row r="30" spans="1:17" x14ac:dyDescent="0.2">
      <c r="A30" s="16">
        <f t="shared" si="3"/>
        <v>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1</v>
      </c>
      <c r="P30" s="2">
        <v>1</v>
      </c>
      <c r="Q30" s="2">
        <v>1</v>
      </c>
    </row>
    <row r="31" spans="1:17" x14ac:dyDescent="0.2">
      <c r="A31" s="16">
        <f t="shared" si="3"/>
        <v>10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</row>
    <row r="32" spans="1:17" x14ac:dyDescent="0.2">
      <c r="A32" s="16">
        <f t="shared" si="3"/>
        <v>11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2">
      <c r="A33" s="16">
        <f t="shared" si="3"/>
        <v>12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</row>
    <row r="34" spans="1:17" x14ac:dyDescent="0.2">
      <c r="A34" s="16">
        <f t="shared" si="3"/>
        <v>13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</row>
    <row r="35" spans="1:17" x14ac:dyDescent="0.2">
      <c r="A35" s="16">
        <f t="shared" si="3"/>
        <v>14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</row>
    <row r="36" spans="1:17" x14ac:dyDescent="0.2">
      <c r="A36" s="16">
        <f t="shared" si="3"/>
        <v>15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</row>
    <row r="37" spans="1:17" x14ac:dyDescent="0.2">
      <c r="A37" s="16">
        <f t="shared" si="3"/>
        <v>16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1</v>
      </c>
    </row>
    <row r="39" spans="1:17" ht="13.5" thickBot="1" x14ac:dyDescent="0.25"/>
    <row r="40" spans="1:17" x14ac:dyDescent="0.2">
      <c r="A40" s="84" t="s">
        <v>398</v>
      </c>
      <c r="B40" s="85"/>
      <c r="C40" t="s">
        <v>404</v>
      </c>
    </row>
    <row r="41" spans="1:17" x14ac:dyDescent="0.2">
      <c r="A41" s="16" t="s">
        <v>340</v>
      </c>
      <c r="B41" s="16">
        <v>1</v>
      </c>
      <c r="C41" s="16">
        <f>1+B41</f>
        <v>2</v>
      </c>
      <c r="D41" s="16">
        <f t="shared" ref="D41:Q41" si="4">1+C41</f>
        <v>3</v>
      </c>
      <c r="E41" s="16">
        <f t="shared" si="4"/>
        <v>4</v>
      </c>
      <c r="F41" s="16">
        <f t="shared" si="4"/>
        <v>5</v>
      </c>
      <c r="G41" s="16">
        <f t="shared" si="4"/>
        <v>6</v>
      </c>
      <c r="H41" s="16">
        <f t="shared" si="4"/>
        <v>7</v>
      </c>
      <c r="I41" s="16">
        <f t="shared" si="4"/>
        <v>8</v>
      </c>
      <c r="J41" s="16">
        <f t="shared" si="4"/>
        <v>9</v>
      </c>
      <c r="K41" s="16">
        <f t="shared" si="4"/>
        <v>10</v>
      </c>
      <c r="L41" s="16">
        <f t="shared" si="4"/>
        <v>11</v>
      </c>
      <c r="M41" s="16">
        <f t="shared" si="4"/>
        <v>12</v>
      </c>
      <c r="N41" s="16">
        <f t="shared" si="4"/>
        <v>13</v>
      </c>
      <c r="O41" s="16">
        <f t="shared" si="4"/>
        <v>14</v>
      </c>
      <c r="P41" s="16">
        <f t="shared" si="4"/>
        <v>15</v>
      </c>
      <c r="Q41" s="16">
        <f t="shared" si="4"/>
        <v>16</v>
      </c>
    </row>
    <row r="42" spans="1:17" x14ac:dyDescent="0.2">
      <c r="A42" s="16">
        <v>1</v>
      </c>
      <c r="B42" s="55" t="str">
        <f>+IF(B22=1,"TR","")</f>
        <v>TR</v>
      </c>
      <c r="C42" s="2" t="str">
        <f>+IF(C22=1,"TT","TS")</f>
        <v>TT</v>
      </c>
      <c r="D42" s="2" t="str">
        <f t="shared" ref="D42:Q43" si="5">+IF(D22=1,"TT","TS")</f>
        <v>TT</v>
      </c>
      <c r="E42" s="2" t="str">
        <f t="shared" si="5"/>
        <v>TT</v>
      </c>
      <c r="F42" s="2" t="str">
        <f t="shared" si="5"/>
        <v>TT</v>
      </c>
      <c r="G42" s="2" t="str">
        <f t="shared" si="5"/>
        <v>TT</v>
      </c>
      <c r="H42" s="2" t="str">
        <f t="shared" si="5"/>
        <v>TT</v>
      </c>
      <c r="I42" s="2" t="str">
        <f t="shared" si="5"/>
        <v>TT</v>
      </c>
      <c r="J42" s="2" t="str">
        <f t="shared" si="5"/>
        <v>TT</v>
      </c>
      <c r="K42" s="2" t="str">
        <f t="shared" si="5"/>
        <v>TT</v>
      </c>
      <c r="L42" s="2" t="str">
        <f t="shared" si="5"/>
        <v>TT</v>
      </c>
      <c r="M42" s="2" t="str">
        <f t="shared" si="5"/>
        <v>TT</v>
      </c>
      <c r="N42" s="2" t="str">
        <f t="shared" si="5"/>
        <v>TT</v>
      </c>
      <c r="O42" s="2" t="str">
        <f t="shared" si="5"/>
        <v>TT</v>
      </c>
      <c r="P42" s="2" t="str">
        <f t="shared" si="5"/>
        <v>TT</v>
      </c>
      <c r="Q42" s="2" t="str">
        <f t="shared" si="5"/>
        <v>TT</v>
      </c>
    </row>
    <row r="43" spans="1:17" x14ac:dyDescent="0.2">
      <c r="A43" s="16">
        <f>1+A42</f>
        <v>2</v>
      </c>
      <c r="B43" s="2" t="str">
        <f>+IF(B23=1,"TT","TS")</f>
        <v>TS</v>
      </c>
      <c r="C43" s="55" t="str">
        <f>+IF(C23=1,"TR","")</f>
        <v>TR</v>
      </c>
      <c r="D43" s="2" t="str">
        <f t="shared" si="5"/>
        <v>TT</v>
      </c>
      <c r="E43" s="2" t="str">
        <f t="shared" ref="E43:Q46" si="6">+IF(E23=1,"TT","TS")</f>
        <v>TT</v>
      </c>
      <c r="F43" s="2" t="str">
        <f t="shared" si="6"/>
        <v>TT</v>
      </c>
      <c r="G43" s="2" t="str">
        <f t="shared" si="6"/>
        <v>TT</v>
      </c>
      <c r="H43" s="2" t="str">
        <f t="shared" si="6"/>
        <v>TT</v>
      </c>
      <c r="I43" s="2" t="str">
        <f t="shared" si="6"/>
        <v>TT</v>
      </c>
      <c r="J43" s="2" t="str">
        <f t="shared" si="6"/>
        <v>TT</v>
      </c>
      <c r="K43" s="2" t="str">
        <f t="shared" si="6"/>
        <v>TT</v>
      </c>
      <c r="L43" s="2" t="str">
        <f t="shared" si="6"/>
        <v>TT</v>
      </c>
      <c r="M43" s="2" t="str">
        <f t="shared" si="6"/>
        <v>TT</v>
      </c>
      <c r="N43" s="2" t="str">
        <f t="shared" si="6"/>
        <v>TT</v>
      </c>
      <c r="O43" s="2" t="str">
        <f t="shared" si="6"/>
        <v>TT</v>
      </c>
      <c r="P43" s="2" t="str">
        <f t="shared" si="6"/>
        <v>TT</v>
      </c>
      <c r="Q43" s="2" t="str">
        <f t="shared" si="6"/>
        <v>TT</v>
      </c>
    </row>
    <row r="44" spans="1:17" x14ac:dyDescent="0.2">
      <c r="A44" s="16">
        <f t="shared" ref="A44:A57" si="7">1+A43</f>
        <v>3</v>
      </c>
      <c r="B44" s="2" t="str">
        <f t="shared" ref="B44:C57" si="8">+IF(B24=1,"TT","TS")</f>
        <v>TS</v>
      </c>
      <c r="C44" s="2" t="str">
        <f t="shared" si="8"/>
        <v>TS</v>
      </c>
      <c r="D44" s="55" t="str">
        <f>+IF(D24=1,"TR","")</f>
        <v>TR</v>
      </c>
      <c r="E44" s="2" t="str">
        <f t="shared" ref="E44" si="9">+IF(E24=1,"TT","TS")</f>
        <v>TT</v>
      </c>
      <c r="F44" s="2" t="str">
        <f t="shared" si="6"/>
        <v>TT</v>
      </c>
      <c r="G44" s="2" t="str">
        <f t="shared" si="6"/>
        <v>TT</v>
      </c>
      <c r="H44" s="2" t="str">
        <f t="shared" si="6"/>
        <v>TT</v>
      </c>
      <c r="I44" s="2" t="str">
        <f t="shared" si="6"/>
        <v>TT</v>
      </c>
      <c r="J44" s="2" t="str">
        <f t="shared" si="6"/>
        <v>TT</v>
      </c>
      <c r="K44" s="2" t="str">
        <f t="shared" si="6"/>
        <v>TT</v>
      </c>
      <c r="L44" s="2" t="str">
        <f t="shared" si="6"/>
        <v>TT</v>
      </c>
      <c r="M44" s="2" t="str">
        <f t="shared" si="6"/>
        <v>TT</v>
      </c>
      <c r="N44" s="2" t="str">
        <f t="shared" si="6"/>
        <v>TT</v>
      </c>
      <c r="O44" s="2" t="str">
        <f t="shared" si="6"/>
        <v>TT</v>
      </c>
      <c r="P44" s="2" t="str">
        <f t="shared" si="6"/>
        <v>TT</v>
      </c>
      <c r="Q44" s="2" t="str">
        <f t="shared" si="6"/>
        <v>TT</v>
      </c>
    </row>
    <row r="45" spans="1:17" x14ac:dyDescent="0.2">
      <c r="A45" s="16">
        <f t="shared" si="7"/>
        <v>4</v>
      </c>
      <c r="B45" s="2" t="str">
        <f t="shared" si="8"/>
        <v>TS</v>
      </c>
      <c r="C45" s="2" t="str">
        <f t="shared" ref="C45:D45" si="10">+IF(C25=1,"TT","TS")</f>
        <v>TS</v>
      </c>
      <c r="D45" s="2" t="str">
        <f t="shared" si="10"/>
        <v>TS</v>
      </c>
      <c r="E45" s="55" t="str">
        <f>+IF(E25=1,"TR","")</f>
        <v>TR</v>
      </c>
      <c r="F45" s="2" t="str">
        <f t="shared" ref="F45" si="11">+IF(F25=1,"TT","TS")</f>
        <v>TT</v>
      </c>
      <c r="G45" s="2" t="str">
        <f t="shared" si="6"/>
        <v>TT</v>
      </c>
      <c r="H45" s="2" t="str">
        <f t="shared" si="6"/>
        <v>TT</v>
      </c>
      <c r="I45" s="2" t="str">
        <f t="shared" si="6"/>
        <v>TT</v>
      </c>
      <c r="J45" s="2" t="str">
        <f t="shared" si="6"/>
        <v>TT</v>
      </c>
      <c r="K45" s="2" t="str">
        <f t="shared" si="6"/>
        <v>TT</v>
      </c>
      <c r="L45" s="2" t="str">
        <f t="shared" si="6"/>
        <v>TS</v>
      </c>
      <c r="M45" s="2" t="str">
        <f t="shared" si="6"/>
        <v>TT</v>
      </c>
      <c r="N45" s="2" t="str">
        <f t="shared" si="6"/>
        <v>TT</v>
      </c>
      <c r="O45" s="2" t="str">
        <f t="shared" si="6"/>
        <v>TT</v>
      </c>
      <c r="P45" s="2" t="str">
        <f t="shared" si="6"/>
        <v>TT</v>
      </c>
      <c r="Q45" s="2" t="str">
        <f t="shared" si="6"/>
        <v>TT</v>
      </c>
    </row>
    <row r="46" spans="1:17" x14ac:dyDescent="0.2">
      <c r="A46" s="16">
        <f t="shared" si="7"/>
        <v>5</v>
      </c>
      <c r="B46" s="2" t="str">
        <f t="shared" si="8"/>
        <v>TS</v>
      </c>
      <c r="C46" s="2" t="str">
        <f t="shared" ref="C46:E46" si="12">+IF(C26=1,"TT","TS")</f>
        <v>TS</v>
      </c>
      <c r="D46" s="2" t="str">
        <f t="shared" si="12"/>
        <v>TS</v>
      </c>
      <c r="E46" s="2" t="str">
        <f t="shared" si="12"/>
        <v>TS</v>
      </c>
      <c r="F46" s="55" t="str">
        <f>+IF(F26=1,"TR","")</f>
        <v>TR</v>
      </c>
      <c r="G46" s="2" t="str">
        <f t="shared" ref="G46" si="13">+IF(G26=1,"TT","TS")</f>
        <v>TT</v>
      </c>
      <c r="H46" s="2" t="str">
        <f t="shared" si="6"/>
        <v>TS</v>
      </c>
      <c r="I46" s="2" t="str">
        <f t="shared" si="6"/>
        <v>TS</v>
      </c>
      <c r="J46" s="2" t="str">
        <f t="shared" si="6"/>
        <v>TS</v>
      </c>
      <c r="K46" s="2" t="str">
        <f t="shared" si="6"/>
        <v>TS</v>
      </c>
      <c r="L46" s="2" t="str">
        <f t="shared" si="6"/>
        <v>TS</v>
      </c>
      <c r="M46" s="2" t="str">
        <f t="shared" si="6"/>
        <v>TT</v>
      </c>
      <c r="N46" s="2" t="str">
        <f t="shared" si="6"/>
        <v>TS</v>
      </c>
      <c r="O46" s="2" t="str">
        <f t="shared" si="6"/>
        <v>TS</v>
      </c>
      <c r="P46" s="2" t="str">
        <f t="shared" si="6"/>
        <v>TS</v>
      </c>
      <c r="Q46" s="2" t="str">
        <f t="shared" si="6"/>
        <v>TS</v>
      </c>
    </row>
    <row r="47" spans="1:17" x14ac:dyDescent="0.2">
      <c r="A47" s="16">
        <f t="shared" si="7"/>
        <v>6</v>
      </c>
      <c r="B47" s="2" t="str">
        <f t="shared" si="8"/>
        <v>TS</v>
      </c>
      <c r="C47" s="2" t="str">
        <f t="shared" ref="C47:F47" si="14">+IF(C27=1,"TT","TS")</f>
        <v>TS</v>
      </c>
      <c r="D47" s="2" t="str">
        <f t="shared" si="14"/>
        <v>TS</v>
      </c>
      <c r="E47" s="2" t="str">
        <f t="shared" si="14"/>
        <v>TS</v>
      </c>
      <c r="F47" s="2" t="str">
        <f t="shared" si="14"/>
        <v>TS</v>
      </c>
      <c r="G47" s="55" t="str">
        <f>+IF(G27=1,"TR","")</f>
        <v>TR</v>
      </c>
      <c r="H47" s="2" t="str">
        <f t="shared" ref="H47" si="15">+IF(H27=1,"TT","TS")</f>
        <v>TS</v>
      </c>
      <c r="I47" s="2" t="str">
        <f t="shared" ref="I47" si="16">+IF(I27=1,"TT","TS")</f>
        <v>TS</v>
      </c>
      <c r="J47" s="2" t="str">
        <f t="shared" ref="J47" si="17">+IF(J27=1,"TT","TS")</f>
        <v>TS</v>
      </c>
      <c r="K47" s="2" t="str">
        <f t="shared" ref="K47" si="18">+IF(K27=1,"TT","TS")</f>
        <v>TS</v>
      </c>
      <c r="L47" s="2" t="str">
        <f t="shared" ref="L47" si="19">+IF(L27=1,"TT","TS")</f>
        <v>TS</v>
      </c>
      <c r="M47" s="2" t="str">
        <f t="shared" ref="M47" si="20">+IF(M27=1,"TT","TS")</f>
        <v>TS</v>
      </c>
      <c r="N47" s="2" t="str">
        <f t="shared" ref="N47" si="21">+IF(N27=1,"TT","TS")</f>
        <v>TS</v>
      </c>
      <c r="O47" s="2" t="str">
        <f t="shared" ref="O47" si="22">+IF(O27=1,"TT","TS")</f>
        <v>TS</v>
      </c>
      <c r="P47" s="2" t="str">
        <f t="shared" ref="P47" si="23">+IF(P27=1,"TT","TS")</f>
        <v>TS</v>
      </c>
      <c r="Q47" s="2" t="str">
        <f t="shared" ref="Q47" si="24">+IF(Q27=1,"TT","TS")</f>
        <v>TS</v>
      </c>
    </row>
    <row r="48" spans="1:17" x14ac:dyDescent="0.2">
      <c r="A48" s="16">
        <f t="shared" si="7"/>
        <v>7</v>
      </c>
      <c r="B48" s="2" t="str">
        <f t="shared" si="8"/>
        <v>TS</v>
      </c>
      <c r="C48" s="2" t="str">
        <f t="shared" ref="C48:G48" si="25">+IF(C28=1,"TT","TS")</f>
        <v>TS</v>
      </c>
      <c r="D48" s="2" t="str">
        <f t="shared" si="25"/>
        <v>TS</v>
      </c>
      <c r="E48" s="2" t="str">
        <f t="shared" si="25"/>
        <v>TS</v>
      </c>
      <c r="F48" s="2" t="str">
        <f t="shared" si="25"/>
        <v>TS</v>
      </c>
      <c r="G48" s="2" t="str">
        <f t="shared" si="25"/>
        <v>TS</v>
      </c>
      <c r="H48" s="55" t="str">
        <f>+IF(H28=1,"TR","")</f>
        <v>TR</v>
      </c>
      <c r="I48" s="2" t="str">
        <f t="shared" ref="I48" si="26">+IF(I28=1,"TT","TS")</f>
        <v>TT</v>
      </c>
      <c r="J48" s="2" t="str">
        <f t="shared" ref="J48" si="27">+IF(J28=1,"TT","TS")</f>
        <v>TT</v>
      </c>
      <c r="K48" s="2" t="str">
        <f t="shared" ref="K48" si="28">+IF(K28=1,"TT","TS")</f>
        <v>TT</v>
      </c>
      <c r="L48" s="2" t="str">
        <f t="shared" ref="L48" si="29">+IF(L28=1,"TT","TS")</f>
        <v>TS</v>
      </c>
      <c r="M48" s="2" t="str">
        <f t="shared" ref="M48" si="30">+IF(M28=1,"TT","TS")</f>
        <v>TS</v>
      </c>
      <c r="N48" s="2" t="str">
        <f t="shared" ref="N48" si="31">+IF(N28=1,"TT","TS")</f>
        <v>TT</v>
      </c>
      <c r="O48" s="2" t="str">
        <f t="shared" ref="O48" si="32">+IF(O28=1,"TT","TS")</f>
        <v>TT</v>
      </c>
      <c r="P48" s="2" t="str">
        <f t="shared" ref="P48" si="33">+IF(P28=1,"TT","TS")</f>
        <v>TT</v>
      </c>
      <c r="Q48" s="2" t="str">
        <f t="shared" ref="Q48" si="34">+IF(Q28=1,"TT","TS")</f>
        <v>TT</v>
      </c>
    </row>
    <row r="49" spans="1:17" x14ac:dyDescent="0.2">
      <c r="A49" s="16">
        <f t="shared" si="7"/>
        <v>8</v>
      </c>
      <c r="B49" s="2" t="str">
        <f t="shared" si="8"/>
        <v>TS</v>
      </c>
      <c r="C49" s="2" t="str">
        <f t="shared" ref="C49:H49" si="35">+IF(C29=1,"TT","TS")</f>
        <v>TS</v>
      </c>
      <c r="D49" s="2" t="str">
        <f t="shared" si="35"/>
        <v>TS</v>
      </c>
      <c r="E49" s="2" t="str">
        <f t="shared" si="35"/>
        <v>TS</v>
      </c>
      <c r="F49" s="2" t="str">
        <f t="shared" si="35"/>
        <v>TS</v>
      </c>
      <c r="G49" s="2" t="str">
        <f t="shared" si="35"/>
        <v>TS</v>
      </c>
      <c r="H49" s="2" t="str">
        <f t="shared" si="35"/>
        <v>TS</v>
      </c>
      <c r="I49" s="55" t="str">
        <f>+IF(I29=1,"TR","")</f>
        <v>TR</v>
      </c>
      <c r="J49" s="2" t="str">
        <f t="shared" ref="J49" si="36">+IF(J29=1,"TT","TS")</f>
        <v>TT</v>
      </c>
      <c r="K49" s="2" t="str">
        <f t="shared" ref="K49" si="37">+IF(K29=1,"TT","TS")</f>
        <v>TT</v>
      </c>
      <c r="L49" s="2" t="str">
        <f t="shared" ref="L49" si="38">+IF(L29=1,"TT","TS")</f>
        <v>TS</v>
      </c>
      <c r="M49" s="2" t="str">
        <f t="shared" ref="M49" si="39">+IF(M29=1,"TT","TS")</f>
        <v>TS</v>
      </c>
      <c r="N49" s="2" t="str">
        <f t="shared" ref="N49" si="40">+IF(N29=1,"TT","TS")</f>
        <v>TS</v>
      </c>
      <c r="O49" s="2" t="str">
        <f t="shared" ref="O49" si="41">+IF(O29=1,"TT","TS")</f>
        <v>TT</v>
      </c>
      <c r="P49" s="2" t="str">
        <f t="shared" ref="P49" si="42">+IF(P29=1,"TT","TS")</f>
        <v>TT</v>
      </c>
      <c r="Q49" s="2" t="str">
        <f t="shared" ref="Q49" si="43">+IF(Q29=1,"TT","TS")</f>
        <v>TT</v>
      </c>
    </row>
    <row r="50" spans="1:17" x14ac:dyDescent="0.2">
      <c r="A50" s="16">
        <f t="shared" si="7"/>
        <v>9</v>
      </c>
      <c r="B50" s="2" t="str">
        <f t="shared" si="8"/>
        <v>TS</v>
      </c>
      <c r="C50" s="2" t="str">
        <f t="shared" ref="C50:I50" si="44">+IF(C30=1,"TT","TS")</f>
        <v>TS</v>
      </c>
      <c r="D50" s="2" t="str">
        <f t="shared" si="44"/>
        <v>TS</v>
      </c>
      <c r="E50" s="2" t="str">
        <f t="shared" si="44"/>
        <v>TS</v>
      </c>
      <c r="F50" s="2" t="str">
        <f t="shared" si="44"/>
        <v>TS</v>
      </c>
      <c r="G50" s="2" t="str">
        <f t="shared" si="44"/>
        <v>TS</v>
      </c>
      <c r="H50" s="2" t="str">
        <f t="shared" si="44"/>
        <v>TS</v>
      </c>
      <c r="I50" s="2" t="str">
        <f t="shared" si="44"/>
        <v>TS</v>
      </c>
      <c r="J50" s="55" t="str">
        <f>+IF(J30=1,"TR","")</f>
        <v>TR</v>
      </c>
      <c r="K50" s="2" t="str">
        <f t="shared" ref="K50" si="45">+IF(K30=1,"TT","TS")</f>
        <v>TT</v>
      </c>
      <c r="L50" s="2" t="str">
        <f t="shared" ref="L50" si="46">+IF(L30=1,"TT","TS")</f>
        <v>TS</v>
      </c>
      <c r="M50" s="2" t="str">
        <f t="shared" ref="M50" si="47">+IF(M30=1,"TT","TS")</f>
        <v>TS</v>
      </c>
      <c r="N50" s="2" t="str">
        <f t="shared" ref="N50" si="48">+IF(N30=1,"TT","TS")</f>
        <v>TS</v>
      </c>
      <c r="O50" s="2" t="str">
        <f t="shared" ref="O50" si="49">+IF(O30=1,"TT","TS")</f>
        <v>TT</v>
      </c>
      <c r="P50" s="2" t="str">
        <f t="shared" ref="P50" si="50">+IF(P30=1,"TT","TS")</f>
        <v>TT</v>
      </c>
      <c r="Q50" s="2" t="str">
        <f t="shared" ref="Q50" si="51">+IF(Q30=1,"TT","TS")</f>
        <v>TT</v>
      </c>
    </row>
    <row r="51" spans="1:17" x14ac:dyDescent="0.2">
      <c r="A51" s="16">
        <f t="shared" si="7"/>
        <v>10</v>
      </c>
      <c r="B51" s="2" t="str">
        <f t="shared" si="8"/>
        <v>TS</v>
      </c>
      <c r="C51" s="2" t="str">
        <f t="shared" ref="C51:J51" si="52">+IF(C31=1,"TT","TS")</f>
        <v>TS</v>
      </c>
      <c r="D51" s="2" t="str">
        <f t="shared" si="52"/>
        <v>TS</v>
      </c>
      <c r="E51" s="2" t="str">
        <f t="shared" si="52"/>
        <v>TS</v>
      </c>
      <c r="F51" s="2" t="str">
        <f t="shared" si="52"/>
        <v>TS</v>
      </c>
      <c r="G51" s="2" t="str">
        <f t="shared" si="52"/>
        <v>TS</v>
      </c>
      <c r="H51" s="2" t="str">
        <f t="shared" si="52"/>
        <v>TS</v>
      </c>
      <c r="I51" s="2" t="str">
        <f t="shared" si="52"/>
        <v>TS</v>
      </c>
      <c r="J51" s="2" t="str">
        <f t="shared" si="52"/>
        <v>TS</v>
      </c>
      <c r="K51" s="55" t="str">
        <f>+IF(K31=1,"TR","")</f>
        <v>TR</v>
      </c>
      <c r="L51" s="2" t="str">
        <f t="shared" ref="L51" si="53">+IF(L31=1,"TT","TS")</f>
        <v>TS</v>
      </c>
      <c r="M51" s="2" t="str">
        <f t="shared" ref="M51" si="54">+IF(M31=1,"TT","TS")</f>
        <v>TS</v>
      </c>
      <c r="N51" s="2" t="str">
        <f t="shared" ref="N51" si="55">+IF(N31=1,"TT","TS")</f>
        <v>TS</v>
      </c>
      <c r="O51" s="2" t="str">
        <f t="shared" ref="O51" si="56">+IF(O31=1,"TT","TS")</f>
        <v>TS</v>
      </c>
      <c r="P51" s="2" t="str">
        <f t="shared" ref="P51" si="57">+IF(P31=1,"TT","TS")</f>
        <v>TS</v>
      </c>
      <c r="Q51" s="2" t="str">
        <f t="shared" ref="Q51" si="58">+IF(Q31=1,"TT","TS")</f>
        <v>TS</v>
      </c>
    </row>
    <row r="52" spans="1:17" x14ac:dyDescent="0.2">
      <c r="A52" s="16">
        <f t="shared" si="7"/>
        <v>11</v>
      </c>
      <c r="B52" s="2" t="str">
        <f t="shared" si="8"/>
        <v>TS</v>
      </c>
      <c r="C52" s="2" t="str">
        <f t="shared" ref="C52:K52" si="59">+IF(C32=1,"TT","TS")</f>
        <v>TS</v>
      </c>
      <c r="D52" s="2" t="str">
        <f t="shared" si="59"/>
        <v>TS</v>
      </c>
      <c r="E52" s="2" t="str">
        <f t="shared" si="59"/>
        <v>TS</v>
      </c>
      <c r="F52" s="2" t="str">
        <f t="shared" si="59"/>
        <v>TS</v>
      </c>
      <c r="G52" s="2" t="str">
        <f t="shared" si="59"/>
        <v>TS</v>
      </c>
      <c r="H52" s="2" t="str">
        <f t="shared" si="59"/>
        <v>TS</v>
      </c>
      <c r="I52" s="2" t="str">
        <f t="shared" si="59"/>
        <v>TS</v>
      </c>
      <c r="J52" s="2" t="str">
        <f t="shared" si="59"/>
        <v>TS</v>
      </c>
      <c r="K52" s="2" t="str">
        <f t="shared" si="59"/>
        <v>TS</v>
      </c>
      <c r="L52" s="55" t="str">
        <f>+IF(L32=1,"TR","")</f>
        <v>TR</v>
      </c>
      <c r="M52" s="2" t="str">
        <f t="shared" ref="M52" si="60">+IF(M32=1,"TT","TS")</f>
        <v>TS</v>
      </c>
      <c r="N52" s="2" t="str">
        <f t="shared" ref="N52" si="61">+IF(N32=1,"TT","TS")</f>
        <v>TS</v>
      </c>
      <c r="O52" s="2" t="str">
        <f t="shared" ref="O52" si="62">+IF(O32=1,"TT","TS")</f>
        <v>TS</v>
      </c>
      <c r="P52" s="2" t="str">
        <f t="shared" ref="P52" si="63">+IF(P32=1,"TT","TS")</f>
        <v>TS</v>
      </c>
      <c r="Q52" s="2" t="str">
        <f t="shared" ref="Q52" si="64">+IF(Q32=1,"TT","TS")</f>
        <v>TS</v>
      </c>
    </row>
    <row r="53" spans="1:17" x14ac:dyDescent="0.2">
      <c r="A53" s="16">
        <f t="shared" si="7"/>
        <v>12</v>
      </c>
      <c r="B53" s="2" t="str">
        <f t="shared" si="8"/>
        <v>TS</v>
      </c>
      <c r="C53" s="2" t="str">
        <f t="shared" ref="C53:L53" si="65">+IF(C33=1,"TT","TS")</f>
        <v>TS</v>
      </c>
      <c r="D53" s="2" t="str">
        <f t="shared" si="65"/>
        <v>TS</v>
      </c>
      <c r="E53" s="2" t="str">
        <f t="shared" si="65"/>
        <v>TS</v>
      </c>
      <c r="F53" s="2" t="str">
        <f t="shared" si="65"/>
        <v>TS</v>
      </c>
      <c r="G53" s="2" t="str">
        <f t="shared" si="65"/>
        <v>TS</v>
      </c>
      <c r="H53" s="2" t="str">
        <f t="shared" si="65"/>
        <v>TS</v>
      </c>
      <c r="I53" s="2" t="str">
        <f t="shared" si="65"/>
        <v>TS</v>
      </c>
      <c r="J53" s="2" t="str">
        <f t="shared" si="65"/>
        <v>TS</v>
      </c>
      <c r="K53" s="2" t="str">
        <f t="shared" si="65"/>
        <v>TS</v>
      </c>
      <c r="L53" s="2" t="str">
        <f t="shared" si="65"/>
        <v>TS</v>
      </c>
      <c r="M53" s="55" t="str">
        <f>+IF(M33=1,"TR","TT")</f>
        <v>TR</v>
      </c>
      <c r="N53" s="2" t="str">
        <f t="shared" ref="N53" si="66">+IF(N33=1,"TT","TS")</f>
        <v>TS</v>
      </c>
      <c r="O53" s="2" t="str">
        <f t="shared" ref="O53" si="67">+IF(O33=1,"TT","TS")</f>
        <v>TS</v>
      </c>
      <c r="P53" s="2" t="str">
        <f t="shared" ref="P53" si="68">+IF(P33=1,"TT","TS")</f>
        <v>TS</v>
      </c>
      <c r="Q53" s="2" t="str">
        <f t="shared" ref="Q53" si="69">+IF(Q33=1,"TT","TS")</f>
        <v>TS</v>
      </c>
    </row>
    <row r="54" spans="1:17" x14ac:dyDescent="0.2">
      <c r="A54" s="16">
        <f t="shared" si="7"/>
        <v>13</v>
      </c>
      <c r="B54" s="2" t="str">
        <f t="shared" si="8"/>
        <v>TS</v>
      </c>
      <c r="C54" s="2" t="str">
        <f t="shared" ref="C54:M54" si="70">+IF(C34=1,"TT","TS")</f>
        <v>TS</v>
      </c>
      <c r="D54" s="2" t="str">
        <f t="shared" si="70"/>
        <v>TS</v>
      </c>
      <c r="E54" s="2" t="str">
        <f t="shared" si="70"/>
        <v>TS</v>
      </c>
      <c r="F54" s="2" t="str">
        <f t="shared" si="70"/>
        <v>TS</v>
      </c>
      <c r="G54" s="2" t="str">
        <f t="shared" si="70"/>
        <v>TS</v>
      </c>
      <c r="H54" s="2" t="str">
        <f t="shared" si="70"/>
        <v>TS</v>
      </c>
      <c r="I54" s="2" t="str">
        <f t="shared" si="70"/>
        <v>TS</v>
      </c>
      <c r="J54" s="2" t="str">
        <f t="shared" si="70"/>
        <v>TS</v>
      </c>
      <c r="K54" s="2" t="str">
        <f t="shared" si="70"/>
        <v>TS</v>
      </c>
      <c r="L54" s="2" t="str">
        <f t="shared" si="70"/>
        <v>TS</v>
      </c>
      <c r="M54" s="2" t="str">
        <f t="shared" si="70"/>
        <v>TS</v>
      </c>
      <c r="N54" s="55" t="str">
        <f>+IF(N34=1,"TR","TT")</f>
        <v>TR</v>
      </c>
      <c r="O54" s="2" t="str">
        <f t="shared" ref="O54" si="71">+IF(O34=1,"TT","TS")</f>
        <v>TS</v>
      </c>
      <c r="P54" s="2" t="str">
        <f t="shared" ref="P54" si="72">+IF(P34=1,"TT","TS")</f>
        <v>TS</v>
      </c>
      <c r="Q54" s="2" t="str">
        <f t="shared" ref="Q54" si="73">+IF(Q34=1,"TT","TS")</f>
        <v>TS</v>
      </c>
    </row>
    <row r="55" spans="1:17" x14ac:dyDescent="0.2">
      <c r="A55" s="16">
        <f t="shared" si="7"/>
        <v>14</v>
      </c>
      <c r="B55" s="2" t="str">
        <f t="shared" si="8"/>
        <v>TS</v>
      </c>
      <c r="C55" s="2" t="str">
        <f t="shared" ref="C55:N55" si="74">+IF(C35=1,"TT","TS")</f>
        <v>TS</v>
      </c>
      <c r="D55" s="2" t="str">
        <f t="shared" si="74"/>
        <v>TS</v>
      </c>
      <c r="E55" s="2" t="str">
        <f t="shared" si="74"/>
        <v>TS</v>
      </c>
      <c r="F55" s="2" t="str">
        <f t="shared" si="74"/>
        <v>TS</v>
      </c>
      <c r="G55" s="2" t="str">
        <f t="shared" si="74"/>
        <v>TS</v>
      </c>
      <c r="H55" s="2" t="str">
        <f t="shared" si="74"/>
        <v>TS</v>
      </c>
      <c r="I55" s="2" t="str">
        <f t="shared" si="74"/>
        <v>TS</v>
      </c>
      <c r="J55" s="2" t="str">
        <f t="shared" si="74"/>
        <v>TS</v>
      </c>
      <c r="K55" s="2" t="str">
        <f t="shared" si="74"/>
        <v>TS</v>
      </c>
      <c r="L55" s="2" t="str">
        <f t="shared" si="74"/>
        <v>TS</v>
      </c>
      <c r="M55" s="2" t="str">
        <f t="shared" si="74"/>
        <v>TS</v>
      </c>
      <c r="N55" s="2" t="str">
        <f t="shared" si="74"/>
        <v>TS</v>
      </c>
      <c r="O55" s="55" t="str">
        <f>+IF(O35=1,"TR","")</f>
        <v>TR</v>
      </c>
      <c r="P55" s="2" t="str">
        <f t="shared" ref="P55" si="75">+IF(P35=1,"TT","TS")</f>
        <v>TS</v>
      </c>
      <c r="Q55" s="2" t="str">
        <f t="shared" ref="Q55" si="76">+IF(Q35=1,"TT","TS")</f>
        <v>TS</v>
      </c>
    </row>
    <row r="56" spans="1:17" x14ac:dyDescent="0.2">
      <c r="A56" s="16">
        <f t="shared" si="7"/>
        <v>15</v>
      </c>
      <c r="B56" s="2" t="str">
        <f t="shared" si="8"/>
        <v>TS</v>
      </c>
      <c r="C56" s="2" t="str">
        <f t="shared" ref="C56:P57" si="77">+IF(C36=1,"TT","TS")</f>
        <v>TS</v>
      </c>
      <c r="D56" s="2" t="str">
        <f t="shared" si="77"/>
        <v>TS</v>
      </c>
      <c r="E56" s="2" t="str">
        <f t="shared" si="77"/>
        <v>TS</v>
      </c>
      <c r="F56" s="2" t="str">
        <f t="shared" si="77"/>
        <v>TS</v>
      </c>
      <c r="G56" s="2" t="str">
        <f t="shared" si="77"/>
        <v>TS</v>
      </c>
      <c r="H56" s="2" t="str">
        <f t="shared" si="77"/>
        <v>TS</v>
      </c>
      <c r="I56" s="2" t="str">
        <f t="shared" si="77"/>
        <v>TS</v>
      </c>
      <c r="J56" s="2" t="str">
        <f t="shared" si="77"/>
        <v>TS</v>
      </c>
      <c r="K56" s="2" t="str">
        <f t="shared" si="77"/>
        <v>TS</v>
      </c>
      <c r="L56" s="2" t="str">
        <f t="shared" si="77"/>
        <v>TS</v>
      </c>
      <c r="M56" s="2" t="str">
        <f t="shared" si="77"/>
        <v>TS</v>
      </c>
      <c r="N56" s="2" t="str">
        <f t="shared" si="77"/>
        <v>TS</v>
      </c>
      <c r="O56" s="2" t="str">
        <f t="shared" si="77"/>
        <v>TS</v>
      </c>
      <c r="P56" s="55" t="str">
        <f>+IF(P36=1,"TR","")</f>
        <v>TR</v>
      </c>
      <c r="Q56" s="2" t="str">
        <f t="shared" ref="Q56" si="78">+IF(Q36=1,"TT","TS")</f>
        <v>TS</v>
      </c>
    </row>
    <row r="57" spans="1:17" x14ac:dyDescent="0.2">
      <c r="A57" s="16">
        <f t="shared" si="7"/>
        <v>16</v>
      </c>
      <c r="B57" s="2" t="str">
        <f t="shared" si="8"/>
        <v>TS</v>
      </c>
      <c r="C57" s="2" t="str">
        <f t="shared" ref="C57:M57" si="79">+IF(C37=1,"TT","TS")</f>
        <v>TS</v>
      </c>
      <c r="D57" s="2" t="str">
        <f t="shared" si="79"/>
        <v>TS</v>
      </c>
      <c r="E57" s="2" t="str">
        <f t="shared" si="79"/>
        <v>TS</v>
      </c>
      <c r="F57" s="2" t="str">
        <f t="shared" si="79"/>
        <v>TS</v>
      </c>
      <c r="G57" s="2" t="str">
        <f t="shared" si="79"/>
        <v>TS</v>
      </c>
      <c r="H57" s="2" t="str">
        <f t="shared" si="79"/>
        <v>TS</v>
      </c>
      <c r="I57" s="2" t="str">
        <f t="shared" si="79"/>
        <v>TS</v>
      </c>
      <c r="J57" s="2" t="str">
        <f t="shared" si="79"/>
        <v>TS</v>
      </c>
      <c r="K57" s="2" t="str">
        <f t="shared" si="79"/>
        <v>TS</v>
      </c>
      <c r="L57" s="2" t="str">
        <f t="shared" si="79"/>
        <v>TS</v>
      </c>
      <c r="M57" s="2" t="str">
        <f t="shared" si="79"/>
        <v>TS</v>
      </c>
      <c r="N57" s="2" t="str">
        <f t="shared" si="77"/>
        <v>TS</v>
      </c>
      <c r="O57" s="2" t="str">
        <f t="shared" si="77"/>
        <v>TS</v>
      </c>
      <c r="P57" s="2" t="str">
        <f t="shared" si="77"/>
        <v>TS</v>
      </c>
      <c r="Q57" s="55" t="str">
        <f>+IF(Q37=1,"TR","")</f>
        <v>TR</v>
      </c>
    </row>
    <row r="58" spans="1:17" ht="13.5" thickBot="1" x14ac:dyDescent="0.25"/>
    <row r="59" spans="1:17" ht="13.5" thickBot="1" x14ac:dyDescent="0.25">
      <c r="A59" s="88" t="s">
        <v>400</v>
      </c>
      <c r="B59" s="89"/>
    </row>
    <row r="60" spans="1:17" x14ac:dyDescent="0.2">
      <c r="A60" s="15" t="s">
        <v>340</v>
      </c>
      <c r="B60" s="15">
        <v>1</v>
      </c>
      <c r="C60" s="16">
        <f>1+B60</f>
        <v>2</v>
      </c>
      <c r="D60" s="16">
        <f t="shared" ref="D60:Q60" si="80">1+C60</f>
        <v>3</v>
      </c>
      <c r="E60" s="16">
        <f t="shared" si="80"/>
        <v>4</v>
      </c>
      <c r="F60" s="16">
        <f t="shared" si="80"/>
        <v>5</v>
      </c>
      <c r="G60" s="16">
        <f t="shared" si="80"/>
        <v>6</v>
      </c>
      <c r="H60" s="16">
        <f t="shared" si="80"/>
        <v>7</v>
      </c>
      <c r="I60" s="16">
        <f t="shared" si="80"/>
        <v>8</v>
      </c>
      <c r="J60" s="16">
        <f t="shared" si="80"/>
        <v>9</v>
      </c>
      <c r="K60" s="16">
        <f t="shared" si="80"/>
        <v>10</v>
      </c>
      <c r="L60" s="16">
        <f t="shared" si="80"/>
        <v>11</v>
      </c>
      <c r="M60" s="16">
        <f t="shared" si="80"/>
        <v>12</v>
      </c>
      <c r="N60" s="16">
        <f t="shared" si="80"/>
        <v>13</v>
      </c>
      <c r="O60" s="16">
        <f t="shared" si="80"/>
        <v>14</v>
      </c>
      <c r="P60" s="16">
        <f t="shared" si="80"/>
        <v>15</v>
      </c>
      <c r="Q60" s="16">
        <f t="shared" si="80"/>
        <v>16</v>
      </c>
    </row>
    <row r="61" spans="1:17" x14ac:dyDescent="0.2">
      <c r="A61" s="16">
        <v>1</v>
      </c>
      <c r="B61" s="55">
        <f>+IF(B42="TS",'Datos Iniciales'!$S7, IF(B42="TR", 'Datos Iniciales'!$V7, IF(B42="TT", 'Datos Iniciales'!$W7, "Otro valor")))</f>
        <v>0</v>
      </c>
      <c r="C61" s="4">
        <f>+IF(C42="TS",'Datos Iniciales'!$S7, IF(C42="TR", 'Datos Iniciales'!$V7, IF(C42="TT", 'Datos Iniciales'!$W7, "Otro valor")))</f>
        <v>0</v>
      </c>
      <c r="D61" s="4">
        <f>+IF(D42="TS",'Datos Iniciales'!$S7, IF(D42="TR", 'Datos Iniciales'!$V7, IF(D42="TT", 'Datos Iniciales'!$W7, "Otro valor")))</f>
        <v>0</v>
      </c>
      <c r="E61" s="4">
        <f>+IF(E42="TS",'Datos Iniciales'!$S7, IF(E42="TR", 'Datos Iniciales'!$V7, IF(E42="TT", 'Datos Iniciales'!$W7, "Otro valor")))</f>
        <v>0</v>
      </c>
      <c r="F61" s="4">
        <f>+IF(F42="TS",'Datos Iniciales'!$S7, IF(F42="TR", 'Datos Iniciales'!$V7, IF(F42="TT", 'Datos Iniciales'!$W7, "Otro valor")))</f>
        <v>0</v>
      </c>
      <c r="G61" s="4">
        <f>+IF(G42="TS",'Datos Iniciales'!$S7, IF(G42="TR", 'Datos Iniciales'!$V7, IF(G42="TT", 'Datos Iniciales'!$W7, "Otro valor")))</f>
        <v>0</v>
      </c>
      <c r="H61" s="4">
        <f>+IF(H42="TS",'Datos Iniciales'!$S7, IF(H42="TR", 'Datos Iniciales'!$V7, IF(H42="TT", 'Datos Iniciales'!$W7, "Otro valor")))</f>
        <v>0</v>
      </c>
      <c r="I61" s="4">
        <f>+IF(I42="TS",'Datos Iniciales'!$S7, IF(I42="TR", 'Datos Iniciales'!$V7, IF(I42="TT", 'Datos Iniciales'!$W7, "Otro valor")))</f>
        <v>0</v>
      </c>
      <c r="J61" s="4">
        <f>+IF(J42="TS",'Datos Iniciales'!$S7, IF(J42="TR", 'Datos Iniciales'!$V7, IF(J42="TT", 'Datos Iniciales'!$W7, "Otro valor")))</f>
        <v>0</v>
      </c>
      <c r="K61" s="4">
        <f>+IF(K42="TS",'Datos Iniciales'!$S7, IF(K42="TR", 'Datos Iniciales'!$V7, IF(K42="TT", 'Datos Iniciales'!$W7, "Otro valor")))</f>
        <v>0</v>
      </c>
      <c r="L61" s="4">
        <f>+IF(L42="TS",'Datos Iniciales'!$S7, IF(L42="TR", 'Datos Iniciales'!$V7, IF(L42="TT", 'Datos Iniciales'!$W7, "Otro valor")))</f>
        <v>0</v>
      </c>
      <c r="M61" s="4">
        <f>+IF(M42="TS",'Datos Iniciales'!$S7, IF(M42="TR", 'Datos Iniciales'!$V7, IF(M42="TT", 'Datos Iniciales'!$W7, "Otro valor")))</f>
        <v>0</v>
      </c>
      <c r="N61" s="4">
        <f>+IF(N42="TS",'Datos Iniciales'!$S7, IF(N42="TR", 'Datos Iniciales'!$V7, IF(N42="TT", 'Datos Iniciales'!$W7, "Otro valor")))</f>
        <v>0</v>
      </c>
      <c r="O61" s="4">
        <f>+IF(O42="TS",'Datos Iniciales'!$S7, IF(O42="TR", 'Datos Iniciales'!$V7, IF(O42="TT", 'Datos Iniciales'!$W7, "Otro valor")))</f>
        <v>0</v>
      </c>
      <c r="P61" s="4">
        <f>+IF(P42="TS",'Datos Iniciales'!$S7, IF(P42="TR", 'Datos Iniciales'!$V7, IF(P42="TT", 'Datos Iniciales'!$W7, "Otro valor")))</f>
        <v>0</v>
      </c>
      <c r="Q61" s="4">
        <f>+IF(Q42="TS",'Datos Iniciales'!$S7, IF(Q42="TR", 'Datos Iniciales'!$V7, IF(Q42="TT", 'Datos Iniciales'!$W7, "Otro valor")))</f>
        <v>0</v>
      </c>
    </row>
    <row r="62" spans="1:17" x14ac:dyDescent="0.2">
      <c r="A62" s="16">
        <f>1+A61</f>
        <v>2</v>
      </c>
      <c r="B62" s="4">
        <f>+IF(B43="TS",'Datos Iniciales'!$S8, IF(B43="TR", 'Datos Iniciales'!$V8, IF(B43="TT", 'Datos Iniciales'!$W8, "Otro valor")))</f>
        <v>0</v>
      </c>
      <c r="C62" s="55">
        <f>+IF(C43="TS",'Datos Iniciales'!$S8, IF(C43="TR", 'Datos Iniciales'!$V8, IF(C43="TT", 'Datos Iniciales'!$W8, "Otro valor")))</f>
        <v>0</v>
      </c>
      <c r="D62" s="4">
        <f>+IF(D43="TS",'Datos Iniciales'!$S8, IF(D43="TR", 'Datos Iniciales'!$V8, IF(D43="TT", 'Datos Iniciales'!$W8, "Otro valor")))</f>
        <v>0</v>
      </c>
      <c r="E62" s="4">
        <f>+IF(E43="TS",'Datos Iniciales'!$S8, IF(E43="TR", 'Datos Iniciales'!$V8, IF(E43="TT", 'Datos Iniciales'!$W8, "Otro valor")))</f>
        <v>0</v>
      </c>
      <c r="F62" s="4">
        <f>+IF(F43="TS",'Datos Iniciales'!$S8, IF(F43="TR", 'Datos Iniciales'!$V8, IF(F43="TT", 'Datos Iniciales'!$W8, "Otro valor")))</f>
        <v>0</v>
      </c>
      <c r="G62" s="4">
        <f>+IF(G43="TS",'Datos Iniciales'!$S8, IF(G43="TR", 'Datos Iniciales'!$V8, IF(G43="TT", 'Datos Iniciales'!$W8, "Otro valor")))</f>
        <v>0</v>
      </c>
      <c r="H62" s="4">
        <f>+IF(H43="TS",'Datos Iniciales'!$S8, IF(H43="TR", 'Datos Iniciales'!$V8, IF(H43="TT", 'Datos Iniciales'!$W8, "Otro valor")))</f>
        <v>0</v>
      </c>
      <c r="I62" s="4">
        <f>+IF(I43="TS",'Datos Iniciales'!$S8, IF(I43="TR", 'Datos Iniciales'!$V8, IF(I43="TT", 'Datos Iniciales'!$W8, "Otro valor")))</f>
        <v>0</v>
      </c>
      <c r="J62" s="4">
        <f>+IF(J43="TS",'Datos Iniciales'!$S8, IF(J43="TR", 'Datos Iniciales'!$V8, IF(J43="TT", 'Datos Iniciales'!$W8, "Otro valor")))</f>
        <v>0</v>
      </c>
      <c r="K62" s="4">
        <f>+IF(K43="TS",'Datos Iniciales'!$S8, IF(K43="TR", 'Datos Iniciales'!$V8, IF(K43="TT", 'Datos Iniciales'!$W8, "Otro valor")))</f>
        <v>0</v>
      </c>
      <c r="L62" s="4">
        <f>+IF(L43="TS",'Datos Iniciales'!$S8, IF(L43="TR", 'Datos Iniciales'!$V8, IF(L43="TT", 'Datos Iniciales'!$W8, "Otro valor")))</f>
        <v>0</v>
      </c>
      <c r="M62" s="4">
        <f>+IF(M43="TS",'Datos Iniciales'!$S8, IF(M43="TR", 'Datos Iniciales'!$V8, IF(M43="TT", 'Datos Iniciales'!$W8, "Otro valor")))</f>
        <v>0</v>
      </c>
      <c r="N62" s="4">
        <f>+IF(N43="TS",'Datos Iniciales'!$S8, IF(N43="TR", 'Datos Iniciales'!$V8, IF(N43="TT", 'Datos Iniciales'!$W8, "Otro valor")))</f>
        <v>0</v>
      </c>
      <c r="O62" s="4">
        <f>+IF(O43="TS",'Datos Iniciales'!$S8, IF(O43="TR", 'Datos Iniciales'!$V8, IF(O43="TT", 'Datos Iniciales'!$W8, "Otro valor")))</f>
        <v>0</v>
      </c>
      <c r="P62" s="4">
        <f>+IF(P43="TS",'Datos Iniciales'!$S8, IF(P43="TR", 'Datos Iniciales'!$V8, IF(P43="TT", 'Datos Iniciales'!$W8, "Otro valor")))</f>
        <v>0</v>
      </c>
      <c r="Q62" s="4">
        <f>+IF(Q43="TS",'Datos Iniciales'!$S8, IF(Q43="TR", 'Datos Iniciales'!$V8, IF(Q43="TT", 'Datos Iniciales'!$W8, "Otro valor")))</f>
        <v>0</v>
      </c>
    </row>
    <row r="63" spans="1:17" x14ac:dyDescent="0.2">
      <c r="A63" s="16">
        <f t="shared" ref="A63:A76" si="81">1+A62</f>
        <v>3</v>
      </c>
      <c r="B63" s="4">
        <f>+IF(B44="TS",'Datos Iniciales'!$S9, IF(B44="TR", 'Datos Iniciales'!$V9, IF(B44="TT", 'Datos Iniciales'!$W9, "Otro valor")))</f>
        <v>0</v>
      </c>
      <c r="C63" s="4">
        <f>+IF(C44="TS",'Datos Iniciales'!$S9, IF(C44="TR", 'Datos Iniciales'!$V9, IF(C44="TT", 'Datos Iniciales'!$W9, "Otro valor")))</f>
        <v>0</v>
      </c>
      <c r="D63" s="55">
        <f>+IF(D44="TS",'Datos Iniciales'!$S9, IF(D44="TR", 'Datos Iniciales'!$V9, IF(D44="TT", 'Datos Iniciales'!$W9, "Otro valor")))</f>
        <v>0</v>
      </c>
      <c r="E63" s="4">
        <f>+IF(E44="TS",'Datos Iniciales'!$S9, IF(E44="TR", 'Datos Iniciales'!$V9, IF(E44="TT", 'Datos Iniciales'!$W9, "Otro valor")))</f>
        <v>0</v>
      </c>
      <c r="F63" s="4">
        <f>+IF(F44="TS",'Datos Iniciales'!$S9, IF(F44="TR", 'Datos Iniciales'!$V9, IF(F44="TT", 'Datos Iniciales'!$W9, "Otro valor")))</f>
        <v>0</v>
      </c>
      <c r="G63" s="4">
        <f>+IF(G44="TS",'Datos Iniciales'!$S9, IF(G44="TR", 'Datos Iniciales'!$V9, IF(G44="TT", 'Datos Iniciales'!$W9, "Otro valor")))</f>
        <v>0</v>
      </c>
      <c r="H63" s="4">
        <f>+IF(H44="TS",'Datos Iniciales'!$S9, IF(H44="TR", 'Datos Iniciales'!$V9, IF(H44="TT", 'Datos Iniciales'!$W9, "Otro valor")))</f>
        <v>0</v>
      </c>
      <c r="I63" s="4">
        <f>+IF(I44="TS",'Datos Iniciales'!$S9, IF(I44="TR", 'Datos Iniciales'!$V9, IF(I44="TT", 'Datos Iniciales'!$W9, "Otro valor")))</f>
        <v>0</v>
      </c>
      <c r="J63" s="4">
        <f>+IF(J44="TS",'Datos Iniciales'!$S9, IF(J44="TR", 'Datos Iniciales'!$V9, IF(J44="TT", 'Datos Iniciales'!$W9, "Otro valor")))</f>
        <v>0</v>
      </c>
      <c r="K63" s="4">
        <f>+IF(K44="TS",'Datos Iniciales'!$S9, IF(K44="TR", 'Datos Iniciales'!$V9, IF(K44="TT", 'Datos Iniciales'!$W9, "Otro valor")))</f>
        <v>0</v>
      </c>
      <c r="L63" s="4">
        <f>+IF(L44="TS",'Datos Iniciales'!$S9, IF(L44="TR", 'Datos Iniciales'!$V9, IF(L44="TT", 'Datos Iniciales'!$W9, "Otro valor")))</f>
        <v>0</v>
      </c>
      <c r="M63" s="4">
        <f>+IF(M44="TS",'Datos Iniciales'!$S9, IF(M44="TR", 'Datos Iniciales'!$V9, IF(M44="TT", 'Datos Iniciales'!$W9, "Otro valor")))</f>
        <v>0</v>
      </c>
      <c r="N63" s="4">
        <f>+IF(N44="TS",'Datos Iniciales'!$S9, IF(N44="TR", 'Datos Iniciales'!$V9, IF(N44="TT", 'Datos Iniciales'!$W9, "Otro valor")))</f>
        <v>0</v>
      </c>
      <c r="O63" s="4">
        <f>+IF(O44="TS",'Datos Iniciales'!$S9, IF(O44="TR", 'Datos Iniciales'!$V9, IF(O44="TT", 'Datos Iniciales'!$W9, "Otro valor")))</f>
        <v>0</v>
      </c>
      <c r="P63" s="4">
        <f>+IF(P44="TS",'Datos Iniciales'!$S9, IF(P44="TR", 'Datos Iniciales'!$V9, IF(P44="TT", 'Datos Iniciales'!$W9, "Otro valor")))</f>
        <v>0</v>
      </c>
      <c r="Q63" s="4">
        <f>+IF(Q44="TS",'Datos Iniciales'!$S9, IF(Q44="TR", 'Datos Iniciales'!$V9, IF(Q44="TT", 'Datos Iniciales'!$W9, "Otro valor")))</f>
        <v>0</v>
      </c>
    </row>
    <row r="64" spans="1:17" x14ac:dyDescent="0.2">
      <c r="A64" s="16">
        <f t="shared" si="81"/>
        <v>4</v>
      </c>
      <c r="B64" s="4">
        <f>+IF(B45="TS",'Datos Iniciales'!$S10, IF(B45="TR", 'Datos Iniciales'!$V10, IF(B45="TT", 'Datos Iniciales'!$W10, "Otro valor")))</f>
        <v>0</v>
      </c>
      <c r="C64" s="4">
        <f>+IF(C45="TS",'Datos Iniciales'!$S10, IF(C45="TR", 'Datos Iniciales'!$V10, IF(C45="TT", 'Datos Iniciales'!$W10, "Otro valor")))</f>
        <v>0</v>
      </c>
      <c r="D64" s="4">
        <f>+IF(D45="TS",'Datos Iniciales'!$S10, IF(D45="TR", 'Datos Iniciales'!$V10, IF(D45="TT", 'Datos Iniciales'!$W10, "Otro valor")))</f>
        <v>0</v>
      </c>
      <c r="E64" s="55">
        <f>+IF(E45="TS",'Datos Iniciales'!$S10, IF(E45="TR", 'Datos Iniciales'!$V10, IF(E45="TT", 'Datos Iniciales'!$W10, "Otro valor")))</f>
        <v>0</v>
      </c>
      <c r="F64" s="4">
        <f>+IF(F45="TS",'Datos Iniciales'!$S10, IF(F45="TR", 'Datos Iniciales'!$V10, IF(F45="TT", 'Datos Iniciales'!$W10, "Otro valor")))</f>
        <v>0</v>
      </c>
      <c r="G64" s="4">
        <f>+IF(G45="TS",'Datos Iniciales'!$S10, IF(G45="TR", 'Datos Iniciales'!$V10, IF(G45="TT", 'Datos Iniciales'!$W10, "Otro valor")))</f>
        <v>0</v>
      </c>
      <c r="H64" s="4">
        <f>+IF(H45="TS",'Datos Iniciales'!$S10, IF(H45="TR", 'Datos Iniciales'!$V10, IF(H45="TT", 'Datos Iniciales'!$W10, "Otro valor")))</f>
        <v>0</v>
      </c>
      <c r="I64" s="4">
        <f>+IF(I45="TS",'Datos Iniciales'!$S10, IF(I45="TR", 'Datos Iniciales'!$V10, IF(I45="TT", 'Datos Iniciales'!$W10, "Otro valor")))</f>
        <v>0</v>
      </c>
      <c r="J64" s="4">
        <f>+IF(J45="TS",'Datos Iniciales'!$S10, IF(J45="TR", 'Datos Iniciales'!$V10, IF(J45="TT", 'Datos Iniciales'!$W10, "Otro valor")))</f>
        <v>0</v>
      </c>
      <c r="K64" s="4">
        <f>+IF(K45="TS",'Datos Iniciales'!$S10, IF(K45="TR", 'Datos Iniciales'!$V10, IF(K45="TT", 'Datos Iniciales'!$W10, "Otro valor")))</f>
        <v>0</v>
      </c>
      <c r="L64" s="4">
        <f>+IF(L45="TS",'Datos Iniciales'!$S10, IF(L45="TR", 'Datos Iniciales'!$V10, IF(L45="TT", 'Datos Iniciales'!$W10, "Otro valor")))</f>
        <v>0</v>
      </c>
      <c r="M64" s="4">
        <f>+IF(M45="TS",'Datos Iniciales'!$S10, IF(M45="TR", 'Datos Iniciales'!$V10, IF(M45="TT", 'Datos Iniciales'!$W10, "Otro valor")))</f>
        <v>0</v>
      </c>
      <c r="N64" s="4">
        <f>+IF(N45="TS",'Datos Iniciales'!$S10, IF(N45="TR", 'Datos Iniciales'!$V10, IF(N45="TT", 'Datos Iniciales'!$W10, "Otro valor")))</f>
        <v>0</v>
      </c>
      <c r="O64" s="4">
        <f>+IF(O45="TS",'Datos Iniciales'!$S10, IF(O45="TR", 'Datos Iniciales'!$V10, IF(O45="TT", 'Datos Iniciales'!$W10, "Otro valor")))</f>
        <v>0</v>
      </c>
      <c r="P64" s="4">
        <f>+IF(P45="TS",'Datos Iniciales'!$S10, IF(P45="TR", 'Datos Iniciales'!$V10, IF(P45="TT", 'Datos Iniciales'!$W10, "Otro valor")))</f>
        <v>0</v>
      </c>
      <c r="Q64" s="4">
        <f>+IF(Q45="TS",'Datos Iniciales'!$S10, IF(Q45="TR", 'Datos Iniciales'!$V10, IF(Q45="TT", 'Datos Iniciales'!$W10, "Otro valor")))</f>
        <v>0</v>
      </c>
    </row>
    <row r="65" spans="1:17" x14ac:dyDescent="0.2">
      <c r="A65" s="16">
        <f t="shared" si="81"/>
        <v>5</v>
      </c>
      <c r="B65" s="4">
        <f>+IF(B46="TS",'Datos Iniciales'!$S11, IF(B46="TR", 'Datos Iniciales'!$V11, IF(B46="TT", 'Datos Iniciales'!$W11, "Otro valor")))</f>
        <v>0</v>
      </c>
      <c r="C65" s="4">
        <f>+IF(C46="TS",'Datos Iniciales'!$S11, IF(C46="TR", 'Datos Iniciales'!$V11, IF(C46="TT", 'Datos Iniciales'!$W11, "Otro valor")))</f>
        <v>0</v>
      </c>
      <c r="D65" s="4">
        <f>+IF(D46="TS",'Datos Iniciales'!$S11, IF(D46="TR", 'Datos Iniciales'!$V11, IF(D46="TT", 'Datos Iniciales'!$W11, "Otro valor")))</f>
        <v>0</v>
      </c>
      <c r="E65" s="4">
        <f>+IF(E46="TS",'Datos Iniciales'!$S11, IF(E46="TR", 'Datos Iniciales'!$V11, IF(E46="TT", 'Datos Iniciales'!$W11, "Otro valor")))</f>
        <v>0</v>
      </c>
      <c r="F65" s="55">
        <f>+IF(F46="TS",'Datos Iniciales'!$S11, IF(F46="TR", 'Datos Iniciales'!$V11, IF(F46="TT", 'Datos Iniciales'!$W11, "Otro valor")))</f>
        <v>0</v>
      </c>
      <c r="G65" s="4">
        <f>+IF(G46="TS",'Datos Iniciales'!$S11, IF(G46="TR", 'Datos Iniciales'!$V11, IF(G46="TT", 'Datos Iniciales'!$W11, "Otro valor")))</f>
        <v>0</v>
      </c>
      <c r="H65" s="4">
        <f>+IF(H46="TS",'Datos Iniciales'!$S11, IF(H46="TR", 'Datos Iniciales'!$V11, IF(H46="TT", 'Datos Iniciales'!$W11, "Otro valor")))</f>
        <v>0</v>
      </c>
      <c r="I65" s="4">
        <f>+IF(I46="TS",'Datos Iniciales'!$S11, IF(I46="TR", 'Datos Iniciales'!$V11, IF(I46="TT", 'Datos Iniciales'!$W11, "Otro valor")))</f>
        <v>0</v>
      </c>
      <c r="J65" s="4">
        <f>+IF(J46="TS",'Datos Iniciales'!$S11, IF(J46="TR", 'Datos Iniciales'!$V11, IF(J46="TT", 'Datos Iniciales'!$W11, "Otro valor")))</f>
        <v>0</v>
      </c>
      <c r="K65" s="4">
        <f>+IF(K46="TS",'Datos Iniciales'!$S11, IF(K46="TR", 'Datos Iniciales'!$V11, IF(K46="TT", 'Datos Iniciales'!$W11, "Otro valor")))</f>
        <v>0</v>
      </c>
      <c r="L65" s="4">
        <f>+IF(L46="TS",'Datos Iniciales'!$S11, IF(L46="TR", 'Datos Iniciales'!$V11, IF(L46="TT", 'Datos Iniciales'!$W11, "Otro valor")))</f>
        <v>0</v>
      </c>
      <c r="M65" s="4">
        <f>+IF(M46="TS",'Datos Iniciales'!$S11, IF(M46="TR", 'Datos Iniciales'!$V11, IF(M46="TT", 'Datos Iniciales'!$W11, "Otro valor")))</f>
        <v>0</v>
      </c>
      <c r="N65" s="4">
        <f>+IF(N46="TS",'Datos Iniciales'!$S11, IF(N46="TR", 'Datos Iniciales'!$V11, IF(N46="TT", 'Datos Iniciales'!$W11, "Otro valor")))</f>
        <v>0</v>
      </c>
      <c r="O65" s="4">
        <f>+IF(O46="TS",'Datos Iniciales'!$S11, IF(O46="TR", 'Datos Iniciales'!$V11, IF(O46="TT", 'Datos Iniciales'!$W11, "Otro valor")))</f>
        <v>0</v>
      </c>
      <c r="P65" s="4">
        <f>+IF(P46="TS",'Datos Iniciales'!$S11, IF(P46="TR", 'Datos Iniciales'!$V11, IF(P46="TT", 'Datos Iniciales'!$W11, "Otro valor")))</f>
        <v>0</v>
      </c>
      <c r="Q65" s="4">
        <f>+IF(Q46="TS",'Datos Iniciales'!$S11, IF(Q46="TR", 'Datos Iniciales'!$V11, IF(Q46="TT", 'Datos Iniciales'!$W11, "Otro valor")))</f>
        <v>0</v>
      </c>
    </row>
    <row r="66" spans="1:17" x14ac:dyDescent="0.2">
      <c r="A66" s="16">
        <f t="shared" si="81"/>
        <v>6</v>
      </c>
      <c r="B66" s="4">
        <f>+IF(B47="TS",'Datos Iniciales'!$S12, IF(B47="TR", 'Datos Iniciales'!$V12, IF(B47="TT", 'Datos Iniciales'!$W12, "Otro valor")))</f>
        <v>0</v>
      </c>
      <c r="C66" s="4">
        <f>+IF(C47="TS",'Datos Iniciales'!$S12, IF(C47="TR", 'Datos Iniciales'!$V12, IF(C47="TT", 'Datos Iniciales'!$W12, "Otro valor")))</f>
        <v>0</v>
      </c>
      <c r="D66" s="4">
        <f>+IF(D47="TS",'Datos Iniciales'!$S12, IF(D47="TR", 'Datos Iniciales'!$V12, IF(D47="TT", 'Datos Iniciales'!$W12, "Otro valor")))</f>
        <v>0</v>
      </c>
      <c r="E66" s="4">
        <f>+IF(E47="TS",'Datos Iniciales'!$S12, IF(E47="TR", 'Datos Iniciales'!$V12, IF(E47="TT", 'Datos Iniciales'!$W12, "Otro valor")))</f>
        <v>0</v>
      </c>
      <c r="F66" s="4">
        <f>+IF(F47="TS",'Datos Iniciales'!$S12, IF(F47="TR", 'Datos Iniciales'!$V12, IF(F47="TT", 'Datos Iniciales'!$W12, "Otro valor")))</f>
        <v>0</v>
      </c>
      <c r="G66" s="55">
        <f>+IF(G47="TS",'Datos Iniciales'!$S12, IF(G47="TR", 'Datos Iniciales'!$V12, IF(G47="TT", 'Datos Iniciales'!$W12, "Otro valor")))</f>
        <v>0</v>
      </c>
      <c r="H66" s="4">
        <f>+IF(H47="TS",'Datos Iniciales'!$S12, IF(H47="TR", 'Datos Iniciales'!$V12, IF(H47="TT", 'Datos Iniciales'!$W12, "Otro valor")))</f>
        <v>0</v>
      </c>
      <c r="I66" s="4">
        <f>+IF(I47="TS",'Datos Iniciales'!$S12, IF(I47="TR", 'Datos Iniciales'!$V12, IF(I47="TT", 'Datos Iniciales'!$W12, "Otro valor")))</f>
        <v>0</v>
      </c>
      <c r="J66" s="4">
        <f>+IF(J47="TS",'Datos Iniciales'!$S12, IF(J47="TR", 'Datos Iniciales'!$V12, IF(J47="TT", 'Datos Iniciales'!$W12, "Otro valor")))</f>
        <v>0</v>
      </c>
      <c r="K66" s="4">
        <f>+IF(K47="TS",'Datos Iniciales'!$S12, IF(K47="TR", 'Datos Iniciales'!$V12, IF(K47="TT", 'Datos Iniciales'!$W12, "Otro valor")))</f>
        <v>0</v>
      </c>
      <c r="L66" s="4">
        <f>+IF(L47="TS",'Datos Iniciales'!$S12, IF(L47="TR", 'Datos Iniciales'!$V12, IF(L47="TT", 'Datos Iniciales'!$W12, "Otro valor")))</f>
        <v>0</v>
      </c>
      <c r="M66" s="4">
        <f>+IF(M47="TS",'Datos Iniciales'!$S12, IF(M47="TR", 'Datos Iniciales'!$V12, IF(M47="TT", 'Datos Iniciales'!$W12, "Otro valor")))</f>
        <v>0</v>
      </c>
      <c r="N66" s="4">
        <f>+IF(N47="TS",'Datos Iniciales'!$S12, IF(N47="TR", 'Datos Iniciales'!$V12, IF(N47="TT", 'Datos Iniciales'!$W12, "Otro valor")))</f>
        <v>0</v>
      </c>
      <c r="O66" s="4">
        <f>+IF(O47="TS",'Datos Iniciales'!$S12, IF(O47="TR", 'Datos Iniciales'!$V12, IF(O47="TT", 'Datos Iniciales'!$W12, "Otro valor")))</f>
        <v>0</v>
      </c>
      <c r="P66" s="4">
        <f>+IF(P47="TS",'Datos Iniciales'!$S12, IF(P47="TR", 'Datos Iniciales'!$V12, IF(P47="TT", 'Datos Iniciales'!$W12, "Otro valor")))</f>
        <v>0</v>
      </c>
      <c r="Q66" s="4">
        <f>+IF(Q47="TS",'Datos Iniciales'!$S12, IF(Q47="TR", 'Datos Iniciales'!$V12, IF(Q47="TT", 'Datos Iniciales'!$W12, "Otro valor")))</f>
        <v>0</v>
      </c>
    </row>
    <row r="67" spans="1:17" x14ac:dyDescent="0.2">
      <c r="A67" s="16">
        <f t="shared" si="81"/>
        <v>7</v>
      </c>
      <c r="B67" s="4">
        <f>+IF(B48="TS",'Datos Iniciales'!$S13, IF(B48="TR", 'Datos Iniciales'!$V13, IF(B48="TT", 'Datos Iniciales'!$W13, "Otro valor")))</f>
        <v>0</v>
      </c>
      <c r="C67" s="4">
        <f>+IF(C48="TS",'Datos Iniciales'!$S13, IF(C48="TR", 'Datos Iniciales'!$V13, IF(C48="TT", 'Datos Iniciales'!$W13, "Otro valor")))</f>
        <v>0</v>
      </c>
      <c r="D67" s="4">
        <f>+IF(D48="TS",'Datos Iniciales'!$S13, IF(D48="TR", 'Datos Iniciales'!$V13, IF(D48="TT", 'Datos Iniciales'!$W13, "Otro valor")))</f>
        <v>0</v>
      </c>
      <c r="E67" s="4">
        <f>+IF(E48="TS",'Datos Iniciales'!$S13, IF(E48="TR", 'Datos Iniciales'!$V13, IF(E48="TT", 'Datos Iniciales'!$W13, "Otro valor")))</f>
        <v>0</v>
      </c>
      <c r="F67" s="4">
        <f>+IF(F48="TS",'Datos Iniciales'!$S13, IF(F48="TR", 'Datos Iniciales'!$V13, IF(F48="TT", 'Datos Iniciales'!$W13, "Otro valor")))</f>
        <v>0</v>
      </c>
      <c r="G67" s="4">
        <f>+IF(G48="TS",'Datos Iniciales'!$S13, IF(G48="TR", 'Datos Iniciales'!$V13, IF(G48="TT", 'Datos Iniciales'!$W13, "Otro valor")))</f>
        <v>0</v>
      </c>
      <c r="H67" s="55">
        <f>+IF(H48="TS",'Datos Iniciales'!$S13, IF(H48="TR", 'Datos Iniciales'!$V13, IF(H48="TT", 'Datos Iniciales'!$W13, "Otro valor")))</f>
        <v>0</v>
      </c>
      <c r="I67" s="4">
        <f>+IF(I48="TS",'Datos Iniciales'!$S13, IF(I48="TR", 'Datos Iniciales'!$V13, IF(I48="TT", 'Datos Iniciales'!$W13, "Otro valor")))</f>
        <v>0</v>
      </c>
      <c r="J67" s="4">
        <f>+IF(J48="TS",'Datos Iniciales'!$S13, IF(J48="TR", 'Datos Iniciales'!$V13, IF(J48="TT", 'Datos Iniciales'!$W13, "Otro valor")))</f>
        <v>0</v>
      </c>
      <c r="K67" s="4">
        <f>+IF(K48="TS",'Datos Iniciales'!$S13, IF(K48="TR", 'Datos Iniciales'!$V13, IF(K48="TT", 'Datos Iniciales'!$W13, "Otro valor")))</f>
        <v>0</v>
      </c>
      <c r="L67" s="4">
        <f>+IF(L48="TS",'Datos Iniciales'!$S13, IF(L48="TR", 'Datos Iniciales'!$V13, IF(L48="TT", 'Datos Iniciales'!$W13, "Otro valor")))</f>
        <v>0</v>
      </c>
      <c r="M67" s="4">
        <f>+IF(M48="TS",'Datos Iniciales'!$S13, IF(M48="TR", 'Datos Iniciales'!$V13, IF(M48="TT", 'Datos Iniciales'!$W13, "Otro valor")))</f>
        <v>0</v>
      </c>
      <c r="N67" s="4">
        <f>+IF(N48="TS",'Datos Iniciales'!$S13, IF(N48="TR", 'Datos Iniciales'!$V13, IF(N48="TT", 'Datos Iniciales'!$W13, "Otro valor")))</f>
        <v>0</v>
      </c>
      <c r="O67" s="4">
        <f>+IF(O48="TS",'Datos Iniciales'!$S13, IF(O48="TR", 'Datos Iniciales'!$V13, IF(O48="TT", 'Datos Iniciales'!$W13, "Otro valor")))</f>
        <v>0</v>
      </c>
      <c r="P67" s="4">
        <f>+IF(P48="TS",'Datos Iniciales'!$S13, IF(P48="TR", 'Datos Iniciales'!$V13, IF(P48="TT", 'Datos Iniciales'!$W13, "Otro valor")))</f>
        <v>0</v>
      </c>
      <c r="Q67" s="4">
        <f>+IF(Q48="TS",'Datos Iniciales'!$S13, IF(Q48="TR", 'Datos Iniciales'!$V13, IF(Q48="TT", 'Datos Iniciales'!$W13, "Otro valor")))</f>
        <v>0</v>
      </c>
    </row>
    <row r="68" spans="1:17" x14ac:dyDescent="0.2">
      <c r="A68" s="16">
        <f t="shared" si="81"/>
        <v>8</v>
      </c>
      <c r="B68" s="4">
        <f>+IF(B49="TS",'Datos Iniciales'!$S14, IF(B49="TR", 'Datos Iniciales'!$V14, IF(B49="TT", 'Datos Iniciales'!$W14, "Otro valor")))</f>
        <v>0</v>
      </c>
      <c r="C68" s="4">
        <f>+IF(C49="TS",'Datos Iniciales'!$S14, IF(C49="TR", 'Datos Iniciales'!$V14, IF(C49="TT", 'Datos Iniciales'!$W14, "Otro valor")))</f>
        <v>0</v>
      </c>
      <c r="D68" s="4">
        <f>+IF(D49="TS",'Datos Iniciales'!$S14, IF(D49="TR", 'Datos Iniciales'!$V14, IF(D49="TT", 'Datos Iniciales'!$W14, "Otro valor")))</f>
        <v>0</v>
      </c>
      <c r="E68" s="4">
        <f>+IF(E49="TS",'Datos Iniciales'!$S14, IF(E49="TR", 'Datos Iniciales'!$V14, IF(E49="TT", 'Datos Iniciales'!$W14, "Otro valor")))</f>
        <v>0</v>
      </c>
      <c r="F68" s="4">
        <f>+IF(F49="TS",'Datos Iniciales'!$S14, IF(F49="TR", 'Datos Iniciales'!$V14, IF(F49="TT", 'Datos Iniciales'!$W14, "Otro valor")))</f>
        <v>0</v>
      </c>
      <c r="G68" s="4">
        <f>+IF(G49="TS",'Datos Iniciales'!$S14, IF(G49="TR", 'Datos Iniciales'!$V14, IF(G49="TT", 'Datos Iniciales'!$W14, "Otro valor")))</f>
        <v>0</v>
      </c>
      <c r="H68" s="4">
        <f>+IF(H49="TS",'Datos Iniciales'!$S14, IF(H49="TR", 'Datos Iniciales'!$V14, IF(H49="TT", 'Datos Iniciales'!$W14, "Otro valor")))</f>
        <v>0</v>
      </c>
      <c r="I68" s="55">
        <f>+IF(I49="TS",'Datos Iniciales'!$S14, IF(I49="TR", 'Datos Iniciales'!$V14, IF(I49="TT", 'Datos Iniciales'!$W14, "Otro valor")))</f>
        <v>0</v>
      </c>
      <c r="J68" s="4">
        <f>+IF(J49="TS",'Datos Iniciales'!$S14, IF(J49="TR", 'Datos Iniciales'!$V14, IF(J49="TT", 'Datos Iniciales'!$W14, "Otro valor")))</f>
        <v>0</v>
      </c>
      <c r="K68" s="4">
        <f>+IF(K49="TS",'Datos Iniciales'!$S14, IF(K49="TR", 'Datos Iniciales'!$V14, IF(K49="TT", 'Datos Iniciales'!$W14, "Otro valor")))</f>
        <v>0</v>
      </c>
      <c r="L68" s="4">
        <f>+IF(L49="TS",'Datos Iniciales'!$S14, IF(L49="TR", 'Datos Iniciales'!$V14, IF(L49="TT", 'Datos Iniciales'!$W14, "Otro valor")))</f>
        <v>0</v>
      </c>
      <c r="M68" s="4">
        <f>+IF(M49="TS",'Datos Iniciales'!$S14, IF(M49="TR", 'Datos Iniciales'!$V14, IF(M49="TT", 'Datos Iniciales'!$W14, "Otro valor")))</f>
        <v>0</v>
      </c>
      <c r="N68" s="4">
        <f>+IF(N49="TS",'Datos Iniciales'!$S14, IF(N49="TR", 'Datos Iniciales'!$V14, IF(N49="TT", 'Datos Iniciales'!$W14, "Otro valor")))</f>
        <v>0</v>
      </c>
      <c r="O68" s="4">
        <f>+IF(O49="TS",'Datos Iniciales'!$S14, IF(O49="TR", 'Datos Iniciales'!$V14, IF(O49="TT", 'Datos Iniciales'!$W14, "Otro valor")))</f>
        <v>0</v>
      </c>
      <c r="P68" s="4">
        <f>+IF(P49="TS",'Datos Iniciales'!$S14, IF(P49="TR", 'Datos Iniciales'!$V14, IF(P49="TT", 'Datos Iniciales'!$W14, "Otro valor")))</f>
        <v>0</v>
      </c>
      <c r="Q68" s="4">
        <f>+IF(Q49="TS",'Datos Iniciales'!$S14, IF(Q49="TR", 'Datos Iniciales'!$V14, IF(Q49="TT", 'Datos Iniciales'!$W14, "Otro valor")))</f>
        <v>0</v>
      </c>
    </row>
    <row r="69" spans="1:17" x14ac:dyDescent="0.2">
      <c r="A69" s="16">
        <f t="shared" si="81"/>
        <v>9</v>
      </c>
      <c r="B69" s="4">
        <f>+IF(B50="TS",'Datos Iniciales'!$S15, IF(B50="TR", 'Datos Iniciales'!$V15, IF(B50="TT", 'Datos Iniciales'!$W15, "Otro valor")))</f>
        <v>0</v>
      </c>
      <c r="C69" s="4">
        <f>+IF(C50="TS",'Datos Iniciales'!$S15, IF(C50="TR", 'Datos Iniciales'!$V15, IF(C50="TT", 'Datos Iniciales'!$W15, "Otro valor")))</f>
        <v>0</v>
      </c>
      <c r="D69" s="4">
        <f>+IF(D50="TS",'Datos Iniciales'!$S15, IF(D50="TR", 'Datos Iniciales'!$V15, IF(D50="TT", 'Datos Iniciales'!$W15, "Otro valor")))</f>
        <v>0</v>
      </c>
      <c r="E69" s="4">
        <f>+IF(E50="TS",'Datos Iniciales'!$S15, IF(E50="TR", 'Datos Iniciales'!$V15, IF(E50="TT", 'Datos Iniciales'!$W15, "Otro valor")))</f>
        <v>0</v>
      </c>
      <c r="F69" s="4">
        <f>+IF(F50="TS",'Datos Iniciales'!$S15, IF(F50="TR", 'Datos Iniciales'!$V15, IF(F50="TT", 'Datos Iniciales'!$W15, "Otro valor")))</f>
        <v>0</v>
      </c>
      <c r="G69" s="4">
        <f>+IF(G50="TS",'Datos Iniciales'!$S15, IF(G50="TR", 'Datos Iniciales'!$V15, IF(G50="TT", 'Datos Iniciales'!$W15, "Otro valor")))</f>
        <v>0</v>
      </c>
      <c r="H69" s="4">
        <f>+IF(H50="TS",'Datos Iniciales'!$S15, IF(H50="TR", 'Datos Iniciales'!$V15, IF(H50="TT", 'Datos Iniciales'!$W15, "Otro valor")))</f>
        <v>0</v>
      </c>
      <c r="I69" s="4">
        <f>+IF(I50="TS",'Datos Iniciales'!$S15, IF(I50="TR", 'Datos Iniciales'!$V15, IF(I50="TT", 'Datos Iniciales'!$W15, "Otro valor")))</f>
        <v>0</v>
      </c>
      <c r="J69" s="55">
        <f>+IF(J50="TS",'Datos Iniciales'!$S15, IF(J50="TR", 'Datos Iniciales'!$V15, IF(J50="TT", 'Datos Iniciales'!$W15, "Otro valor")))</f>
        <v>0</v>
      </c>
      <c r="K69" s="4">
        <f>+IF(K50="TS",'Datos Iniciales'!$S15, IF(K50="TR", 'Datos Iniciales'!$V15, IF(K50="TT", 'Datos Iniciales'!$W15, "Otro valor")))</f>
        <v>0</v>
      </c>
      <c r="L69" s="4">
        <f>+IF(L50="TS",'Datos Iniciales'!$S15, IF(L50="TR", 'Datos Iniciales'!$V15, IF(L50="TT", 'Datos Iniciales'!$W15, "Otro valor")))</f>
        <v>0</v>
      </c>
      <c r="M69" s="4">
        <f>+IF(M50="TS",'Datos Iniciales'!$S15, IF(M50="TR", 'Datos Iniciales'!$V15, IF(M50="TT", 'Datos Iniciales'!$W15, "Otro valor")))</f>
        <v>0</v>
      </c>
      <c r="N69" s="4">
        <f>+IF(N50="TS",'Datos Iniciales'!$S15, IF(N50="TR", 'Datos Iniciales'!$V15, IF(N50="TT", 'Datos Iniciales'!$W15, "Otro valor")))</f>
        <v>0</v>
      </c>
      <c r="O69" s="4">
        <f>+IF(O50="TS",'Datos Iniciales'!$S15, IF(O50="TR", 'Datos Iniciales'!$V15, IF(O50="TT", 'Datos Iniciales'!$W15, "Otro valor")))</f>
        <v>0</v>
      </c>
      <c r="P69" s="4">
        <f>+IF(P50="TS",'Datos Iniciales'!$S15, IF(P50="TR", 'Datos Iniciales'!$V15, IF(P50="TT", 'Datos Iniciales'!$W15, "Otro valor")))</f>
        <v>0</v>
      </c>
      <c r="Q69" s="4">
        <f>+IF(Q50="TS",'Datos Iniciales'!$S15, IF(Q50="TR", 'Datos Iniciales'!$V15, IF(Q50="TT", 'Datos Iniciales'!$W15, "Otro valor")))</f>
        <v>0</v>
      </c>
    </row>
    <row r="70" spans="1:17" x14ac:dyDescent="0.2">
      <c r="A70" s="16">
        <f t="shared" si="81"/>
        <v>10</v>
      </c>
      <c r="B70" s="4">
        <f>+IF(B51="TS",'Datos Iniciales'!$S16, IF(B51="TR", 'Datos Iniciales'!$V16, IF(B51="TT", 'Datos Iniciales'!$W16, "Otro valor")))</f>
        <v>0</v>
      </c>
      <c r="C70" s="4">
        <f>+IF(C51="TS",'Datos Iniciales'!$S16, IF(C51="TR", 'Datos Iniciales'!$V16, IF(C51="TT", 'Datos Iniciales'!$W16, "Otro valor")))</f>
        <v>0</v>
      </c>
      <c r="D70" s="4">
        <f>+IF(D51="TS",'Datos Iniciales'!$S16, IF(D51="TR", 'Datos Iniciales'!$V16, IF(D51="TT", 'Datos Iniciales'!$W16, "Otro valor")))</f>
        <v>0</v>
      </c>
      <c r="E70" s="4">
        <f>+IF(E51="TS",'Datos Iniciales'!$S16, IF(E51="TR", 'Datos Iniciales'!$V16, IF(E51="TT", 'Datos Iniciales'!$W16, "Otro valor")))</f>
        <v>0</v>
      </c>
      <c r="F70" s="4">
        <f>+IF(F51="TS",'Datos Iniciales'!$S16, IF(F51="TR", 'Datos Iniciales'!$V16, IF(F51="TT", 'Datos Iniciales'!$W16, "Otro valor")))</f>
        <v>0</v>
      </c>
      <c r="G70" s="4">
        <f>+IF(G51="TS",'Datos Iniciales'!$S16, IF(G51="TR", 'Datos Iniciales'!$V16, IF(G51="TT", 'Datos Iniciales'!$W16, "Otro valor")))</f>
        <v>0</v>
      </c>
      <c r="H70" s="4">
        <f>+IF(H51="TS",'Datos Iniciales'!$S16, IF(H51="TR", 'Datos Iniciales'!$V16, IF(H51="TT", 'Datos Iniciales'!$W16, "Otro valor")))</f>
        <v>0</v>
      </c>
      <c r="I70" s="4">
        <f>+IF(I51="TS",'Datos Iniciales'!$S16, IF(I51="TR", 'Datos Iniciales'!$V16, IF(I51="TT", 'Datos Iniciales'!$W16, "Otro valor")))</f>
        <v>0</v>
      </c>
      <c r="J70" s="4">
        <f>+IF(J51="TS",'Datos Iniciales'!$S16, IF(J51="TR", 'Datos Iniciales'!$V16, IF(J51="TT", 'Datos Iniciales'!$W16, "Otro valor")))</f>
        <v>0</v>
      </c>
      <c r="K70" s="55">
        <f>+IF(K51="TS",'Datos Iniciales'!$S16, IF(K51="TR", 'Datos Iniciales'!$V16, IF(K51="TT", 'Datos Iniciales'!$W16, "Otro valor")))</f>
        <v>0</v>
      </c>
      <c r="L70" s="4">
        <f>+IF(L51="TS",'Datos Iniciales'!$S16, IF(L51="TR", 'Datos Iniciales'!$V16, IF(L51="TT", 'Datos Iniciales'!$W16, "Otro valor")))</f>
        <v>0</v>
      </c>
      <c r="M70" s="4">
        <f>+IF(M51="TS",'Datos Iniciales'!$S16, IF(M51="TR", 'Datos Iniciales'!$V16, IF(M51="TT", 'Datos Iniciales'!$W16, "Otro valor")))</f>
        <v>0</v>
      </c>
      <c r="N70" s="4">
        <f>+IF(N51="TS",'Datos Iniciales'!$S16, IF(N51="TR", 'Datos Iniciales'!$V16, IF(N51="TT", 'Datos Iniciales'!$W16, "Otro valor")))</f>
        <v>0</v>
      </c>
      <c r="O70" s="4">
        <f>+IF(O51="TS",'Datos Iniciales'!$S16, IF(O51="TR", 'Datos Iniciales'!$V16, IF(O51="TT", 'Datos Iniciales'!$W16, "Otro valor")))</f>
        <v>0</v>
      </c>
      <c r="P70" s="4">
        <f>+IF(P51="TS",'Datos Iniciales'!$S16, IF(P51="TR", 'Datos Iniciales'!$V16, IF(P51="TT", 'Datos Iniciales'!$W16, "Otro valor")))</f>
        <v>0</v>
      </c>
      <c r="Q70" s="4">
        <f>+IF(Q51="TS",'Datos Iniciales'!$S16, IF(Q51="TR", 'Datos Iniciales'!$V16, IF(Q51="TT", 'Datos Iniciales'!$W16, "Otro valor")))</f>
        <v>0</v>
      </c>
    </row>
    <row r="71" spans="1:17" x14ac:dyDescent="0.2">
      <c r="A71" s="16">
        <f t="shared" si="81"/>
        <v>11</v>
      </c>
      <c r="B71" s="4">
        <f>+IF(B52="TS",'Datos Iniciales'!$S17, IF(B52="TR", 'Datos Iniciales'!$V17, IF(B52="TT", 'Datos Iniciales'!$W17, "Otro valor")))</f>
        <v>0</v>
      </c>
      <c r="C71" s="4">
        <f>+IF(C52="TS",'Datos Iniciales'!$S17, IF(C52="TR", 'Datos Iniciales'!$V17, IF(C52="TT", 'Datos Iniciales'!$W17, "Otro valor")))</f>
        <v>0</v>
      </c>
      <c r="D71" s="4">
        <f>+IF(D52="TS",'Datos Iniciales'!$S17, IF(D52="TR", 'Datos Iniciales'!$V17, IF(D52="TT", 'Datos Iniciales'!$W17, "Otro valor")))</f>
        <v>0</v>
      </c>
      <c r="E71" s="4">
        <f>+IF(E52="TS",'Datos Iniciales'!$S17, IF(E52="TR", 'Datos Iniciales'!$V17, IF(E52="TT", 'Datos Iniciales'!$W17, "Otro valor")))</f>
        <v>0</v>
      </c>
      <c r="F71" s="4">
        <f>+IF(F52="TS",'Datos Iniciales'!$S17, IF(F52="TR", 'Datos Iniciales'!$V17, IF(F52="TT", 'Datos Iniciales'!$W17, "Otro valor")))</f>
        <v>0</v>
      </c>
      <c r="G71" s="4">
        <f>+IF(G52="TS",'Datos Iniciales'!$S17, IF(G52="TR", 'Datos Iniciales'!$V17, IF(G52="TT", 'Datos Iniciales'!$W17, "Otro valor")))</f>
        <v>0</v>
      </c>
      <c r="H71" s="4">
        <f>+IF(H52="TS",'Datos Iniciales'!$S17, IF(H52="TR", 'Datos Iniciales'!$V17, IF(H52="TT", 'Datos Iniciales'!$W17, "Otro valor")))</f>
        <v>0</v>
      </c>
      <c r="I71" s="4">
        <f>+IF(I52="TS",'Datos Iniciales'!$S17, IF(I52="TR", 'Datos Iniciales'!$V17, IF(I52="TT", 'Datos Iniciales'!$W17, "Otro valor")))</f>
        <v>0</v>
      </c>
      <c r="J71" s="4">
        <f>+IF(J52="TS",'Datos Iniciales'!$S17, IF(J52="TR", 'Datos Iniciales'!$V17, IF(J52="TT", 'Datos Iniciales'!$W17, "Otro valor")))</f>
        <v>0</v>
      </c>
      <c r="K71" s="4">
        <f>+IF(K52="TS",'Datos Iniciales'!$S17, IF(K52="TR", 'Datos Iniciales'!$V17, IF(K52="TT", 'Datos Iniciales'!$W17, "Otro valor")))</f>
        <v>0</v>
      </c>
      <c r="L71" s="55">
        <f>+IF(L52="TS",'Datos Iniciales'!$S17, IF(L52="TR", 'Datos Iniciales'!$V17, IF(L52="TT", 'Datos Iniciales'!$W17, "Otro valor")))</f>
        <v>0</v>
      </c>
      <c r="M71" s="4">
        <f>+IF(M52="TS",'Datos Iniciales'!$S17, IF(M52="TR", 'Datos Iniciales'!$V17, IF(M52="TT", 'Datos Iniciales'!$W17, "Otro valor")))</f>
        <v>0</v>
      </c>
      <c r="N71" s="4">
        <f>+IF(N52="TS",'Datos Iniciales'!$S17, IF(N52="TR", 'Datos Iniciales'!$V17, IF(N52="TT", 'Datos Iniciales'!$W17, "Otro valor")))</f>
        <v>0</v>
      </c>
      <c r="O71" s="4">
        <f>+IF(O52="TS",'Datos Iniciales'!$S17, IF(O52="TR", 'Datos Iniciales'!$V17, IF(O52="TT", 'Datos Iniciales'!$W17, "Otro valor")))</f>
        <v>0</v>
      </c>
      <c r="P71" s="4">
        <f>+IF(P52="TS",'Datos Iniciales'!$S17, IF(P52="TR", 'Datos Iniciales'!$V17, IF(P52="TT", 'Datos Iniciales'!$W17, "Otro valor")))</f>
        <v>0</v>
      </c>
      <c r="Q71" s="4">
        <f>+IF(Q52="TS",'Datos Iniciales'!$S17, IF(Q52="TR", 'Datos Iniciales'!$V17, IF(Q52="TT", 'Datos Iniciales'!$W17, "Otro valor")))</f>
        <v>0</v>
      </c>
    </row>
    <row r="72" spans="1:17" x14ac:dyDescent="0.2">
      <c r="A72" s="16">
        <f t="shared" si="81"/>
        <v>12</v>
      </c>
      <c r="B72" s="4">
        <f>+IF(B53="TS",'Datos Iniciales'!$S18, IF(B53="TR", 'Datos Iniciales'!$V18, IF(B53="TT", 'Datos Iniciales'!$W18, "Otro valor")))</f>
        <v>0</v>
      </c>
      <c r="C72" s="4">
        <f>+IF(C53="TS",'Datos Iniciales'!$S18, IF(C53="TR", 'Datos Iniciales'!$V18, IF(C53="TT", 'Datos Iniciales'!$W18, "Otro valor")))</f>
        <v>0</v>
      </c>
      <c r="D72" s="4">
        <f>+IF(D53="TS",'Datos Iniciales'!$S18, IF(D53="TR", 'Datos Iniciales'!$V18, IF(D53="TT", 'Datos Iniciales'!$W18, "Otro valor")))</f>
        <v>0</v>
      </c>
      <c r="E72" s="4">
        <f>+IF(E53="TS",'Datos Iniciales'!$S18, IF(E53="TR", 'Datos Iniciales'!$V18, IF(E53="TT", 'Datos Iniciales'!$W18, "Otro valor")))</f>
        <v>0</v>
      </c>
      <c r="F72" s="4">
        <f>+IF(F53="TS",'Datos Iniciales'!$S18, IF(F53="TR", 'Datos Iniciales'!$V18, IF(F53="TT", 'Datos Iniciales'!$W18, "Otro valor")))</f>
        <v>0</v>
      </c>
      <c r="G72" s="4">
        <f>+IF(G53="TS",'Datos Iniciales'!$S18, IF(G53="TR", 'Datos Iniciales'!$V18, IF(G53="TT", 'Datos Iniciales'!$W18, "Otro valor")))</f>
        <v>0</v>
      </c>
      <c r="H72" s="4">
        <f>+IF(H53="TS",'Datos Iniciales'!$S18, IF(H53="TR", 'Datos Iniciales'!$V18, IF(H53="TT", 'Datos Iniciales'!$W18, "Otro valor")))</f>
        <v>0</v>
      </c>
      <c r="I72" s="4">
        <f>+IF(I53="TS",'Datos Iniciales'!$S18, IF(I53="TR", 'Datos Iniciales'!$V18, IF(I53="TT", 'Datos Iniciales'!$W18, "Otro valor")))</f>
        <v>0</v>
      </c>
      <c r="J72" s="4">
        <f>+IF(J53="TS",'Datos Iniciales'!$S18, IF(J53="TR", 'Datos Iniciales'!$V18, IF(J53="TT", 'Datos Iniciales'!$W18, "Otro valor")))</f>
        <v>0</v>
      </c>
      <c r="K72" s="4">
        <f>+IF(K53="TS",'Datos Iniciales'!$S18, IF(K53="TR", 'Datos Iniciales'!$V18, IF(K53="TT", 'Datos Iniciales'!$W18, "Otro valor")))</f>
        <v>0</v>
      </c>
      <c r="L72" s="4">
        <f>+IF(L53="TS",'Datos Iniciales'!$S18, IF(L53="TR", 'Datos Iniciales'!$V18, IF(L53="TT", 'Datos Iniciales'!$W18, "Otro valor")))</f>
        <v>0</v>
      </c>
      <c r="M72" s="55">
        <f>+IF(M53="TS",'Datos Iniciales'!$S18, IF(M53="TR", 'Datos Iniciales'!$V18, IF(M53="TT", 'Datos Iniciales'!$W18, "Otro valor")))</f>
        <v>0</v>
      </c>
      <c r="N72" s="4">
        <f>+IF(N53="TS",'Datos Iniciales'!$S18, IF(N53="TR", 'Datos Iniciales'!$V18, IF(N53="TT", 'Datos Iniciales'!$W18, "Otro valor")))</f>
        <v>0</v>
      </c>
      <c r="O72" s="4">
        <f>+IF(O53="TS",'Datos Iniciales'!$S18, IF(O53="TR", 'Datos Iniciales'!$V18, IF(O53="TT", 'Datos Iniciales'!$W18, "Otro valor")))</f>
        <v>0</v>
      </c>
      <c r="P72" s="4">
        <f>+IF(P53="TS",'Datos Iniciales'!$S18, IF(P53="TR", 'Datos Iniciales'!$V18, IF(P53="TT", 'Datos Iniciales'!$W18, "Otro valor")))</f>
        <v>0</v>
      </c>
      <c r="Q72" s="4">
        <f>+IF(Q53="TS",'Datos Iniciales'!$S18, IF(Q53="TR", 'Datos Iniciales'!$V18, IF(Q53="TT", 'Datos Iniciales'!$W18, "Otro valor")))</f>
        <v>0</v>
      </c>
    </row>
    <row r="73" spans="1:17" x14ac:dyDescent="0.2">
      <c r="A73" s="16">
        <f t="shared" si="81"/>
        <v>13</v>
      </c>
      <c r="B73" s="4">
        <f>+IF(B54="TS",'Datos Iniciales'!$S19, IF(B54="TR", 'Datos Iniciales'!$V19, IF(B54="TT", 'Datos Iniciales'!$W19, "Otro valor")))</f>
        <v>0</v>
      </c>
      <c r="C73" s="4">
        <f>+IF(C54="TS",'Datos Iniciales'!$S19, IF(C54="TR", 'Datos Iniciales'!$V19, IF(C54="TT", 'Datos Iniciales'!$W19, "Otro valor")))</f>
        <v>0</v>
      </c>
      <c r="D73" s="4">
        <f>+IF(D54="TS",'Datos Iniciales'!$S19, IF(D54="TR", 'Datos Iniciales'!$V19, IF(D54="TT", 'Datos Iniciales'!$W19, "Otro valor")))</f>
        <v>0</v>
      </c>
      <c r="E73" s="4">
        <f>+IF(E54="TS",'Datos Iniciales'!$S19, IF(E54="TR", 'Datos Iniciales'!$V19, IF(E54="TT", 'Datos Iniciales'!$W19, "Otro valor")))</f>
        <v>0</v>
      </c>
      <c r="F73" s="4">
        <f>+IF(F54="TS",'Datos Iniciales'!$S19, IF(F54="TR", 'Datos Iniciales'!$V19, IF(F54="TT", 'Datos Iniciales'!$W19, "Otro valor")))</f>
        <v>0</v>
      </c>
      <c r="G73" s="4">
        <f>+IF(G54="TS",'Datos Iniciales'!$S19, IF(G54="TR", 'Datos Iniciales'!$V19, IF(G54="TT", 'Datos Iniciales'!$W19, "Otro valor")))</f>
        <v>0</v>
      </c>
      <c r="H73" s="4">
        <f>+IF(H54="TS",'Datos Iniciales'!$S19, IF(H54="TR", 'Datos Iniciales'!$V19, IF(H54="TT", 'Datos Iniciales'!$W19, "Otro valor")))</f>
        <v>0</v>
      </c>
      <c r="I73" s="4">
        <f>+IF(I54="TS",'Datos Iniciales'!$S19, IF(I54="TR", 'Datos Iniciales'!$V19, IF(I54="TT", 'Datos Iniciales'!$W19, "Otro valor")))</f>
        <v>0</v>
      </c>
      <c r="J73" s="4">
        <f>+IF(J54="TS",'Datos Iniciales'!$S19, IF(J54="TR", 'Datos Iniciales'!$V19, IF(J54="TT", 'Datos Iniciales'!$W19, "Otro valor")))</f>
        <v>0</v>
      </c>
      <c r="K73" s="4">
        <f>+IF(K54="TS",'Datos Iniciales'!$S19, IF(K54="TR", 'Datos Iniciales'!$V19, IF(K54="TT", 'Datos Iniciales'!$W19, "Otro valor")))</f>
        <v>0</v>
      </c>
      <c r="L73" s="4">
        <f>+IF(L54="TS",'Datos Iniciales'!$S19, IF(L54="TR", 'Datos Iniciales'!$V19, IF(L54="TT", 'Datos Iniciales'!$W19, "Otro valor")))</f>
        <v>0</v>
      </c>
      <c r="M73" s="4">
        <f>+IF(M54="TS",'Datos Iniciales'!$S19, IF(M54="TR", 'Datos Iniciales'!$V19, IF(M54="TT", 'Datos Iniciales'!$W19, "Otro valor")))</f>
        <v>0</v>
      </c>
      <c r="N73" s="55">
        <f>+IF(N54="TS",'Datos Iniciales'!$S19, IF(N54="TR", 'Datos Iniciales'!$V19, IF(N54="TT", 'Datos Iniciales'!$W19, "Otro valor")))</f>
        <v>0</v>
      </c>
      <c r="O73" s="4">
        <f>+IF(O54="TS",'Datos Iniciales'!$S19, IF(O54="TR", 'Datos Iniciales'!$V19, IF(O54="TT", 'Datos Iniciales'!$W19, "Otro valor")))</f>
        <v>0</v>
      </c>
      <c r="P73" s="4">
        <f>+IF(P54="TS",'Datos Iniciales'!$S19, IF(P54="TR", 'Datos Iniciales'!$V19, IF(P54="TT", 'Datos Iniciales'!$W19, "Otro valor")))</f>
        <v>0</v>
      </c>
      <c r="Q73" s="4">
        <f>+IF(Q54="TS",'Datos Iniciales'!$S19, IF(Q54="TR", 'Datos Iniciales'!$V19, IF(Q54="TT", 'Datos Iniciales'!$W19, "Otro valor")))</f>
        <v>0</v>
      </c>
    </row>
    <row r="74" spans="1:17" x14ac:dyDescent="0.2">
      <c r="A74" s="16">
        <f t="shared" si="81"/>
        <v>14</v>
      </c>
      <c r="B74" s="4">
        <f>+IF(B55="TS",'Datos Iniciales'!$S20, IF(B55="TR", 'Datos Iniciales'!$V20, IF(B55="TT", 'Datos Iniciales'!$W20, "Otro valor")))</f>
        <v>0</v>
      </c>
      <c r="C74" s="4">
        <f>+IF(C55="TS",'Datos Iniciales'!$S20, IF(C55="TR", 'Datos Iniciales'!$V20, IF(C55="TT", 'Datos Iniciales'!$W20, "Otro valor")))</f>
        <v>0</v>
      </c>
      <c r="D74" s="4">
        <f>+IF(D55="TS",'Datos Iniciales'!$S20, IF(D55="TR", 'Datos Iniciales'!$V20, IF(D55="TT", 'Datos Iniciales'!$W20, "Otro valor")))</f>
        <v>0</v>
      </c>
      <c r="E74" s="4">
        <f>+IF(E55="TS",'Datos Iniciales'!$S20, IF(E55="TR", 'Datos Iniciales'!$V20, IF(E55="TT", 'Datos Iniciales'!$W20, "Otro valor")))</f>
        <v>0</v>
      </c>
      <c r="F74" s="4">
        <f>+IF(F55="TS",'Datos Iniciales'!$S20, IF(F55="TR", 'Datos Iniciales'!$V20, IF(F55="TT", 'Datos Iniciales'!$W20, "Otro valor")))</f>
        <v>0</v>
      </c>
      <c r="G74" s="4">
        <f>+IF(G55="TS",'Datos Iniciales'!$S20, IF(G55="TR", 'Datos Iniciales'!$V20, IF(G55="TT", 'Datos Iniciales'!$W20, "Otro valor")))</f>
        <v>0</v>
      </c>
      <c r="H74" s="4">
        <f>+IF(H55="TS",'Datos Iniciales'!$S20, IF(H55="TR", 'Datos Iniciales'!$V20, IF(H55="TT", 'Datos Iniciales'!$W20, "Otro valor")))</f>
        <v>0</v>
      </c>
      <c r="I74" s="4">
        <f>+IF(I55="TS",'Datos Iniciales'!$S20, IF(I55="TR", 'Datos Iniciales'!$V20, IF(I55="TT", 'Datos Iniciales'!$W20, "Otro valor")))</f>
        <v>0</v>
      </c>
      <c r="J74" s="4">
        <f>+IF(J55="TS",'Datos Iniciales'!$S20, IF(J55="TR", 'Datos Iniciales'!$V20, IF(J55="TT", 'Datos Iniciales'!$W20, "Otro valor")))</f>
        <v>0</v>
      </c>
      <c r="K74" s="4">
        <f>+IF(K55="TS",'Datos Iniciales'!$S20, IF(K55="TR", 'Datos Iniciales'!$V20, IF(K55="TT", 'Datos Iniciales'!$W20, "Otro valor")))</f>
        <v>0</v>
      </c>
      <c r="L74" s="4">
        <f>+IF(L55="TS",'Datos Iniciales'!$S20, IF(L55="TR", 'Datos Iniciales'!$V20, IF(L55="TT", 'Datos Iniciales'!$W20, "Otro valor")))</f>
        <v>0</v>
      </c>
      <c r="M74" s="4">
        <f>+IF(M55="TS",'Datos Iniciales'!$S20, IF(M55="TR", 'Datos Iniciales'!$V20, IF(M55="TT", 'Datos Iniciales'!$W20, "Otro valor")))</f>
        <v>0</v>
      </c>
      <c r="N74" s="4">
        <f>+IF(N55="TS",'Datos Iniciales'!$S20, IF(N55="TR", 'Datos Iniciales'!$V20, IF(N55="TT", 'Datos Iniciales'!$W20, "Otro valor")))</f>
        <v>0</v>
      </c>
      <c r="O74" s="55">
        <f>+IF(O55="TS",'Datos Iniciales'!$S20, IF(O55="TR", 'Datos Iniciales'!$V20, IF(O55="TT", 'Datos Iniciales'!$W20, "Otro valor")))</f>
        <v>0</v>
      </c>
      <c r="P74" s="4">
        <f>+IF(P55="TS",'Datos Iniciales'!$S20, IF(P55="TR", 'Datos Iniciales'!$V20, IF(P55="TT", 'Datos Iniciales'!$W20, "Otro valor")))</f>
        <v>0</v>
      </c>
      <c r="Q74" s="4">
        <f>+IF(Q55="TS",'Datos Iniciales'!$S20, IF(Q55="TR", 'Datos Iniciales'!$V20, IF(Q55="TT", 'Datos Iniciales'!$W20, "Otro valor")))</f>
        <v>0</v>
      </c>
    </row>
    <row r="75" spans="1:17" x14ac:dyDescent="0.2">
      <c r="A75" s="16">
        <f t="shared" si="81"/>
        <v>15</v>
      </c>
      <c r="B75" s="4">
        <f>+IF(B56="TS",'Datos Iniciales'!$S21, IF(B56="TR", 'Datos Iniciales'!$V21, IF(B56="TT", 'Datos Iniciales'!$W21, "Otro valor")))</f>
        <v>0</v>
      </c>
      <c r="C75" s="4">
        <f>+IF(C56="TS",'Datos Iniciales'!$S21, IF(C56="TR", 'Datos Iniciales'!$V21, IF(C56="TT", 'Datos Iniciales'!$W21, "Otro valor")))</f>
        <v>0</v>
      </c>
      <c r="D75" s="4">
        <f>+IF(D56="TS",'Datos Iniciales'!$S21, IF(D56="TR", 'Datos Iniciales'!$V21, IF(D56="TT", 'Datos Iniciales'!$W21, "Otro valor")))</f>
        <v>0</v>
      </c>
      <c r="E75" s="4">
        <f>+IF(E56="TS",'Datos Iniciales'!$S21, IF(E56="TR", 'Datos Iniciales'!$V21, IF(E56="TT", 'Datos Iniciales'!$W21, "Otro valor")))</f>
        <v>0</v>
      </c>
      <c r="F75" s="4">
        <f>+IF(F56="TS",'Datos Iniciales'!$S21, IF(F56="TR", 'Datos Iniciales'!$V21, IF(F56="TT", 'Datos Iniciales'!$W21, "Otro valor")))</f>
        <v>0</v>
      </c>
      <c r="G75" s="4">
        <f>+IF(G56="TS",'Datos Iniciales'!$S21, IF(G56="TR", 'Datos Iniciales'!$V21, IF(G56="TT", 'Datos Iniciales'!$W21, "Otro valor")))</f>
        <v>0</v>
      </c>
      <c r="H75" s="4">
        <f>+IF(H56="TS",'Datos Iniciales'!$S21, IF(H56="TR", 'Datos Iniciales'!$V21, IF(H56="TT", 'Datos Iniciales'!$W21, "Otro valor")))</f>
        <v>0</v>
      </c>
      <c r="I75" s="4">
        <f>+IF(I56="TS",'Datos Iniciales'!$S21, IF(I56="TR", 'Datos Iniciales'!$V21, IF(I56="TT", 'Datos Iniciales'!$W21, "Otro valor")))</f>
        <v>0</v>
      </c>
      <c r="J75" s="4">
        <f>+IF(J56="TS",'Datos Iniciales'!$S21, IF(J56="TR", 'Datos Iniciales'!$V21, IF(J56="TT", 'Datos Iniciales'!$W21, "Otro valor")))</f>
        <v>0</v>
      </c>
      <c r="K75" s="4">
        <f>+IF(K56="TS",'Datos Iniciales'!$S21, IF(K56="TR", 'Datos Iniciales'!$V21, IF(K56="TT", 'Datos Iniciales'!$W21, "Otro valor")))</f>
        <v>0</v>
      </c>
      <c r="L75" s="4">
        <f>+IF(L56="TS",'Datos Iniciales'!$S21, IF(L56="TR", 'Datos Iniciales'!$V21, IF(L56="TT", 'Datos Iniciales'!$W21, "Otro valor")))</f>
        <v>0</v>
      </c>
      <c r="M75" s="4">
        <f>+IF(M56="TS",'Datos Iniciales'!$S21, IF(M56="TR", 'Datos Iniciales'!$V21, IF(M56="TT", 'Datos Iniciales'!$W21, "Otro valor")))</f>
        <v>0</v>
      </c>
      <c r="N75" s="4">
        <f>+IF(N56="TS",'Datos Iniciales'!$S21, IF(N56="TR", 'Datos Iniciales'!$V21, IF(N56="TT", 'Datos Iniciales'!$W21, "Otro valor")))</f>
        <v>0</v>
      </c>
      <c r="O75" s="4">
        <f>+IF(O56="TS",'Datos Iniciales'!$S21, IF(O56="TR", 'Datos Iniciales'!$V21, IF(O56="TT", 'Datos Iniciales'!$W21, "Otro valor")))</f>
        <v>0</v>
      </c>
      <c r="P75" s="55">
        <f>+IF(P56="TS",'Datos Iniciales'!$S21, IF(P56="TR", 'Datos Iniciales'!$V21, IF(P56="TT", 'Datos Iniciales'!$W21, "Otro valor")))</f>
        <v>0</v>
      </c>
      <c r="Q75" s="4">
        <f>+IF(Q56="TS",'Datos Iniciales'!$S21, IF(Q56="TR", 'Datos Iniciales'!$V21, IF(Q56="TT", 'Datos Iniciales'!$W21, "Otro valor")))</f>
        <v>0</v>
      </c>
    </row>
    <row r="76" spans="1:17" x14ac:dyDescent="0.2">
      <c r="A76" s="16">
        <f t="shared" si="81"/>
        <v>16</v>
      </c>
      <c r="B76" s="4">
        <f>+IF(B57="TS",'Datos Iniciales'!$S22, IF(B57="TR", 'Datos Iniciales'!$V22, IF(B57="TT", 'Datos Iniciales'!$W22, "Otro valor")))</f>
        <v>0</v>
      </c>
      <c r="C76" s="4">
        <f>+IF(C57="TS",'Datos Iniciales'!$S22, IF(C57="TR", 'Datos Iniciales'!$V22, IF(C57="TT", 'Datos Iniciales'!$W22, "Otro valor")))</f>
        <v>0</v>
      </c>
      <c r="D76" s="4">
        <f>+IF(D57="TS",'Datos Iniciales'!$S22, IF(D57="TR", 'Datos Iniciales'!$V22, IF(D57="TT", 'Datos Iniciales'!$W22, "Otro valor")))</f>
        <v>0</v>
      </c>
      <c r="E76" s="4">
        <f>+IF(E57="TS",'Datos Iniciales'!$S22, IF(E57="TR", 'Datos Iniciales'!$V22, IF(E57="TT", 'Datos Iniciales'!$W22, "Otro valor")))</f>
        <v>0</v>
      </c>
      <c r="F76" s="4">
        <f>+IF(F57="TS",'Datos Iniciales'!$S22, IF(F57="TR", 'Datos Iniciales'!$V22, IF(F57="TT", 'Datos Iniciales'!$W22, "Otro valor")))</f>
        <v>0</v>
      </c>
      <c r="G76" s="4">
        <f>+IF(G57="TS",'Datos Iniciales'!$S22, IF(G57="TR", 'Datos Iniciales'!$V22, IF(G57="TT", 'Datos Iniciales'!$W22, "Otro valor")))</f>
        <v>0</v>
      </c>
      <c r="H76" s="4">
        <f>+IF(H57="TS",'Datos Iniciales'!$S22, IF(H57="TR", 'Datos Iniciales'!$V22, IF(H57="TT", 'Datos Iniciales'!$W22, "Otro valor")))</f>
        <v>0</v>
      </c>
      <c r="I76" s="4">
        <f>+IF(I57="TS",'Datos Iniciales'!$S22, IF(I57="TR", 'Datos Iniciales'!$V22, IF(I57="TT", 'Datos Iniciales'!$W22, "Otro valor")))</f>
        <v>0</v>
      </c>
      <c r="J76" s="4">
        <f>+IF(J57="TS",'Datos Iniciales'!$S22, IF(J57="TR", 'Datos Iniciales'!$V22, IF(J57="TT", 'Datos Iniciales'!$W22, "Otro valor")))</f>
        <v>0</v>
      </c>
      <c r="K76" s="4">
        <f>+IF(K57="TS",'Datos Iniciales'!$S22, IF(K57="TR", 'Datos Iniciales'!$V22, IF(K57="TT", 'Datos Iniciales'!$W22, "Otro valor")))</f>
        <v>0</v>
      </c>
      <c r="L76" s="4">
        <f>+IF(L57="TS",'Datos Iniciales'!$S22, IF(L57="TR", 'Datos Iniciales'!$V22, IF(L57="TT", 'Datos Iniciales'!$W22, "Otro valor")))</f>
        <v>0</v>
      </c>
      <c r="M76" s="4">
        <f>+IF(M57="TS",'Datos Iniciales'!$S22, IF(M57="TR", 'Datos Iniciales'!$V22, IF(M57="TT", 'Datos Iniciales'!$W22, "Otro valor")))</f>
        <v>0</v>
      </c>
      <c r="N76" s="4">
        <f>+IF(N57="TS",'Datos Iniciales'!$S22, IF(N57="TR", 'Datos Iniciales'!$V22, IF(N57="TT", 'Datos Iniciales'!$W22, "Otro valor")))</f>
        <v>0</v>
      </c>
      <c r="O76" s="4">
        <f>+IF(O57="TS",'Datos Iniciales'!$S22, IF(O57="TR", 'Datos Iniciales'!$V22, IF(O57="TT", 'Datos Iniciales'!$W22, "Otro valor")))</f>
        <v>0</v>
      </c>
      <c r="P76" s="4">
        <f>+IF(P57="TS",'Datos Iniciales'!$S22, IF(P57="TR", 'Datos Iniciales'!$V22, IF(P57="TT", 'Datos Iniciales'!$W22, "Otro valor")))</f>
        <v>0</v>
      </c>
      <c r="Q76" s="55">
        <f>+IF(Q57="TS",'Datos Iniciales'!$S22, IF(Q57="TR", 'Datos Iniciales'!$V22, IF(Q57="TT", 'Datos Iniciales'!$W22, "Otro valor")))</f>
        <v>0</v>
      </c>
    </row>
  </sheetData>
  <mergeCells count="4">
    <mergeCell ref="A1:B1"/>
    <mergeCell ref="A40:B40"/>
    <mergeCell ref="A20:B20"/>
    <mergeCell ref="A59:B59"/>
  </mergeCells>
  <pageMargins left="0.7" right="0.7" top="0.75" bottom="0.75" header="0.3" footer="0.3"/>
  <pageSetup orientation="portrait" r:id="rId1"/>
  <ignoredErrors>
    <ignoredError sqref="K51 C43 D44 Q57 L52 E45 F46 G47 H48 I49 J50 M53 N54 O55 P56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"/>
  <sheetViews>
    <sheetView tabSelected="1" topLeftCell="D1" zoomScale="85" zoomScaleNormal="85" workbookViewId="0">
      <selection activeCell="K10" sqref="K10"/>
    </sheetView>
  </sheetViews>
  <sheetFormatPr baseColWidth="10" defaultRowHeight="12.75" x14ac:dyDescent="0.2"/>
  <cols>
    <col min="1" max="1" width="5.7109375" customWidth="1"/>
    <col min="2" max="2" width="31" bestFit="1" customWidth="1"/>
    <col min="3" max="3" width="33.5703125" customWidth="1"/>
    <col min="4" max="4" width="32" customWidth="1"/>
    <col min="5" max="5" width="23.85546875" customWidth="1"/>
    <col min="6" max="6" width="18.5703125" bestFit="1" customWidth="1"/>
    <col min="7" max="7" width="9" customWidth="1"/>
    <col min="8" max="8" width="9.7109375" customWidth="1"/>
    <col min="9" max="12" width="15.140625" customWidth="1"/>
    <col min="13" max="13" width="16.85546875" customWidth="1"/>
    <col min="14" max="14" width="15.85546875" customWidth="1"/>
    <col min="15" max="15" width="8.7109375" customWidth="1"/>
    <col min="16" max="16" width="8.42578125" customWidth="1"/>
    <col min="17" max="17" width="17.85546875" customWidth="1"/>
    <col min="18" max="18" width="24" customWidth="1"/>
    <col min="19" max="19" width="22.7109375" customWidth="1"/>
    <col min="20" max="20" width="26.42578125" bestFit="1" customWidth="1"/>
    <col min="21" max="21" width="14.7109375" customWidth="1"/>
    <col min="22" max="22" width="24.42578125" customWidth="1"/>
    <col min="23" max="23" width="18.140625" customWidth="1"/>
    <col min="24" max="24" width="16.28515625" customWidth="1"/>
  </cols>
  <sheetData>
    <row r="1" spans="2:23" x14ac:dyDescent="0.2">
      <c r="B1" s="5" t="s">
        <v>341</v>
      </c>
      <c r="C1" s="19" t="s">
        <v>342</v>
      </c>
      <c r="D1" s="20" t="s">
        <v>343</v>
      </c>
    </row>
    <row r="3" spans="2:23" x14ac:dyDescent="0.2">
      <c r="R3" s="41"/>
      <c r="S3" s="41"/>
      <c r="T3" s="24"/>
      <c r="U3" s="24"/>
      <c r="V3" s="24"/>
      <c r="W3" s="24"/>
    </row>
    <row r="4" spans="2:23" ht="18" customHeight="1" x14ac:dyDescent="0.25">
      <c r="B4" s="94" t="s">
        <v>344</v>
      </c>
      <c r="C4" s="94"/>
      <c r="D4" s="94"/>
      <c r="E4" s="94"/>
      <c r="F4" s="46"/>
      <c r="G4" s="46"/>
      <c r="H4" s="46"/>
      <c r="I4" s="46"/>
      <c r="J4" s="46"/>
      <c r="K4" s="46"/>
      <c r="L4" s="46"/>
      <c r="R4" s="41"/>
      <c r="S4" s="41"/>
      <c r="T4" s="24"/>
      <c r="U4" s="24"/>
      <c r="V4" s="24"/>
      <c r="W4" s="24"/>
    </row>
    <row r="5" spans="2:23" x14ac:dyDescent="0.2">
      <c r="B5" s="95" t="s">
        <v>249</v>
      </c>
      <c r="C5" s="96" t="s">
        <v>345</v>
      </c>
      <c r="D5" s="96" t="s">
        <v>346</v>
      </c>
      <c r="E5" s="96" t="s">
        <v>302</v>
      </c>
      <c r="F5" s="96" t="s">
        <v>347</v>
      </c>
      <c r="G5" s="96" t="s">
        <v>402</v>
      </c>
      <c r="H5" s="96" t="s">
        <v>401</v>
      </c>
      <c r="I5" s="96" t="s">
        <v>348</v>
      </c>
      <c r="J5" s="96" t="s">
        <v>410</v>
      </c>
      <c r="K5" s="97" t="s">
        <v>411</v>
      </c>
      <c r="L5" s="98" t="s">
        <v>418</v>
      </c>
      <c r="M5" s="98" t="s">
        <v>412</v>
      </c>
      <c r="N5" s="98" t="s">
        <v>409</v>
      </c>
      <c r="O5" s="90" t="s">
        <v>418</v>
      </c>
      <c r="P5" s="91"/>
      <c r="Q5" s="96" t="s">
        <v>385</v>
      </c>
      <c r="R5" s="100"/>
      <c r="S5" s="100"/>
      <c r="T5" s="100"/>
      <c r="U5" s="100"/>
      <c r="V5" s="100"/>
      <c r="W5" s="100"/>
    </row>
    <row r="6" spans="2:23" ht="24" customHeight="1" x14ac:dyDescent="0.2">
      <c r="B6" s="95"/>
      <c r="C6" s="95"/>
      <c r="D6" s="95"/>
      <c r="E6" s="95"/>
      <c r="F6" s="95"/>
      <c r="G6" s="95"/>
      <c r="H6" s="95"/>
      <c r="I6" s="95"/>
      <c r="J6" s="96"/>
      <c r="K6" s="97"/>
      <c r="L6" s="99"/>
      <c r="M6" s="99"/>
      <c r="N6" s="99"/>
      <c r="O6" s="92"/>
      <c r="P6" s="93"/>
      <c r="Q6" s="95"/>
      <c r="R6" s="101"/>
      <c r="S6" s="101"/>
      <c r="T6" s="101"/>
      <c r="U6" s="101"/>
      <c r="V6" s="101"/>
      <c r="W6" s="101"/>
    </row>
    <row r="7" spans="2:23" x14ac:dyDescent="0.2">
      <c r="B7" s="2">
        <v>1</v>
      </c>
      <c r="C7" s="14">
        <f>+itg08_lineas!C160</f>
        <v>0.10844999999999998</v>
      </c>
      <c r="D7" s="14">
        <v>28</v>
      </c>
      <c r="E7" s="21">
        <f t="shared" ref="E7:E22" si="0">+$D7/(SUM($C$7:$C$22)*1)</f>
        <v>0.97168037545729691</v>
      </c>
      <c r="F7" s="21">
        <f t="shared" ref="F7:F22" si="1">+E7*C7</f>
        <v>0.10537873671834383</v>
      </c>
      <c r="G7" s="22">
        <v>0.1</v>
      </c>
      <c r="H7" s="22">
        <v>3.15</v>
      </c>
      <c r="I7" s="14">
        <f>+itg08_carga!L71</f>
        <v>0</v>
      </c>
      <c r="J7" s="62">
        <f t="shared" ref="J7:J22" si="2">I7*$D$35*$E$35</f>
        <v>0</v>
      </c>
      <c r="K7" s="14">
        <v>0</v>
      </c>
      <c r="L7" s="14"/>
      <c r="M7" s="14">
        <f>+itg08_seccionadores!H29</f>
        <v>1</v>
      </c>
      <c r="N7" s="14">
        <f>itg08_seccionadores!I29</f>
        <v>0</v>
      </c>
      <c r="O7" s="64">
        <f>itg08_seccionadores!J29</f>
        <v>0</v>
      </c>
      <c r="P7" s="64">
        <f>itg08_seccionadores!K29</f>
        <v>0</v>
      </c>
      <c r="Q7" s="14">
        <f>+itg08_lineas!D160</f>
        <v>194</v>
      </c>
      <c r="R7" s="24"/>
      <c r="S7" s="24"/>
      <c r="T7" s="24"/>
      <c r="U7" s="24"/>
      <c r="V7" s="24"/>
      <c r="W7" s="24"/>
    </row>
    <row r="8" spans="2:23" x14ac:dyDescent="0.2">
      <c r="B8" s="2">
        <f t="shared" ref="B8:B22" si="3">1+B7</f>
        <v>2</v>
      </c>
      <c r="C8" s="14">
        <f>+itg08_lineas!C161</f>
        <v>0.71723000000000003</v>
      </c>
      <c r="D8" s="14">
        <v>28</v>
      </c>
      <c r="E8" s="21">
        <f t="shared" si="0"/>
        <v>0.97168037545729691</v>
      </c>
      <c r="F8" s="21">
        <f t="shared" si="1"/>
        <v>0.69691831568923712</v>
      </c>
      <c r="G8" s="22">
        <v>0.1</v>
      </c>
      <c r="H8" s="22">
        <v>3.15</v>
      </c>
      <c r="I8" s="14">
        <f>+itg08_carga!L72</f>
        <v>0</v>
      </c>
      <c r="J8" s="62">
        <f t="shared" si="2"/>
        <v>0</v>
      </c>
      <c r="K8" s="14">
        <v>0</v>
      </c>
      <c r="L8" s="14"/>
      <c r="M8" s="14">
        <f>+itg08_seccionadores!H30</f>
        <v>0</v>
      </c>
      <c r="N8" s="14">
        <f>itg08_seccionadores!I30</f>
        <v>2</v>
      </c>
      <c r="O8" s="64" t="str">
        <f>itg08_seccionadores!J30</f>
        <v>ITG11</v>
      </c>
      <c r="P8" s="64" t="str">
        <f>itg08_seccionadores!K30</f>
        <v>ITG10</v>
      </c>
      <c r="Q8" s="14">
        <f>+itg08_lineas!D161</f>
        <v>193.7</v>
      </c>
      <c r="R8" s="24"/>
      <c r="S8" s="24"/>
      <c r="T8" s="24"/>
      <c r="U8" s="24"/>
      <c r="V8" s="24"/>
      <c r="W8" s="24"/>
    </row>
    <row r="9" spans="2:23" x14ac:dyDescent="0.2">
      <c r="B9" s="2">
        <f t="shared" si="3"/>
        <v>3</v>
      </c>
      <c r="C9" s="14">
        <f>+itg08_lineas!C162</f>
        <v>3.1981700000000002</v>
      </c>
      <c r="D9" s="14">
        <v>28</v>
      </c>
      <c r="E9" s="21">
        <f t="shared" si="0"/>
        <v>0.97168037545729691</v>
      </c>
      <c r="F9" s="21">
        <f t="shared" si="1"/>
        <v>3.1075990263762634</v>
      </c>
      <c r="G9" s="22">
        <v>0.1</v>
      </c>
      <c r="H9" s="22">
        <v>3.15</v>
      </c>
      <c r="I9" s="14">
        <f>+itg08_carga!L73</f>
        <v>1628</v>
      </c>
      <c r="J9" s="62">
        <f t="shared" si="2"/>
        <v>1405.8762636833267</v>
      </c>
      <c r="K9" s="14">
        <v>0</v>
      </c>
      <c r="L9" s="14"/>
      <c r="M9" s="14">
        <f>+itg08_seccionadores!H31</f>
        <v>0</v>
      </c>
      <c r="N9" s="14">
        <f>itg08_seccionadores!I31</f>
        <v>0</v>
      </c>
      <c r="O9" s="64">
        <f>itg08_seccionadores!J31</f>
        <v>0</v>
      </c>
      <c r="P9" s="64">
        <f>itg08_seccionadores!K31</f>
        <v>0</v>
      </c>
      <c r="Q9" s="14">
        <f>+itg08_lineas!D162</f>
        <v>193.7</v>
      </c>
      <c r="R9" s="24"/>
      <c r="S9" s="24"/>
      <c r="T9" s="24"/>
      <c r="U9" s="24"/>
      <c r="V9" s="24"/>
      <c r="W9" s="24"/>
    </row>
    <row r="10" spans="2:23" x14ac:dyDescent="0.2">
      <c r="B10" s="2">
        <f t="shared" si="3"/>
        <v>4</v>
      </c>
      <c r="C10" s="14">
        <f>+itg08_lineas!C163</f>
        <v>0.25268000000000002</v>
      </c>
      <c r="D10" s="14">
        <v>28</v>
      </c>
      <c r="E10" s="21">
        <f t="shared" si="0"/>
        <v>0.97168037545729691</v>
      </c>
      <c r="F10" s="21">
        <f t="shared" si="1"/>
        <v>0.2455241972705498</v>
      </c>
      <c r="G10" s="22">
        <v>0.1</v>
      </c>
      <c r="H10" s="22">
        <v>3.15</v>
      </c>
      <c r="I10" s="14">
        <f>+itg08_carga!L74</f>
        <v>0</v>
      </c>
      <c r="J10" s="62">
        <f t="shared" si="2"/>
        <v>0</v>
      </c>
      <c r="K10" s="14">
        <v>0</v>
      </c>
      <c r="L10" s="14"/>
      <c r="M10" s="14">
        <f>+itg08_seccionadores!H32</f>
        <v>0</v>
      </c>
      <c r="N10" s="14">
        <f>itg08_seccionadores!I32</f>
        <v>0</v>
      </c>
      <c r="O10" s="64">
        <f>itg08_seccionadores!J32</f>
        <v>0</v>
      </c>
      <c r="P10" s="64">
        <f>itg08_seccionadores!K32</f>
        <v>0</v>
      </c>
      <c r="Q10" s="14">
        <f>+itg08_lineas!D163</f>
        <v>158.9</v>
      </c>
      <c r="R10" s="24"/>
      <c r="S10" s="24"/>
      <c r="T10" s="24"/>
      <c r="U10" s="24"/>
      <c r="V10" s="24"/>
      <c r="W10" s="24"/>
    </row>
    <row r="11" spans="2:23" x14ac:dyDescent="0.2">
      <c r="B11" s="2">
        <f t="shared" si="3"/>
        <v>5</v>
      </c>
      <c r="C11" s="14">
        <f>+itg08_lineas!C164</f>
        <v>1.3158900000000002</v>
      </c>
      <c r="D11" s="14">
        <v>28</v>
      </c>
      <c r="E11" s="21">
        <f t="shared" si="0"/>
        <v>0.97168037545729691</v>
      </c>
      <c r="F11" s="21">
        <f t="shared" si="1"/>
        <v>1.2786244892605025</v>
      </c>
      <c r="G11" s="22">
        <v>0.1</v>
      </c>
      <c r="H11" s="22">
        <v>3.15</v>
      </c>
      <c r="I11" s="14">
        <f>+itg08_carga!L75</f>
        <v>376</v>
      </c>
      <c r="J11" s="62">
        <f t="shared" si="2"/>
        <v>324.69869480646855</v>
      </c>
      <c r="K11" s="14">
        <v>0</v>
      </c>
      <c r="L11" s="14"/>
      <c r="M11" s="14">
        <f>+itg08_seccionadores!H33</f>
        <v>0</v>
      </c>
      <c r="N11" s="14">
        <f>itg08_seccionadores!I33</f>
        <v>0</v>
      </c>
      <c r="O11" s="64">
        <f>itg08_seccionadores!J33</f>
        <v>0</v>
      </c>
      <c r="P11" s="64">
        <f>itg08_seccionadores!K33</f>
        <v>0</v>
      </c>
      <c r="Q11" s="14">
        <f>+itg08_lineas!D164</f>
        <v>39</v>
      </c>
      <c r="R11" s="24"/>
      <c r="S11" s="24"/>
      <c r="T11" s="24"/>
      <c r="U11" s="24"/>
      <c r="V11" s="24"/>
      <c r="W11" s="24"/>
    </row>
    <row r="12" spans="2:23" x14ac:dyDescent="0.2">
      <c r="B12" s="2">
        <f t="shared" si="3"/>
        <v>6</v>
      </c>
      <c r="C12" s="14">
        <f>+itg08_lineas!C165</f>
        <v>2.2493799999999995</v>
      </c>
      <c r="D12" s="14">
        <v>28</v>
      </c>
      <c r="E12" s="21">
        <f t="shared" si="0"/>
        <v>0.97168037545729691</v>
      </c>
      <c r="F12" s="21">
        <f t="shared" si="1"/>
        <v>2.185678402946134</v>
      </c>
      <c r="G12" s="22">
        <v>0.1</v>
      </c>
      <c r="H12" s="22">
        <v>3.15</v>
      </c>
      <c r="I12" s="14">
        <f>+itg08_carga!L76</f>
        <v>1350</v>
      </c>
      <c r="J12" s="62">
        <f t="shared" si="2"/>
        <v>1165.8064840125865</v>
      </c>
      <c r="K12" s="14">
        <v>0</v>
      </c>
      <c r="L12" s="14"/>
      <c r="M12" s="14">
        <f>+itg08_seccionadores!H34</f>
        <v>0</v>
      </c>
      <c r="N12" s="14">
        <f>itg08_seccionadores!I34</f>
        <v>4</v>
      </c>
      <c r="O12" s="64" t="str">
        <f>itg08_seccionadores!J34</f>
        <v>ITG11</v>
      </c>
      <c r="P12" s="64" t="str">
        <f>itg08_seccionadores!K34</f>
        <v>ITG 3</v>
      </c>
      <c r="Q12" s="14">
        <f>+itg08_lineas!D165</f>
        <v>31</v>
      </c>
      <c r="R12" s="24"/>
      <c r="S12" s="24"/>
      <c r="T12" s="24"/>
      <c r="U12" s="24"/>
      <c r="V12" s="24"/>
      <c r="W12" s="24"/>
    </row>
    <row r="13" spans="2:23" x14ac:dyDescent="0.2">
      <c r="B13" s="2">
        <f t="shared" si="3"/>
        <v>7</v>
      </c>
      <c r="C13" s="14">
        <f>+itg08_lineas!C166</f>
        <v>10.657909999999999</v>
      </c>
      <c r="D13" s="14">
        <v>28</v>
      </c>
      <c r="E13" s="21">
        <f t="shared" si="0"/>
        <v>0.97168037545729691</v>
      </c>
      <c r="F13" s="21">
        <f t="shared" si="1"/>
        <v>10.356081990390079</v>
      </c>
      <c r="G13" s="22">
        <v>0.1</v>
      </c>
      <c r="H13" s="22">
        <v>3.15</v>
      </c>
      <c r="I13" s="14">
        <f>+itg08_carga!L77</f>
        <v>4234</v>
      </c>
      <c r="J13" s="62">
        <f t="shared" si="2"/>
        <v>3656.3145580068826</v>
      </c>
      <c r="K13" s="14">
        <v>1</v>
      </c>
      <c r="L13" s="14" t="s">
        <v>419</v>
      </c>
      <c r="M13" s="14">
        <f>+itg08_seccionadores!H35</f>
        <v>0</v>
      </c>
      <c r="N13" s="14">
        <f>itg08_seccionadores!I35</f>
        <v>0</v>
      </c>
      <c r="O13" s="64">
        <f>itg08_seccionadores!J35</f>
        <v>0</v>
      </c>
      <c r="P13" s="64">
        <f>itg08_seccionadores!K35</f>
        <v>0</v>
      </c>
      <c r="Q13" s="14">
        <f>+itg08_lineas!D166</f>
        <v>119.9</v>
      </c>
      <c r="R13" s="24"/>
      <c r="S13" s="24"/>
      <c r="T13" s="24"/>
      <c r="U13" s="24"/>
      <c r="V13" s="24"/>
      <c r="W13" s="24"/>
    </row>
    <row r="14" spans="2:23" x14ac:dyDescent="0.2">
      <c r="B14" s="2">
        <f t="shared" si="3"/>
        <v>8</v>
      </c>
      <c r="C14" s="14">
        <f>+itg08_lineas!C167</f>
        <v>2.0809000000000002</v>
      </c>
      <c r="D14" s="14">
        <v>28</v>
      </c>
      <c r="E14" s="21">
        <f t="shared" si="0"/>
        <v>0.97168037545729691</v>
      </c>
      <c r="F14" s="21">
        <f t="shared" si="1"/>
        <v>2.0219696932890892</v>
      </c>
      <c r="G14" s="22">
        <v>0.1</v>
      </c>
      <c r="H14" s="22">
        <v>3.15</v>
      </c>
      <c r="I14" s="14">
        <f>+itg08_carga!L78</f>
        <v>188</v>
      </c>
      <c r="J14" s="62">
        <f t="shared" si="2"/>
        <v>162.34934740323428</v>
      </c>
      <c r="K14" s="14">
        <v>1</v>
      </c>
      <c r="L14" s="14"/>
      <c r="M14" s="14">
        <f>+itg08_seccionadores!H36</f>
        <v>0</v>
      </c>
      <c r="N14" s="14">
        <f>itg08_seccionadores!I36</f>
        <v>0</v>
      </c>
      <c r="O14" s="64">
        <f>itg08_seccionadores!J36</f>
        <v>0</v>
      </c>
      <c r="P14" s="64">
        <f>itg08_seccionadores!K36</f>
        <v>0</v>
      </c>
      <c r="Q14" s="14">
        <f>+itg08_lineas!D167</f>
        <v>19.3</v>
      </c>
      <c r="R14" s="24"/>
      <c r="S14" s="24"/>
      <c r="T14" s="24"/>
      <c r="U14" s="24"/>
      <c r="V14" s="24"/>
      <c r="W14" s="24"/>
    </row>
    <row r="15" spans="2:23" x14ac:dyDescent="0.2">
      <c r="B15" s="2">
        <f t="shared" si="3"/>
        <v>9</v>
      </c>
      <c r="C15" s="14">
        <f>+itg08_lineas!C168</f>
        <v>3.3650100000000003</v>
      </c>
      <c r="D15" s="14">
        <v>28</v>
      </c>
      <c r="E15" s="21">
        <f t="shared" si="0"/>
        <v>0.97168037545729691</v>
      </c>
      <c r="F15" s="21">
        <f t="shared" si="1"/>
        <v>3.2697141802175591</v>
      </c>
      <c r="G15" s="22">
        <v>0.1</v>
      </c>
      <c r="H15" s="22">
        <v>3.15</v>
      </c>
      <c r="I15" s="14">
        <f>+itg08_carga!L79</f>
        <v>110</v>
      </c>
      <c r="J15" s="62">
        <f t="shared" si="2"/>
        <v>94.991639438062606</v>
      </c>
      <c r="K15" s="14">
        <v>0</v>
      </c>
      <c r="L15" s="14"/>
      <c r="M15" s="14">
        <f>+itg08_seccionadores!H37</f>
        <v>0</v>
      </c>
      <c r="N15" s="14">
        <f>itg08_seccionadores!I37</f>
        <v>0</v>
      </c>
      <c r="O15" s="64">
        <f>itg08_seccionadores!J37</f>
        <v>0</v>
      </c>
      <c r="P15" s="64">
        <f>itg08_seccionadores!K37</f>
        <v>0</v>
      </c>
      <c r="Q15" s="14">
        <f>+itg08_lineas!D168</f>
        <v>11.3</v>
      </c>
      <c r="R15" s="24"/>
      <c r="S15" s="24"/>
      <c r="T15" s="24"/>
      <c r="U15" s="24"/>
      <c r="V15" s="24"/>
      <c r="W15" s="24"/>
    </row>
    <row r="16" spans="2:23" x14ac:dyDescent="0.2">
      <c r="B16" s="2">
        <f t="shared" si="3"/>
        <v>10</v>
      </c>
      <c r="C16" s="14">
        <f>+itg08_lineas!C169</f>
        <v>1.3556999999999999</v>
      </c>
      <c r="D16" s="14">
        <v>28</v>
      </c>
      <c r="E16" s="21">
        <f t="shared" si="0"/>
        <v>0.97168037545729691</v>
      </c>
      <c r="F16" s="21">
        <f t="shared" si="1"/>
        <v>1.3173070850074573</v>
      </c>
      <c r="G16" s="22">
        <v>0.1</v>
      </c>
      <c r="H16" s="22">
        <v>3.15</v>
      </c>
      <c r="I16" s="14">
        <f>+itg08_carga!L80</f>
        <v>108</v>
      </c>
      <c r="J16" s="62">
        <f t="shared" si="2"/>
        <v>93.264518721006937</v>
      </c>
      <c r="K16" s="14">
        <v>0</v>
      </c>
      <c r="L16" s="14"/>
      <c r="M16" s="14">
        <f>+itg08_seccionadores!H38</f>
        <v>0</v>
      </c>
      <c r="N16" s="14">
        <f>itg08_seccionadores!I38</f>
        <v>2</v>
      </c>
      <c r="O16" s="64" t="str">
        <f>itg08_seccionadores!J38</f>
        <v>CAP14</v>
      </c>
      <c r="P16" s="64" t="str">
        <f>itg08_seccionadores!K38</f>
        <v>ITG 1</v>
      </c>
      <c r="Q16" s="14">
        <f>+itg08_lineas!D169</f>
        <v>2.16</v>
      </c>
      <c r="R16" s="24"/>
      <c r="S16" s="24"/>
      <c r="T16" s="24"/>
      <c r="U16" s="24"/>
      <c r="V16" s="24"/>
      <c r="W16" s="24"/>
    </row>
    <row r="17" spans="1:23" x14ac:dyDescent="0.2">
      <c r="B17" s="2">
        <f t="shared" si="3"/>
        <v>11</v>
      </c>
      <c r="C17" s="14">
        <f>+itg08_lineas!C170</f>
        <v>0.40238000000000002</v>
      </c>
      <c r="D17" s="14">
        <v>28</v>
      </c>
      <c r="E17" s="21">
        <f t="shared" si="0"/>
        <v>0.97168037545729691</v>
      </c>
      <c r="F17" s="21">
        <f t="shared" si="1"/>
        <v>0.39098474947650713</v>
      </c>
      <c r="G17" s="22">
        <v>0.1</v>
      </c>
      <c r="H17" s="22">
        <v>3.15</v>
      </c>
      <c r="I17" s="14">
        <f>+itg08_carga!L81</f>
        <v>50</v>
      </c>
      <c r="J17" s="62">
        <f t="shared" si="2"/>
        <v>43.178017926392094</v>
      </c>
      <c r="K17" s="14">
        <v>0</v>
      </c>
      <c r="L17" s="14"/>
      <c r="M17" s="14">
        <f>+itg08_seccionadores!H39</f>
        <v>2</v>
      </c>
      <c r="N17" s="14">
        <f>itg08_seccionadores!I39</f>
        <v>0</v>
      </c>
      <c r="O17" s="64">
        <f>itg08_seccionadores!J39</f>
        <v>0</v>
      </c>
      <c r="P17" s="64">
        <f>itg08_seccionadores!K39</f>
        <v>0</v>
      </c>
      <c r="Q17" s="14">
        <f>+itg08_lineas!D170</f>
        <v>2.9</v>
      </c>
      <c r="R17" s="24"/>
      <c r="S17" s="24"/>
      <c r="T17" s="24"/>
      <c r="U17" s="24"/>
      <c r="V17" s="24"/>
      <c r="W17" s="24"/>
    </row>
    <row r="18" spans="1:23" x14ac:dyDescent="0.2">
      <c r="B18" s="2">
        <f t="shared" si="3"/>
        <v>12</v>
      </c>
      <c r="C18" s="14">
        <f>+itg08_lineas!C171</f>
        <v>0.39826999999999996</v>
      </c>
      <c r="D18" s="14">
        <v>28</v>
      </c>
      <c r="E18" s="21">
        <f t="shared" si="0"/>
        <v>0.97168037545729691</v>
      </c>
      <c r="F18" s="21">
        <f t="shared" si="1"/>
        <v>0.38699114313337762</v>
      </c>
      <c r="G18" s="22">
        <v>0.1</v>
      </c>
      <c r="H18" s="22">
        <v>3.15</v>
      </c>
      <c r="I18" s="14">
        <f>+itg08_carga!L82</f>
        <v>100</v>
      </c>
      <c r="J18" s="62">
        <f t="shared" si="2"/>
        <v>86.356035852784188</v>
      </c>
      <c r="K18" s="14">
        <v>0</v>
      </c>
      <c r="L18" s="14"/>
      <c r="M18" s="14">
        <f>+itg08_seccionadores!H40</f>
        <v>2</v>
      </c>
      <c r="N18" s="14">
        <f>itg08_seccionadores!I40</f>
        <v>0</v>
      </c>
      <c r="O18" s="64">
        <f>itg08_seccionadores!J40</f>
        <v>0</v>
      </c>
      <c r="P18" s="64">
        <f>itg08_seccionadores!K40</f>
        <v>0</v>
      </c>
      <c r="Q18" s="14">
        <f>+itg08_lineas!D171</f>
        <v>2.1</v>
      </c>
      <c r="R18" s="24"/>
      <c r="S18" s="24"/>
      <c r="T18" s="24"/>
      <c r="U18" s="24"/>
      <c r="V18" s="24"/>
      <c r="W18" s="24"/>
    </row>
    <row r="19" spans="1:23" x14ac:dyDescent="0.2">
      <c r="B19" s="2">
        <f t="shared" si="3"/>
        <v>13</v>
      </c>
      <c r="C19" s="14">
        <f>+itg08_lineas!C172</f>
        <v>0.34365000000000001</v>
      </c>
      <c r="D19" s="14">
        <v>28</v>
      </c>
      <c r="E19" s="21">
        <f t="shared" si="0"/>
        <v>0.97168037545729691</v>
      </c>
      <c r="F19" s="21">
        <f t="shared" si="1"/>
        <v>0.3339179610259001</v>
      </c>
      <c r="G19" s="22">
        <v>0.1</v>
      </c>
      <c r="H19" s="22">
        <v>3.15</v>
      </c>
      <c r="I19" s="14">
        <f>+itg08_carga!L83</f>
        <v>100</v>
      </c>
      <c r="J19" s="62">
        <f t="shared" si="2"/>
        <v>86.356035852784188</v>
      </c>
      <c r="K19" s="14">
        <v>0</v>
      </c>
      <c r="L19" s="14"/>
      <c r="M19" s="14">
        <f>+itg08_seccionadores!H41</f>
        <v>2</v>
      </c>
      <c r="N19" s="14">
        <f>itg08_seccionadores!I41</f>
        <v>0</v>
      </c>
      <c r="O19" s="64">
        <f>itg08_seccionadores!J41</f>
        <v>0</v>
      </c>
      <c r="P19" s="64">
        <f>itg08_seccionadores!K41</f>
        <v>0</v>
      </c>
      <c r="Q19" s="14">
        <f>+itg08_lineas!D172</f>
        <v>2.2000000000000002</v>
      </c>
      <c r="R19" s="24"/>
      <c r="S19" s="24"/>
      <c r="T19" s="24"/>
      <c r="U19" s="24"/>
      <c r="V19" s="24"/>
      <c r="W19" s="24"/>
    </row>
    <row r="20" spans="1:23" x14ac:dyDescent="0.2">
      <c r="B20" s="2">
        <f t="shared" si="3"/>
        <v>14</v>
      </c>
      <c r="C20" s="14">
        <f>+itg08_lineas!C173</f>
        <v>0.80274999999999996</v>
      </c>
      <c r="D20" s="14">
        <v>28</v>
      </c>
      <c r="E20" s="21">
        <f t="shared" si="0"/>
        <v>0.97168037545729691</v>
      </c>
      <c r="F20" s="21">
        <f t="shared" si="1"/>
        <v>0.78001642139834504</v>
      </c>
      <c r="G20" s="22">
        <v>0.1</v>
      </c>
      <c r="H20" s="22">
        <v>3.15</v>
      </c>
      <c r="I20" s="14">
        <f>+itg08_carga!L84</f>
        <v>25</v>
      </c>
      <c r="J20" s="62">
        <f t="shared" si="2"/>
        <v>21.589008963196047</v>
      </c>
      <c r="K20" s="14">
        <v>0</v>
      </c>
      <c r="L20" s="14"/>
      <c r="M20" s="14">
        <f>+itg08_seccionadores!H42</f>
        <v>2</v>
      </c>
      <c r="N20" s="14">
        <f>itg08_seccionadores!I42</f>
        <v>0</v>
      </c>
      <c r="O20" s="64">
        <f>itg08_seccionadores!J42</f>
        <v>0</v>
      </c>
      <c r="P20" s="64">
        <f>itg08_seccionadores!K42</f>
        <v>0</v>
      </c>
      <c r="Q20" s="14">
        <f>+itg08_lineas!D173</f>
        <v>1.4</v>
      </c>
      <c r="R20" s="24"/>
      <c r="S20" s="24"/>
      <c r="T20" s="24"/>
      <c r="U20" s="24"/>
      <c r="V20" s="24"/>
      <c r="W20" s="24"/>
    </row>
    <row r="21" spans="1:23" x14ac:dyDescent="0.2">
      <c r="B21" s="2">
        <f t="shared" si="3"/>
        <v>15</v>
      </c>
      <c r="C21" s="14">
        <f>+itg08_lineas!C174</f>
        <v>0.23861000000000002</v>
      </c>
      <c r="D21" s="14">
        <v>28</v>
      </c>
      <c r="E21" s="21">
        <f t="shared" si="0"/>
        <v>0.97168037545729691</v>
      </c>
      <c r="F21" s="21">
        <f t="shared" si="1"/>
        <v>0.23185265438786562</v>
      </c>
      <c r="G21" s="22">
        <v>0.1</v>
      </c>
      <c r="H21" s="22">
        <v>3.15</v>
      </c>
      <c r="I21" s="14">
        <f>+itg08_carga!L85</f>
        <v>25</v>
      </c>
      <c r="J21" s="62">
        <f t="shared" si="2"/>
        <v>21.589008963196047</v>
      </c>
      <c r="K21" s="14">
        <v>0</v>
      </c>
      <c r="L21" s="14"/>
      <c r="M21" s="14">
        <f>+itg08_seccionadores!H43</f>
        <v>2</v>
      </c>
      <c r="N21" s="14">
        <f>itg08_seccionadores!I43</f>
        <v>0</v>
      </c>
      <c r="O21" s="64">
        <f>itg08_seccionadores!J43</f>
        <v>0</v>
      </c>
      <c r="P21" s="64">
        <f>itg08_seccionadores!K43</f>
        <v>0</v>
      </c>
      <c r="Q21" s="14">
        <f>+itg08_lineas!D174</f>
        <v>1.6</v>
      </c>
      <c r="R21" s="24"/>
      <c r="S21" s="24"/>
      <c r="T21" s="24"/>
      <c r="U21" s="24"/>
      <c r="V21" s="24"/>
      <c r="W21" s="24"/>
    </row>
    <row r="22" spans="1:23" x14ac:dyDescent="0.2">
      <c r="B22" s="2">
        <f t="shared" si="3"/>
        <v>16</v>
      </c>
      <c r="C22" s="14">
        <f>+itg08_lineas!C175</f>
        <v>1.3290800000000003</v>
      </c>
      <c r="D22" s="14">
        <v>28</v>
      </c>
      <c r="E22" s="21">
        <f t="shared" si="0"/>
        <v>0.97168037545729691</v>
      </c>
      <c r="F22" s="21">
        <f t="shared" si="1"/>
        <v>1.2914409534127844</v>
      </c>
      <c r="G22" s="22">
        <v>0.1</v>
      </c>
      <c r="H22" s="22">
        <v>3.15</v>
      </c>
      <c r="I22" s="14">
        <f>+itg08_carga!L86</f>
        <v>208</v>
      </c>
      <c r="J22" s="62">
        <f t="shared" si="2"/>
        <v>179.62055457379111</v>
      </c>
      <c r="K22" s="14">
        <v>0</v>
      </c>
      <c r="L22" s="14"/>
      <c r="M22" s="14">
        <f>+itg08_seccionadores!H44</f>
        <v>2</v>
      </c>
      <c r="N22" s="14">
        <f>itg08_seccionadores!I44</f>
        <v>0</v>
      </c>
      <c r="O22" s="64">
        <f>itg08_seccionadores!J44</f>
        <v>0</v>
      </c>
      <c r="P22" s="64">
        <f>itg08_seccionadores!K44</f>
        <v>0</v>
      </c>
      <c r="Q22" s="14">
        <f>+itg08_lineas!D175</f>
        <v>3.34</v>
      </c>
      <c r="R22" s="24"/>
      <c r="S22" s="24"/>
      <c r="T22" s="24"/>
      <c r="U22" s="24"/>
      <c r="V22" s="24"/>
      <c r="W22" s="24"/>
    </row>
    <row r="23" spans="1:23" ht="15" thickBot="1" x14ac:dyDescent="0.25"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36"/>
      <c r="P23" s="36"/>
      <c r="Q23" s="24"/>
      <c r="R23" s="25"/>
      <c r="S23" s="25"/>
      <c r="T23" s="25"/>
      <c r="U23" s="25"/>
      <c r="V23" s="25"/>
    </row>
    <row r="24" spans="1:23" ht="15" customHeight="1" x14ac:dyDescent="0.25">
      <c r="B24" s="102" t="s">
        <v>349</v>
      </c>
      <c r="C24" s="103"/>
      <c r="D24" s="104"/>
      <c r="E24" s="23"/>
      <c r="F24" s="26" t="s">
        <v>350</v>
      </c>
      <c r="G24" s="23"/>
      <c r="H24" s="23"/>
      <c r="I24" s="23"/>
      <c r="J24" s="23"/>
      <c r="K24" s="23"/>
      <c r="L24" s="23"/>
      <c r="M24" s="23"/>
      <c r="N24" s="23"/>
      <c r="O24" s="36"/>
      <c r="P24" s="36"/>
      <c r="Q24" s="23"/>
      <c r="R24" s="25"/>
      <c r="S24" s="25"/>
      <c r="T24" s="25"/>
      <c r="U24" s="25"/>
      <c r="V24" s="25"/>
    </row>
    <row r="25" spans="1:23" ht="15" x14ac:dyDescent="0.25">
      <c r="B25" s="105"/>
      <c r="C25" s="106"/>
      <c r="D25" s="107"/>
      <c r="E25" s="111"/>
      <c r="F25" s="26" t="s">
        <v>351</v>
      </c>
      <c r="G25" s="23"/>
      <c r="H25" s="23"/>
      <c r="I25" s="23"/>
      <c r="J25" s="23"/>
      <c r="K25" s="23"/>
      <c r="L25" s="23"/>
      <c r="M25" s="23"/>
      <c r="N25" s="23"/>
      <c r="O25" s="36"/>
      <c r="P25" s="36"/>
      <c r="Q25" s="23"/>
      <c r="R25" s="25"/>
      <c r="S25" s="25"/>
      <c r="T25" s="25"/>
      <c r="U25" s="25"/>
      <c r="V25" s="25"/>
    </row>
    <row r="26" spans="1:23" ht="30" x14ac:dyDescent="0.25">
      <c r="B26" s="105"/>
      <c r="C26" s="106"/>
      <c r="D26" s="107"/>
      <c r="E26" s="111"/>
      <c r="F26" s="26" t="s">
        <v>352</v>
      </c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5"/>
      <c r="S26" s="25"/>
      <c r="T26" s="25"/>
      <c r="U26" s="25"/>
      <c r="V26" s="25"/>
    </row>
    <row r="27" spans="1:23" ht="60.75" thickBot="1" x14ac:dyDescent="0.3">
      <c r="B27" s="108"/>
      <c r="C27" s="109"/>
      <c r="D27" s="110"/>
      <c r="E27" s="26" t="s">
        <v>353</v>
      </c>
      <c r="F27" s="27" t="s">
        <v>354</v>
      </c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5"/>
      <c r="S27" s="25"/>
      <c r="T27" s="25"/>
      <c r="U27" s="25"/>
      <c r="V27" s="25"/>
    </row>
    <row r="28" spans="1:23" ht="14.25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5"/>
      <c r="S28" s="25"/>
      <c r="T28" s="25"/>
      <c r="U28" s="25"/>
      <c r="V28" s="25"/>
    </row>
    <row r="30" spans="1:23" s="6" customFormat="1" ht="15" thickBot="1" x14ac:dyDescent="0.25">
      <c r="A30"/>
      <c r="B30" s="35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</row>
    <row r="31" spans="1:23" ht="20.25" customHeight="1" x14ac:dyDescent="0.2">
      <c r="B31" s="37" t="s">
        <v>362</v>
      </c>
    </row>
    <row r="32" spans="1:23" x14ac:dyDescent="0.2">
      <c r="B32" s="81"/>
      <c r="C32" s="81"/>
      <c r="D32" s="81"/>
    </row>
    <row r="33" spans="2:12" ht="18" customHeight="1" x14ac:dyDescent="0.2">
      <c r="B33" s="81"/>
      <c r="C33" s="81"/>
      <c r="D33" s="81"/>
    </row>
    <row r="34" spans="2:12" x14ac:dyDescent="0.2">
      <c r="B34" s="2" t="s">
        <v>363</v>
      </c>
      <c r="C34" s="2" t="s">
        <v>364</v>
      </c>
      <c r="D34" s="2" t="s">
        <v>365</v>
      </c>
      <c r="E34" s="2" t="s">
        <v>366</v>
      </c>
    </row>
    <row r="35" spans="2:12" x14ac:dyDescent="0.2">
      <c r="B35" s="21">
        <f>+SUM(I7:I22)/(SQRT(3)*23)</f>
        <v>213.41878211522604</v>
      </c>
      <c r="C35" s="14">
        <v>194</v>
      </c>
      <c r="D35" s="21">
        <f>+C35/B35</f>
        <v>0.90901090371351789</v>
      </c>
      <c r="E35" s="38">
        <v>0.95</v>
      </c>
    </row>
    <row r="36" spans="2:12" ht="13.5" thickBot="1" x14ac:dyDescent="0.25"/>
    <row r="37" spans="2:12" ht="15" thickBot="1" x14ac:dyDescent="0.25">
      <c r="B37" s="117" t="s">
        <v>367</v>
      </c>
      <c r="C37" s="118"/>
      <c r="D37" s="118"/>
      <c r="E37" s="118"/>
      <c r="F37" s="118"/>
      <c r="G37" s="119"/>
    </row>
    <row r="38" spans="2:12" ht="13.5" thickBot="1" x14ac:dyDescent="0.25"/>
    <row r="39" spans="2:12" ht="14.25" x14ac:dyDescent="0.2">
      <c r="B39" s="114" t="s">
        <v>368</v>
      </c>
      <c r="C39" s="114" t="s">
        <v>369</v>
      </c>
      <c r="D39" s="39"/>
    </row>
    <row r="40" spans="2:12" ht="13.5" thickBot="1" x14ac:dyDescent="0.25">
      <c r="B40" s="115"/>
      <c r="C40" s="116"/>
      <c r="D40" s="40"/>
    </row>
    <row r="41" spans="2:12" x14ac:dyDescent="0.2">
      <c r="B41" s="120"/>
      <c r="C41" s="120"/>
      <c r="D41" s="41"/>
    </row>
    <row r="42" spans="2:12" x14ac:dyDescent="0.2">
      <c r="B42" s="121"/>
      <c r="C42" s="121"/>
      <c r="D42" s="41"/>
    </row>
    <row r="43" spans="2:12" ht="13.5" thickBot="1" x14ac:dyDescent="0.25">
      <c r="B43" s="122"/>
      <c r="C43" s="122"/>
      <c r="D43" s="41"/>
    </row>
    <row r="44" spans="2:12" x14ac:dyDescent="0.2">
      <c r="B44" s="42"/>
      <c r="C44" s="42"/>
      <c r="D44" s="41"/>
    </row>
    <row r="45" spans="2:12" x14ac:dyDescent="0.2">
      <c r="B45" s="42" t="s">
        <v>370</v>
      </c>
      <c r="C45" s="42"/>
      <c r="D45" s="42" t="s">
        <v>371</v>
      </c>
    </row>
    <row r="46" spans="2:12" x14ac:dyDescent="0.2">
      <c r="B46" t="s">
        <v>372</v>
      </c>
      <c r="C46" t="s">
        <v>373</v>
      </c>
    </row>
    <row r="47" spans="2:12" x14ac:dyDescent="0.2">
      <c r="C47" s="113"/>
      <c r="D47" s="113"/>
      <c r="E47" s="113"/>
      <c r="F47" s="13"/>
      <c r="G47" s="13"/>
      <c r="H47" s="13"/>
      <c r="I47" s="13"/>
      <c r="J47" s="63"/>
      <c r="K47" s="63"/>
      <c r="L47" s="63"/>
    </row>
    <row r="48" spans="2:12" x14ac:dyDescent="0.2">
      <c r="H48" s="2" t="s">
        <v>403</v>
      </c>
    </row>
    <row r="49" spans="2:8" x14ac:dyDescent="0.2">
      <c r="B49" s="112" t="s">
        <v>389</v>
      </c>
      <c r="C49" s="112"/>
      <c r="D49" s="112"/>
      <c r="E49" s="112"/>
      <c r="F49" s="50">
        <v>1000</v>
      </c>
      <c r="G49" s="2" t="s">
        <v>390</v>
      </c>
      <c r="H49" s="51">
        <v>10500</v>
      </c>
    </row>
    <row r="50" spans="2:8" x14ac:dyDescent="0.2">
      <c r="B50" s="112" t="s">
        <v>391</v>
      </c>
      <c r="C50" s="112"/>
      <c r="D50" s="112"/>
      <c r="E50" s="112"/>
      <c r="F50" s="50">
        <v>1000</v>
      </c>
      <c r="G50" s="2" t="s">
        <v>390</v>
      </c>
      <c r="H50" s="52">
        <v>1800</v>
      </c>
    </row>
    <row r="51" spans="2:8" x14ac:dyDescent="0.2">
      <c r="B51" s="112" t="s">
        <v>392</v>
      </c>
      <c r="C51" s="112"/>
      <c r="D51" s="112"/>
      <c r="E51" s="112"/>
      <c r="F51" s="50">
        <v>1000</v>
      </c>
      <c r="G51" s="2" t="s">
        <v>390</v>
      </c>
      <c r="H51" s="52">
        <v>210</v>
      </c>
    </row>
    <row r="52" spans="2:8" x14ac:dyDescent="0.2">
      <c r="B52" s="112" t="s">
        <v>393</v>
      </c>
      <c r="C52" s="112"/>
      <c r="D52" s="112"/>
      <c r="E52" s="112"/>
      <c r="F52" s="50">
        <v>1000</v>
      </c>
      <c r="G52" s="2" t="s">
        <v>390</v>
      </c>
      <c r="H52" s="52">
        <v>1300</v>
      </c>
    </row>
    <row r="53" spans="2:8" x14ac:dyDescent="0.2">
      <c r="B53" s="112" t="s">
        <v>394</v>
      </c>
      <c r="C53" s="112"/>
      <c r="D53" s="112"/>
      <c r="E53" s="112"/>
      <c r="F53" s="50">
        <v>1000</v>
      </c>
      <c r="G53" s="2" t="s">
        <v>390</v>
      </c>
      <c r="H53" s="52">
        <v>500</v>
      </c>
    </row>
    <row r="54" spans="2:8" x14ac:dyDescent="0.2">
      <c r="G54" s="2" t="s">
        <v>395</v>
      </c>
      <c r="H54" s="54">
        <f>SUM(H49:H53)</f>
        <v>14310</v>
      </c>
    </row>
    <row r="66" spans="3:12" x14ac:dyDescent="0.2">
      <c r="C66" s="13"/>
      <c r="D66" s="13"/>
      <c r="E66" s="13"/>
      <c r="F66" s="13"/>
      <c r="G66" s="13"/>
      <c r="H66" s="13"/>
      <c r="I66" s="13"/>
      <c r="J66" s="63"/>
      <c r="K66" s="63"/>
      <c r="L66" s="63"/>
    </row>
    <row r="67" spans="3:12" x14ac:dyDescent="0.2">
      <c r="C67" s="13"/>
      <c r="D67" s="13"/>
      <c r="E67" s="13"/>
      <c r="F67" s="13"/>
      <c r="G67" s="13"/>
      <c r="H67" s="13"/>
      <c r="I67" s="13"/>
      <c r="J67" s="63"/>
      <c r="K67" s="63"/>
      <c r="L67" s="63"/>
    </row>
    <row r="68" spans="3:12" x14ac:dyDescent="0.2">
      <c r="C68" s="13"/>
      <c r="D68" s="13"/>
      <c r="E68" s="13"/>
      <c r="F68" s="13"/>
      <c r="G68" s="13"/>
      <c r="H68" s="13"/>
      <c r="I68" s="13"/>
      <c r="J68" s="63"/>
      <c r="K68" s="63"/>
      <c r="L68" s="63"/>
    </row>
    <row r="70" spans="3:12" ht="15" customHeight="1" x14ac:dyDescent="0.2"/>
  </sheetData>
  <mergeCells count="38">
    <mergeCell ref="B52:E52"/>
    <mergeCell ref="B53:E53"/>
    <mergeCell ref="C47:E47"/>
    <mergeCell ref="L5:L6"/>
    <mergeCell ref="B49:E49"/>
    <mergeCell ref="B50:E50"/>
    <mergeCell ref="B51:E51"/>
    <mergeCell ref="B39:B40"/>
    <mergeCell ref="C39:C40"/>
    <mergeCell ref="B37:G37"/>
    <mergeCell ref="B41:B43"/>
    <mergeCell ref="C41:C43"/>
    <mergeCell ref="W5:W6"/>
    <mergeCell ref="U5:U6"/>
    <mergeCell ref="V5:V6"/>
    <mergeCell ref="B32:B33"/>
    <mergeCell ref="C32:C33"/>
    <mergeCell ref="D32:D33"/>
    <mergeCell ref="B24:D27"/>
    <mergeCell ref="E25:E26"/>
    <mergeCell ref="S5:S6"/>
    <mergeCell ref="T5:T6"/>
    <mergeCell ref="Q5:Q6"/>
    <mergeCell ref="R5:R6"/>
    <mergeCell ref="G5:G6"/>
    <mergeCell ref="H5:H6"/>
    <mergeCell ref="I5:I6"/>
    <mergeCell ref="M5:M6"/>
    <mergeCell ref="O5:P6"/>
    <mergeCell ref="B4:E4"/>
    <mergeCell ref="B5:B6"/>
    <mergeCell ref="C5:C6"/>
    <mergeCell ref="D5:D6"/>
    <mergeCell ref="E5:E6"/>
    <mergeCell ref="J5:J6"/>
    <mergeCell ref="K5:K6"/>
    <mergeCell ref="N5:N6"/>
    <mergeCell ref="F5:F6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4"/>
  <sheetViews>
    <sheetView topLeftCell="A109" zoomScale="85" zoomScaleNormal="85" workbookViewId="0">
      <selection activeCell="J118" sqref="J118"/>
    </sheetView>
  </sheetViews>
  <sheetFormatPr baseColWidth="10" defaultRowHeight="12.75" x14ac:dyDescent="0.2"/>
  <cols>
    <col min="2" max="2" width="48.85546875" bestFit="1" customWidth="1"/>
    <col min="3" max="3" width="14.140625" bestFit="1" customWidth="1"/>
    <col min="4" max="4" width="15.28515625" bestFit="1" customWidth="1"/>
    <col min="5" max="5" width="17.7109375" bestFit="1" customWidth="1"/>
    <col min="6" max="6" width="17.28515625" customWidth="1"/>
    <col min="7" max="7" width="17.42578125" bestFit="1" customWidth="1"/>
    <col min="8" max="9" width="13.5703125" bestFit="1" customWidth="1"/>
    <col min="10" max="10" width="26.140625" customWidth="1"/>
    <col min="11" max="11" width="14.5703125" bestFit="1" customWidth="1"/>
    <col min="15" max="15" width="12" bestFit="1" customWidth="1"/>
    <col min="21" max="21" width="17.85546875" bestFit="1" customWidth="1"/>
  </cols>
  <sheetData>
    <row r="1" spans="2:18" ht="13.5" thickBot="1" x14ac:dyDescent="0.25"/>
    <row r="2" spans="2:18" ht="15" thickBot="1" x14ac:dyDescent="0.25">
      <c r="B2" s="29" t="s">
        <v>355</v>
      </c>
      <c r="C2" s="30"/>
      <c r="D2" s="31"/>
      <c r="E2" s="31"/>
      <c r="F2" s="31"/>
      <c r="G2" s="31"/>
      <c r="H2" s="31"/>
      <c r="I2" s="31"/>
      <c r="J2" s="31"/>
    </row>
    <row r="3" spans="2:18" ht="14.25" x14ac:dyDescent="0.2">
      <c r="B3" s="28" t="s">
        <v>340</v>
      </c>
      <c r="C3" s="32">
        <v>1</v>
      </c>
      <c r="D3" s="32">
        <f>1+C3</f>
        <v>2</v>
      </c>
      <c r="E3" s="32">
        <f t="shared" ref="E3:R3" si="0">1+D3</f>
        <v>3</v>
      </c>
      <c r="F3" s="32">
        <f t="shared" si="0"/>
        <v>4</v>
      </c>
      <c r="G3" s="32">
        <f t="shared" si="0"/>
        <v>5</v>
      </c>
      <c r="H3" s="32">
        <f t="shared" si="0"/>
        <v>6</v>
      </c>
      <c r="I3" s="32">
        <f t="shared" si="0"/>
        <v>7</v>
      </c>
      <c r="J3" s="32">
        <f t="shared" si="0"/>
        <v>8</v>
      </c>
      <c r="K3" s="32">
        <f t="shared" si="0"/>
        <v>9</v>
      </c>
      <c r="L3" s="32">
        <f t="shared" si="0"/>
        <v>10</v>
      </c>
      <c r="M3" s="32">
        <f t="shared" si="0"/>
        <v>11</v>
      </c>
      <c r="N3" s="32">
        <f t="shared" si="0"/>
        <v>12</v>
      </c>
      <c r="O3" s="32">
        <f t="shared" si="0"/>
        <v>13</v>
      </c>
      <c r="P3" s="32">
        <f t="shared" si="0"/>
        <v>14</v>
      </c>
      <c r="Q3" s="32">
        <f t="shared" si="0"/>
        <v>15</v>
      </c>
      <c r="R3" s="32">
        <f t="shared" si="0"/>
        <v>16</v>
      </c>
    </row>
    <row r="4" spans="2:18" ht="14.25" x14ac:dyDescent="0.2">
      <c r="B4" s="3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</row>
    <row r="5" spans="2:18" ht="14.25" x14ac:dyDescent="0.2">
      <c r="B5" s="32">
        <f t="shared" ref="B5:B19" si="1">1+B4</f>
        <v>2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</row>
    <row r="6" spans="2:18" ht="14.25" x14ac:dyDescent="0.2">
      <c r="B6" s="32">
        <f t="shared" si="1"/>
        <v>3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</row>
    <row r="7" spans="2:18" ht="14.25" x14ac:dyDescent="0.2">
      <c r="B7" s="32">
        <f t="shared" si="1"/>
        <v>4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</row>
    <row r="8" spans="2:18" ht="14.25" x14ac:dyDescent="0.2">
      <c r="B8" s="32">
        <f t="shared" si="1"/>
        <v>5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</row>
    <row r="9" spans="2:18" ht="14.25" x14ac:dyDescent="0.2">
      <c r="B9" s="32">
        <f t="shared" si="1"/>
        <v>6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</row>
    <row r="10" spans="2:18" ht="14.25" x14ac:dyDescent="0.2">
      <c r="B10" s="32">
        <f t="shared" si="1"/>
        <v>7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</row>
    <row r="11" spans="2:18" ht="14.25" x14ac:dyDescent="0.2">
      <c r="B11" s="32">
        <f t="shared" si="1"/>
        <v>8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</row>
    <row r="12" spans="2:18" ht="14.25" x14ac:dyDescent="0.2">
      <c r="B12" s="32">
        <f t="shared" si="1"/>
        <v>9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</row>
    <row r="13" spans="2:18" ht="14.25" x14ac:dyDescent="0.2">
      <c r="B13" s="32">
        <f t="shared" si="1"/>
        <v>10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</row>
    <row r="14" spans="2:18" ht="14.25" x14ac:dyDescent="0.2">
      <c r="B14" s="32">
        <f t="shared" si="1"/>
        <v>11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2:18" ht="14.25" x14ac:dyDescent="0.2">
      <c r="B15" s="32">
        <f t="shared" si="1"/>
        <v>12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</row>
    <row r="16" spans="2:18" ht="14.25" x14ac:dyDescent="0.2">
      <c r="B16" s="32">
        <f t="shared" si="1"/>
        <v>13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</row>
    <row r="17" spans="2:18" ht="14.25" x14ac:dyDescent="0.2">
      <c r="B17" s="32">
        <f t="shared" si="1"/>
        <v>14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</row>
    <row r="18" spans="2:18" ht="14.25" x14ac:dyDescent="0.2">
      <c r="B18" s="32">
        <f t="shared" si="1"/>
        <v>15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</row>
    <row r="19" spans="2:18" ht="14.25" x14ac:dyDescent="0.2">
      <c r="B19" s="32">
        <f t="shared" si="1"/>
        <v>16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</row>
    <row r="20" spans="2:18" ht="14.25" x14ac:dyDescent="0.2">
      <c r="B20" s="3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</row>
    <row r="21" spans="2:18" ht="15" thickBot="1" x14ac:dyDescent="0.25">
      <c r="B21" s="33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2:18" ht="15" thickBot="1" x14ac:dyDescent="0.25">
      <c r="B22" s="29" t="s">
        <v>356</v>
      </c>
      <c r="C22" s="126" t="s">
        <v>357</v>
      </c>
      <c r="D22" s="123"/>
      <c r="E22" s="123"/>
      <c r="F22" s="123"/>
      <c r="G22" s="123"/>
      <c r="H22" s="123"/>
      <c r="I22" s="123"/>
      <c r="J22" s="123"/>
      <c r="K22" s="24"/>
      <c r="L22" s="24"/>
      <c r="M22" s="24"/>
      <c r="N22" s="24"/>
      <c r="O22" s="24"/>
    </row>
    <row r="23" spans="2:18" ht="14.25" x14ac:dyDescent="0.2">
      <c r="B23" s="28" t="s">
        <v>340</v>
      </c>
      <c r="C23" s="32">
        <v>1</v>
      </c>
      <c r="D23" s="32">
        <f>1+C23</f>
        <v>2</v>
      </c>
      <c r="E23" s="32">
        <f t="shared" ref="E23:R23" si="2">1+D23</f>
        <v>3</v>
      </c>
      <c r="F23" s="32">
        <f t="shared" si="2"/>
        <v>4</v>
      </c>
      <c r="G23" s="32">
        <f t="shared" si="2"/>
        <v>5</v>
      </c>
      <c r="H23" s="32">
        <f t="shared" si="2"/>
        <v>6</v>
      </c>
      <c r="I23" s="32">
        <f t="shared" si="2"/>
        <v>7</v>
      </c>
      <c r="J23" s="32">
        <f t="shared" si="2"/>
        <v>8</v>
      </c>
      <c r="K23" s="32">
        <f t="shared" si="2"/>
        <v>9</v>
      </c>
      <c r="L23" s="32">
        <f t="shared" si="2"/>
        <v>10</v>
      </c>
      <c r="M23" s="32">
        <f t="shared" si="2"/>
        <v>11</v>
      </c>
      <c r="N23" s="32">
        <f t="shared" si="2"/>
        <v>12</v>
      </c>
      <c r="O23" s="32">
        <f t="shared" si="2"/>
        <v>13</v>
      </c>
      <c r="P23" s="32">
        <f t="shared" si="2"/>
        <v>14</v>
      </c>
      <c r="Q23" s="32">
        <f t="shared" si="2"/>
        <v>15</v>
      </c>
      <c r="R23" s="32">
        <f t="shared" si="2"/>
        <v>16</v>
      </c>
    </row>
    <row r="24" spans="2:18" ht="14.25" x14ac:dyDescent="0.2">
      <c r="B24" s="32">
        <v>1</v>
      </c>
      <c r="C24" s="2">
        <f>+IF(C4=1,'Datos Iniciales'!$F7,0)</f>
        <v>0.10537873671834383</v>
      </c>
      <c r="D24" s="2">
        <f>+IF(D4=1,'Datos Iniciales'!$F7,0)</f>
        <v>0.10537873671834383</v>
      </c>
      <c r="E24" s="2">
        <f>+IF(E4=1,'Datos Iniciales'!$F7,0)</f>
        <v>0.10537873671834383</v>
      </c>
      <c r="F24" s="2">
        <f>+IF(F4=1,'Datos Iniciales'!$F7,0)</f>
        <v>0.10537873671834383</v>
      </c>
      <c r="G24" s="2">
        <f>+IF(G4=1,'Datos Iniciales'!$F7,0)</f>
        <v>0.10537873671834383</v>
      </c>
      <c r="H24" s="2">
        <f>+IF(H4=1,'Datos Iniciales'!$F7,0)</f>
        <v>0.10537873671834383</v>
      </c>
      <c r="I24" s="2">
        <f>+IF(I4=1,'Datos Iniciales'!$F7,0)</f>
        <v>0.10537873671834383</v>
      </c>
      <c r="J24" s="2">
        <f>+IF(J4=1,'Datos Iniciales'!$F7,0)</f>
        <v>0.10537873671834383</v>
      </c>
      <c r="K24" s="2">
        <f>+IF(K4=1,'Datos Iniciales'!$F7,0)</f>
        <v>0.10537873671834383</v>
      </c>
      <c r="L24" s="2">
        <f>+IF(L4=1,'Datos Iniciales'!$F7,0)</f>
        <v>0.10537873671834383</v>
      </c>
      <c r="M24" s="2">
        <f>+IF(M4=1,'Datos Iniciales'!$F7,0)</f>
        <v>0.10537873671834383</v>
      </c>
      <c r="N24" s="2">
        <f>+IF(N4=1,'Datos Iniciales'!$F7,0)</f>
        <v>0.10537873671834383</v>
      </c>
      <c r="O24" s="2">
        <f>+IF(O4=1,'Datos Iniciales'!$F7,0)</f>
        <v>0.10537873671834383</v>
      </c>
      <c r="P24" s="2">
        <f>+IF(P4=1,'Datos Iniciales'!$F7,0)</f>
        <v>0.10537873671834383</v>
      </c>
      <c r="Q24" s="2">
        <f>+IF(Q4=1,'Datos Iniciales'!$F7,0)</f>
        <v>0.10537873671834383</v>
      </c>
      <c r="R24" s="2">
        <f>+IF(R4=1,'Datos Iniciales'!$F7,0)</f>
        <v>0.10537873671834383</v>
      </c>
    </row>
    <row r="25" spans="2:18" ht="14.25" x14ac:dyDescent="0.2">
      <c r="B25" s="32">
        <f t="shared" ref="B25:B39" si="3">1+B24</f>
        <v>2</v>
      </c>
      <c r="C25" s="2">
        <f>+IF(C5=1,'Datos Iniciales'!$F8,0)</f>
        <v>0.69691831568923712</v>
      </c>
      <c r="D25" s="2">
        <f>+IF(D5=1,'Datos Iniciales'!$F8,0)</f>
        <v>0.69691831568923712</v>
      </c>
      <c r="E25" s="2">
        <f>+IF(E5=1,'Datos Iniciales'!$F8,0)</f>
        <v>0.69691831568923712</v>
      </c>
      <c r="F25" s="2">
        <f>+IF(F5=1,'Datos Iniciales'!$F8,0)</f>
        <v>0.69691831568923712</v>
      </c>
      <c r="G25" s="2">
        <f>+IF(G5=1,'Datos Iniciales'!$F8,0)</f>
        <v>0.69691831568923712</v>
      </c>
      <c r="H25" s="2">
        <f>+IF(H5=1,'Datos Iniciales'!$F8,0)</f>
        <v>0.69691831568923712</v>
      </c>
      <c r="I25" s="2">
        <f>+IF(I5=1,'Datos Iniciales'!$F8,0)</f>
        <v>0.69691831568923712</v>
      </c>
      <c r="J25" s="2">
        <f>+IF(J5=1,'Datos Iniciales'!$F8,0)</f>
        <v>0.69691831568923712</v>
      </c>
      <c r="K25" s="2">
        <f>+IF(K5=1,'Datos Iniciales'!$F8,0)</f>
        <v>0.69691831568923712</v>
      </c>
      <c r="L25" s="2">
        <f>+IF(L5=1,'Datos Iniciales'!$F8,0)</f>
        <v>0.69691831568923712</v>
      </c>
      <c r="M25" s="2">
        <f>+IF(M5=1,'Datos Iniciales'!$F8,0)</f>
        <v>0.69691831568923712</v>
      </c>
      <c r="N25" s="2">
        <f>+IF(N5=1,'Datos Iniciales'!$F8,0)</f>
        <v>0.69691831568923712</v>
      </c>
      <c r="O25" s="2">
        <f>+IF(O5=1,'Datos Iniciales'!$F8,0)</f>
        <v>0.69691831568923712</v>
      </c>
      <c r="P25" s="2">
        <f>+IF(P5=1,'Datos Iniciales'!$F8,0)</f>
        <v>0.69691831568923712</v>
      </c>
      <c r="Q25" s="2">
        <f>+IF(Q5=1,'Datos Iniciales'!$F8,0)</f>
        <v>0.69691831568923712</v>
      </c>
      <c r="R25" s="2">
        <f>+IF(R5=1,'Datos Iniciales'!$F8,0)</f>
        <v>0.69691831568923712</v>
      </c>
    </row>
    <row r="26" spans="2:18" ht="14.25" x14ac:dyDescent="0.2">
      <c r="B26" s="32">
        <f t="shared" si="3"/>
        <v>3</v>
      </c>
      <c r="C26" s="2">
        <f>+IF(C6=1,'Datos Iniciales'!$F9,0)</f>
        <v>3.1075990263762634</v>
      </c>
      <c r="D26" s="2">
        <f>+IF(D6=1,'Datos Iniciales'!$F9,0)</f>
        <v>3.1075990263762634</v>
      </c>
      <c r="E26" s="2">
        <f>+IF(E6=1,'Datos Iniciales'!$F9,0)</f>
        <v>3.1075990263762634</v>
      </c>
      <c r="F26" s="2">
        <f>+IF(F6=1,'Datos Iniciales'!$F9,0)</f>
        <v>3.1075990263762634</v>
      </c>
      <c r="G26" s="2">
        <f>+IF(G6=1,'Datos Iniciales'!$F9,0)</f>
        <v>3.1075990263762634</v>
      </c>
      <c r="H26" s="2">
        <f>+IF(H6=1,'Datos Iniciales'!$F9,0)</f>
        <v>3.1075990263762634</v>
      </c>
      <c r="I26" s="2">
        <f>+IF(I6=1,'Datos Iniciales'!$F9,0)</f>
        <v>3.1075990263762634</v>
      </c>
      <c r="J26" s="2">
        <f>+IF(J6=1,'Datos Iniciales'!$F9,0)</f>
        <v>3.1075990263762634</v>
      </c>
      <c r="K26" s="2">
        <f>+IF(K6=1,'Datos Iniciales'!$F9,0)</f>
        <v>3.1075990263762634</v>
      </c>
      <c r="L26" s="2">
        <f>+IF(L6=1,'Datos Iniciales'!$F9,0)</f>
        <v>3.1075990263762634</v>
      </c>
      <c r="M26" s="2">
        <f>+IF(M6=1,'Datos Iniciales'!$F9,0)</f>
        <v>3.1075990263762634</v>
      </c>
      <c r="N26" s="2">
        <f>+IF(N6=1,'Datos Iniciales'!$F9,0)</f>
        <v>3.1075990263762634</v>
      </c>
      <c r="O26" s="2">
        <f>+IF(O6=1,'Datos Iniciales'!$F9,0)</f>
        <v>3.1075990263762634</v>
      </c>
      <c r="P26" s="2">
        <f>+IF(P6=1,'Datos Iniciales'!$F9,0)</f>
        <v>3.1075990263762634</v>
      </c>
      <c r="Q26" s="2">
        <f>+IF(Q6=1,'Datos Iniciales'!$F9,0)</f>
        <v>3.1075990263762634</v>
      </c>
      <c r="R26" s="2">
        <f>+IF(R6=1,'Datos Iniciales'!$F9,0)</f>
        <v>3.1075990263762634</v>
      </c>
    </row>
    <row r="27" spans="2:18" ht="14.25" x14ac:dyDescent="0.2">
      <c r="B27" s="32">
        <f t="shared" si="3"/>
        <v>4</v>
      </c>
      <c r="C27" s="2">
        <f>+IF(C7=1,'Datos Iniciales'!$F10,0)</f>
        <v>0.2455241972705498</v>
      </c>
      <c r="D27" s="2">
        <f>+IF(D7=1,'Datos Iniciales'!$F10,0)</f>
        <v>0.2455241972705498</v>
      </c>
      <c r="E27" s="2">
        <f>+IF(E7=1,'Datos Iniciales'!$F10,0)</f>
        <v>0.2455241972705498</v>
      </c>
      <c r="F27" s="2">
        <f>+IF(F7=1,'Datos Iniciales'!$F10,0)</f>
        <v>0.2455241972705498</v>
      </c>
      <c r="G27" s="2">
        <f>+IF(G7=1,'Datos Iniciales'!$F10,0)</f>
        <v>0.2455241972705498</v>
      </c>
      <c r="H27" s="2">
        <f>+IF(H7=1,'Datos Iniciales'!$F10,0)</f>
        <v>0.2455241972705498</v>
      </c>
      <c r="I27" s="2">
        <f>+IF(I7=1,'Datos Iniciales'!$F10,0)</f>
        <v>0.2455241972705498</v>
      </c>
      <c r="J27" s="2">
        <f>+IF(J7=1,'Datos Iniciales'!$F10,0)</f>
        <v>0.2455241972705498</v>
      </c>
      <c r="K27" s="2">
        <f>+IF(K7=1,'Datos Iniciales'!$F10,0)</f>
        <v>0.2455241972705498</v>
      </c>
      <c r="L27" s="2">
        <f>+IF(L7=1,'Datos Iniciales'!$F10,0)</f>
        <v>0.2455241972705498</v>
      </c>
      <c r="M27" s="2">
        <f>+IF(M7=1,'Datos Iniciales'!$F10,0)</f>
        <v>0.2455241972705498</v>
      </c>
      <c r="N27" s="2">
        <f>+IF(N7=1,'Datos Iniciales'!$F10,0)</f>
        <v>0.2455241972705498</v>
      </c>
      <c r="O27" s="2">
        <f>+IF(O7=1,'Datos Iniciales'!$F10,0)</f>
        <v>0.2455241972705498</v>
      </c>
      <c r="P27" s="2">
        <f>+IF(P7=1,'Datos Iniciales'!$F10,0)</f>
        <v>0.2455241972705498</v>
      </c>
      <c r="Q27" s="2">
        <f>+IF(Q7=1,'Datos Iniciales'!$F10,0)</f>
        <v>0.2455241972705498</v>
      </c>
      <c r="R27" s="2">
        <f>+IF(R7=1,'Datos Iniciales'!$F10,0)</f>
        <v>0.2455241972705498</v>
      </c>
    </row>
    <row r="28" spans="2:18" ht="14.25" x14ac:dyDescent="0.2">
      <c r="B28" s="32">
        <f t="shared" si="3"/>
        <v>5</v>
      </c>
      <c r="C28" s="2">
        <f>+IF(C8=1,'Datos Iniciales'!$F11,0)</f>
        <v>1.2786244892605025</v>
      </c>
      <c r="D28" s="2">
        <f>+IF(D8=1,'Datos Iniciales'!$F11,0)</f>
        <v>1.2786244892605025</v>
      </c>
      <c r="E28" s="2">
        <f>+IF(E8=1,'Datos Iniciales'!$F11,0)</f>
        <v>1.2786244892605025</v>
      </c>
      <c r="F28" s="2">
        <f>+IF(F8=1,'Datos Iniciales'!$F11,0)</f>
        <v>1.2786244892605025</v>
      </c>
      <c r="G28" s="2">
        <f>+IF(G8=1,'Datos Iniciales'!$F11,0)</f>
        <v>1.2786244892605025</v>
      </c>
      <c r="H28" s="2">
        <f>+IF(H8=1,'Datos Iniciales'!$F11,0)</f>
        <v>1.2786244892605025</v>
      </c>
      <c r="I28" s="2">
        <f>+IF(I8=1,'Datos Iniciales'!$F11,0)</f>
        <v>1.2786244892605025</v>
      </c>
      <c r="J28" s="2">
        <f>+IF(J8=1,'Datos Iniciales'!$F11,0)</f>
        <v>1.2786244892605025</v>
      </c>
      <c r="K28" s="2">
        <f>+IF(K8=1,'Datos Iniciales'!$F11,0)</f>
        <v>1.2786244892605025</v>
      </c>
      <c r="L28" s="2">
        <f>+IF(L8=1,'Datos Iniciales'!$F11,0)</f>
        <v>1.2786244892605025</v>
      </c>
      <c r="M28" s="2">
        <f>+IF(M8=1,'Datos Iniciales'!$F11,0)</f>
        <v>1.2786244892605025</v>
      </c>
      <c r="N28" s="2">
        <f>+IF(N8=1,'Datos Iniciales'!$F11,0)</f>
        <v>1.2786244892605025</v>
      </c>
      <c r="O28" s="2">
        <f>+IF(O8=1,'Datos Iniciales'!$F11,0)</f>
        <v>1.2786244892605025</v>
      </c>
      <c r="P28" s="2">
        <f>+IF(P8=1,'Datos Iniciales'!$F11,0)</f>
        <v>1.2786244892605025</v>
      </c>
      <c r="Q28" s="2">
        <f>+IF(Q8=1,'Datos Iniciales'!$F11,0)</f>
        <v>1.2786244892605025</v>
      </c>
      <c r="R28" s="2">
        <f>+IF(R8=1,'Datos Iniciales'!$F11,0)</f>
        <v>1.2786244892605025</v>
      </c>
    </row>
    <row r="29" spans="2:18" ht="14.25" x14ac:dyDescent="0.2">
      <c r="B29" s="32">
        <f t="shared" si="3"/>
        <v>6</v>
      </c>
      <c r="C29" s="2">
        <f>+IF(C9=1,'Datos Iniciales'!$F12,0)</f>
        <v>2.185678402946134</v>
      </c>
      <c r="D29" s="2">
        <f>+IF(D9=1,'Datos Iniciales'!$F12,0)</f>
        <v>2.185678402946134</v>
      </c>
      <c r="E29" s="2">
        <f>+IF(E9=1,'Datos Iniciales'!$F12,0)</f>
        <v>2.185678402946134</v>
      </c>
      <c r="F29" s="2">
        <f>+IF(F9=1,'Datos Iniciales'!$F12,0)</f>
        <v>2.185678402946134</v>
      </c>
      <c r="G29" s="2">
        <f>+IF(G9=1,'Datos Iniciales'!$F12,0)</f>
        <v>2.185678402946134</v>
      </c>
      <c r="H29" s="2">
        <f>+IF(H9=1,'Datos Iniciales'!$F12,0)</f>
        <v>2.185678402946134</v>
      </c>
      <c r="I29" s="2">
        <f>+IF(I9=1,'Datos Iniciales'!$F12,0)</f>
        <v>2.185678402946134</v>
      </c>
      <c r="J29" s="2">
        <f>+IF(J9=1,'Datos Iniciales'!$F12,0)</f>
        <v>2.185678402946134</v>
      </c>
      <c r="K29" s="2">
        <f>+IF(K9=1,'Datos Iniciales'!$F12,0)</f>
        <v>2.185678402946134</v>
      </c>
      <c r="L29" s="2">
        <f>+IF(L9=1,'Datos Iniciales'!$F12,0)</f>
        <v>2.185678402946134</v>
      </c>
      <c r="M29" s="2">
        <f>+IF(M9=1,'Datos Iniciales'!$F12,0)</f>
        <v>2.185678402946134</v>
      </c>
      <c r="N29" s="2">
        <f>+IF(N9=1,'Datos Iniciales'!$F12,0)</f>
        <v>2.185678402946134</v>
      </c>
      <c r="O29" s="2">
        <f>+IF(O9=1,'Datos Iniciales'!$F12,0)</f>
        <v>2.185678402946134</v>
      </c>
      <c r="P29" s="2">
        <f>+IF(P9=1,'Datos Iniciales'!$F12,0)</f>
        <v>2.185678402946134</v>
      </c>
      <c r="Q29" s="2">
        <f>+IF(Q9=1,'Datos Iniciales'!$F12,0)</f>
        <v>2.185678402946134</v>
      </c>
      <c r="R29" s="2">
        <f>+IF(R9=1,'Datos Iniciales'!$F12,0)</f>
        <v>2.185678402946134</v>
      </c>
    </row>
    <row r="30" spans="2:18" ht="14.25" x14ac:dyDescent="0.2">
      <c r="B30" s="32">
        <f t="shared" si="3"/>
        <v>7</v>
      </c>
      <c r="C30" s="2">
        <f>+IF(C10=1,'Datos Iniciales'!$F13,0)</f>
        <v>10.356081990390079</v>
      </c>
      <c r="D30" s="2">
        <f>+IF(D10=1,'Datos Iniciales'!$F13,0)</f>
        <v>10.356081990390079</v>
      </c>
      <c r="E30" s="2">
        <f>+IF(E10=1,'Datos Iniciales'!$F13,0)</f>
        <v>10.356081990390079</v>
      </c>
      <c r="F30" s="2">
        <f>+IF(F10=1,'Datos Iniciales'!$F13,0)</f>
        <v>10.356081990390079</v>
      </c>
      <c r="G30" s="2">
        <f>+IF(G10=1,'Datos Iniciales'!$F13,0)</f>
        <v>10.356081990390079</v>
      </c>
      <c r="H30" s="2">
        <f>+IF(H10=1,'Datos Iniciales'!$F13,0)</f>
        <v>10.356081990390079</v>
      </c>
      <c r="I30" s="2">
        <f>+IF(I10=1,'Datos Iniciales'!$F13,0)</f>
        <v>10.356081990390079</v>
      </c>
      <c r="J30" s="2">
        <f>+IF(J10=1,'Datos Iniciales'!$F13,0)</f>
        <v>10.356081990390079</v>
      </c>
      <c r="K30" s="2">
        <f>+IF(K10=1,'Datos Iniciales'!$F13,0)</f>
        <v>10.356081990390079</v>
      </c>
      <c r="L30" s="2">
        <f>+IF(L10=1,'Datos Iniciales'!$F13,0)</f>
        <v>10.356081990390079</v>
      </c>
      <c r="M30" s="2">
        <f>+IF(M10=1,'Datos Iniciales'!$F13,0)</f>
        <v>10.356081990390079</v>
      </c>
      <c r="N30" s="2">
        <f>+IF(N10=1,'Datos Iniciales'!$F13,0)</f>
        <v>10.356081990390079</v>
      </c>
      <c r="O30" s="2">
        <f>+IF(O10=1,'Datos Iniciales'!$F13,0)</f>
        <v>10.356081990390079</v>
      </c>
      <c r="P30" s="2">
        <f>+IF(P10=1,'Datos Iniciales'!$F13,0)</f>
        <v>10.356081990390079</v>
      </c>
      <c r="Q30" s="2">
        <f>+IF(Q10=1,'Datos Iniciales'!$F13,0)</f>
        <v>10.356081990390079</v>
      </c>
      <c r="R30" s="2">
        <f>+IF(R10=1,'Datos Iniciales'!$F13,0)</f>
        <v>10.356081990390079</v>
      </c>
    </row>
    <row r="31" spans="2:18" ht="14.25" x14ac:dyDescent="0.2">
      <c r="B31" s="32">
        <f t="shared" si="3"/>
        <v>8</v>
      </c>
      <c r="C31" s="2">
        <f>+IF(C11=1,'Datos Iniciales'!$F14,0)</f>
        <v>2.0219696932890892</v>
      </c>
      <c r="D31" s="2">
        <f>+IF(D11=1,'Datos Iniciales'!$F14,0)</f>
        <v>2.0219696932890892</v>
      </c>
      <c r="E31" s="2">
        <f>+IF(E11=1,'Datos Iniciales'!$F14,0)</f>
        <v>2.0219696932890892</v>
      </c>
      <c r="F31" s="2">
        <f>+IF(F11=1,'Datos Iniciales'!$F14,0)</f>
        <v>2.0219696932890892</v>
      </c>
      <c r="G31" s="2">
        <f>+IF(G11=1,'Datos Iniciales'!$F14,0)</f>
        <v>2.0219696932890892</v>
      </c>
      <c r="H31" s="2">
        <f>+IF(H11=1,'Datos Iniciales'!$F14,0)</f>
        <v>2.0219696932890892</v>
      </c>
      <c r="I31" s="2">
        <f>+IF(I11=1,'Datos Iniciales'!$F14,0)</f>
        <v>2.0219696932890892</v>
      </c>
      <c r="J31" s="2">
        <f>+IF(J11=1,'Datos Iniciales'!$F14,0)</f>
        <v>2.0219696932890892</v>
      </c>
      <c r="K31" s="2">
        <f>+IF(K11=1,'Datos Iniciales'!$F14,0)</f>
        <v>2.0219696932890892</v>
      </c>
      <c r="L31" s="2">
        <f>+IF(L11=1,'Datos Iniciales'!$F14,0)</f>
        <v>2.0219696932890892</v>
      </c>
      <c r="M31" s="2">
        <f>+IF(M11=1,'Datos Iniciales'!$F14,0)</f>
        <v>2.0219696932890892</v>
      </c>
      <c r="N31" s="2">
        <f>+IF(N11=1,'Datos Iniciales'!$F14,0)</f>
        <v>2.0219696932890892</v>
      </c>
      <c r="O31" s="2">
        <f>+IF(O11=1,'Datos Iniciales'!$F14,0)</f>
        <v>2.0219696932890892</v>
      </c>
      <c r="P31" s="2">
        <f>+IF(P11=1,'Datos Iniciales'!$F14,0)</f>
        <v>2.0219696932890892</v>
      </c>
      <c r="Q31" s="2">
        <f>+IF(Q11=1,'Datos Iniciales'!$F14,0)</f>
        <v>2.0219696932890892</v>
      </c>
      <c r="R31" s="2">
        <f>+IF(R11=1,'Datos Iniciales'!$F14,0)</f>
        <v>2.0219696932890892</v>
      </c>
    </row>
    <row r="32" spans="2:18" ht="14.25" x14ac:dyDescent="0.2">
      <c r="B32" s="32">
        <f t="shared" si="3"/>
        <v>9</v>
      </c>
      <c r="C32" s="2">
        <f>+IF(C12=1,'Datos Iniciales'!$F15,0)</f>
        <v>3.2697141802175591</v>
      </c>
      <c r="D32" s="2">
        <f>+IF(D12=1,'Datos Iniciales'!$F15,0)</f>
        <v>3.2697141802175591</v>
      </c>
      <c r="E32" s="2">
        <f>+IF(E12=1,'Datos Iniciales'!$F15,0)</f>
        <v>3.2697141802175591</v>
      </c>
      <c r="F32" s="2">
        <f>+IF(F12=1,'Datos Iniciales'!$F15,0)</f>
        <v>3.2697141802175591</v>
      </c>
      <c r="G32" s="2">
        <f>+IF(G12=1,'Datos Iniciales'!$F15,0)</f>
        <v>3.2697141802175591</v>
      </c>
      <c r="H32" s="2">
        <f>+IF(H12=1,'Datos Iniciales'!$F15,0)</f>
        <v>3.2697141802175591</v>
      </c>
      <c r="I32" s="2">
        <f>+IF(I12=1,'Datos Iniciales'!$F15,0)</f>
        <v>3.2697141802175591</v>
      </c>
      <c r="J32" s="2">
        <f>+IF(J12=1,'Datos Iniciales'!$F15,0)</f>
        <v>3.2697141802175591</v>
      </c>
      <c r="K32" s="2">
        <f>+IF(K12=1,'Datos Iniciales'!$F15,0)</f>
        <v>3.2697141802175591</v>
      </c>
      <c r="L32" s="2">
        <f>+IF(L12=1,'Datos Iniciales'!$F15,0)</f>
        <v>3.2697141802175591</v>
      </c>
      <c r="M32" s="2">
        <f>+IF(M12=1,'Datos Iniciales'!$F15,0)</f>
        <v>3.2697141802175591</v>
      </c>
      <c r="N32" s="2">
        <f>+IF(N12=1,'Datos Iniciales'!$F15,0)</f>
        <v>3.2697141802175591</v>
      </c>
      <c r="O32" s="2">
        <f>+IF(O12=1,'Datos Iniciales'!$F15,0)</f>
        <v>3.2697141802175591</v>
      </c>
      <c r="P32" s="2">
        <f>+IF(P12=1,'Datos Iniciales'!$F15,0)</f>
        <v>3.2697141802175591</v>
      </c>
      <c r="Q32" s="2">
        <f>+IF(Q12=1,'Datos Iniciales'!$F15,0)</f>
        <v>3.2697141802175591</v>
      </c>
      <c r="R32" s="2">
        <f>+IF(R12=1,'Datos Iniciales'!$F15,0)</f>
        <v>3.2697141802175591</v>
      </c>
    </row>
    <row r="33" spans="2:18" ht="14.25" x14ac:dyDescent="0.2">
      <c r="B33" s="32">
        <f t="shared" si="3"/>
        <v>10</v>
      </c>
      <c r="C33" s="2">
        <f>+IF(C13=1,'Datos Iniciales'!$F16,0)</f>
        <v>1.3173070850074573</v>
      </c>
      <c r="D33" s="2">
        <f>+IF(D13=1,'Datos Iniciales'!$F16,0)</f>
        <v>1.3173070850074573</v>
      </c>
      <c r="E33" s="2">
        <f>+IF(E13=1,'Datos Iniciales'!$F16,0)</f>
        <v>1.3173070850074573</v>
      </c>
      <c r="F33" s="2">
        <f>+IF(F13=1,'Datos Iniciales'!$F16,0)</f>
        <v>1.3173070850074573</v>
      </c>
      <c r="G33" s="2">
        <f>+IF(G13=1,'Datos Iniciales'!$F16,0)</f>
        <v>1.3173070850074573</v>
      </c>
      <c r="H33" s="2">
        <f>+IF(H13=1,'Datos Iniciales'!$F16,0)</f>
        <v>1.3173070850074573</v>
      </c>
      <c r="I33" s="2">
        <f>+IF(I13=1,'Datos Iniciales'!$F16,0)</f>
        <v>1.3173070850074573</v>
      </c>
      <c r="J33" s="2">
        <f>+IF(J13=1,'Datos Iniciales'!$F16,0)</f>
        <v>1.3173070850074573</v>
      </c>
      <c r="K33" s="2">
        <f>+IF(K13=1,'Datos Iniciales'!$F16,0)</f>
        <v>1.3173070850074573</v>
      </c>
      <c r="L33" s="2">
        <f>+IF(L13=1,'Datos Iniciales'!$F16,0)</f>
        <v>1.3173070850074573</v>
      </c>
      <c r="M33" s="2">
        <f>+IF(M13=1,'Datos Iniciales'!$F16,0)</f>
        <v>1.3173070850074573</v>
      </c>
      <c r="N33" s="2">
        <f>+IF(N13=1,'Datos Iniciales'!$F16,0)</f>
        <v>1.3173070850074573</v>
      </c>
      <c r="O33" s="2">
        <f>+IF(O13=1,'Datos Iniciales'!$F16,0)</f>
        <v>1.3173070850074573</v>
      </c>
      <c r="P33" s="2">
        <f>+IF(P13=1,'Datos Iniciales'!$F16,0)</f>
        <v>1.3173070850074573</v>
      </c>
      <c r="Q33" s="2">
        <f>+IF(Q13=1,'Datos Iniciales'!$F16,0)</f>
        <v>1.3173070850074573</v>
      </c>
      <c r="R33" s="2">
        <f>+IF(R13=1,'Datos Iniciales'!$F16,0)</f>
        <v>1.3173070850074573</v>
      </c>
    </row>
    <row r="34" spans="2:18" ht="14.25" x14ac:dyDescent="0.2">
      <c r="B34" s="32">
        <f t="shared" si="3"/>
        <v>11</v>
      </c>
      <c r="C34" s="2">
        <f>+IF(C14=1,'Datos Iniciales'!$F17,0)</f>
        <v>0</v>
      </c>
      <c r="D34" s="2">
        <f>+IF(D14=1,'Datos Iniciales'!$F17,0)</f>
        <v>0</v>
      </c>
      <c r="E34" s="2">
        <f>+IF(E14=1,'Datos Iniciales'!$F17,0)</f>
        <v>0</v>
      </c>
      <c r="F34" s="2">
        <f>+IF(F14=1,'Datos Iniciales'!$F17,0)</f>
        <v>0</v>
      </c>
      <c r="G34" s="2">
        <f>+IF(G14=1,'Datos Iniciales'!$F17,0)</f>
        <v>0</v>
      </c>
      <c r="H34" s="2">
        <f>+IF(H14=1,'Datos Iniciales'!$F17,0)</f>
        <v>0</v>
      </c>
      <c r="I34" s="2">
        <f>+IF(I14=1,'Datos Iniciales'!$F17,0)</f>
        <v>0</v>
      </c>
      <c r="J34" s="2">
        <f>+IF(J14=1,'Datos Iniciales'!$F17,0)</f>
        <v>0</v>
      </c>
      <c r="K34" s="2">
        <f>+IF(K14=1,'Datos Iniciales'!$F17,0)</f>
        <v>0</v>
      </c>
      <c r="L34" s="2">
        <f>+IF(L14=1,'Datos Iniciales'!$F17,0)</f>
        <v>0</v>
      </c>
      <c r="M34" s="2">
        <f>+IF(M14=1,'Datos Iniciales'!$F17,0)</f>
        <v>0.39098474947650713</v>
      </c>
      <c r="N34" s="2">
        <f>+IF(N14=1,'Datos Iniciales'!$F17,0)</f>
        <v>0</v>
      </c>
      <c r="O34" s="2">
        <f>+IF(O14=1,'Datos Iniciales'!$F17,0)</f>
        <v>0</v>
      </c>
      <c r="P34" s="2">
        <f>+IF(P14=1,'Datos Iniciales'!$F17,0)</f>
        <v>0</v>
      </c>
      <c r="Q34" s="2">
        <f>+IF(Q14=1,'Datos Iniciales'!$F17,0)</f>
        <v>0</v>
      </c>
      <c r="R34" s="2">
        <f>+IF(R14=1,'Datos Iniciales'!$F17,0)</f>
        <v>0</v>
      </c>
    </row>
    <row r="35" spans="2:18" ht="14.25" x14ac:dyDescent="0.2">
      <c r="B35" s="32">
        <f t="shared" si="3"/>
        <v>12</v>
      </c>
      <c r="C35" s="2">
        <f>+IF(C15=1,'Datos Iniciales'!$F18,0)</f>
        <v>0</v>
      </c>
      <c r="D35" s="2">
        <f>+IF(D15=1,'Datos Iniciales'!$F18,0)</f>
        <v>0</v>
      </c>
      <c r="E35" s="2">
        <f>+IF(E15=1,'Datos Iniciales'!$F18,0)</f>
        <v>0</v>
      </c>
      <c r="F35" s="2">
        <f>+IF(F15=1,'Datos Iniciales'!$F18,0)</f>
        <v>0</v>
      </c>
      <c r="G35" s="2">
        <f>+IF(G15=1,'Datos Iniciales'!$F18,0)</f>
        <v>0</v>
      </c>
      <c r="H35" s="2">
        <f>+IF(H15=1,'Datos Iniciales'!$F18,0)</f>
        <v>0</v>
      </c>
      <c r="I35" s="2">
        <f>+IF(I15=1,'Datos Iniciales'!$F18,0)</f>
        <v>0</v>
      </c>
      <c r="J35" s="2">
        <f>+IF(J15=1,'Datos Iniciales'!$F18,0)</f>
        <v>0</v>
      </c>
      <c r="K35" s="2">
        <f>+IF(K15=1,'Datos Iniciales'!$F18,0)</f>
        <v>0</v>
      </c>
      <c r="L35" s="2">
        <f>+IF(L15=1,'Datos Iniciales'!$F18,0)</f>
        <v>0</v>
      </c>
      <c r="M35" s="2">
        <f>+IF(M15=1,'Datos Iniciales'!$F18,0)</f>
        <v>0</v>
      </c>
      <c r="N35" s="2">
        <f>+IF(N15=1,'Datos Iniciales'!$F18,0)</f>
        <v>0.38699114313337762</v>
      </c>
      <c r="O35" s="2">
        <f>+IF(O15=1,'Datos Iniciales'!$F18,0)</f>
        <v>0</v>
      </c>
      <c r="P35" s="2">
        <f>+IF(P15=1,'Datos Iniciales'!$F18,0)</f>
        <v>0</v>
      </c>
      <c r="Q35" s="2">
        <f>+IF(Q15=1,'Datos Iniciales'!$F18,0)</f>
        <v>0</v>
      </c>
      <c r="R35" s="2">
        <f>+IF(R15=1,'Datos Iniciales'!$F18,0)</f>
        <v>0</v>
      </c>
    </row>
    <row r="36" spans="2:18" ht="14.25" x14ac:dyDescent="0.2">
      <c r="B36" s="32">
        <f t="shared" si="3"/>
        <v>13</v>
      </c>
      <c r="C36" s="2">
        <f>+IF(C16=1,'Datos Iniciales'!$F19,0)</f>
        <v>0</v>
      </c>
      <c r="D36" s="2">
        <f>+IF(D16=1,'Datos Iniciales'!$F19,0)</f>
        <v>0</v>
      </c>
      <c r="E36" s="2">
        <f>+IF(E16=1,'Datos Iniciales'!$F19,0)</f>
        <v>0</v>
      </c>
      <c r="F36" s="2">
        <f>+IF(F16=1,'Datos Iniciales'!$F19,0)</f>
        <v>0</v>
      </c>
      <c r="G36" s="2">
        <f>+IF(G16=1,'Datos Iniciales'!$F19,0)</f>
        <v>0</v>
      </c>
      <c r="H36" s="2">
        <f>+IF(H16=1,'Datos Iniciales'!$F19,0)</f>
        <v>0</v>
      </c>
      <c r="I36" s="2">
        <f>+IF(I16=1,'Datos Iniciales'!$F19,0)</f>
        <v>0</v>
      </c>
      <c r="J36" s="2">
        <f>+IF(J16=1,'Datos Iniciales'!$F19,0)</f>
        <v>0</v>
      </c>
      <c r="K36" s="2">
        <f>+IF(K16=1,'Datos Iniciales'!$F19,0)</f>
        <v>0</v>
      </c>
      <c r="L36" s="2">
        <f>+IF(L16=1,'Datos Iniciales'!$F19,0)</f>
        <v>0</v>
      </c>
      <c r="M36" s="2">
        <f>+IF(M16=1,'Datos Iniciales'!$F19,0)</f>
        <v>0</v>
      </c>
      <c r="N36" s="2">
        <f>+IF(N16=1,'Datos Iniciales'!$F19,0)</f>
        <v>0</v>
      </c>
      <c r="O36" s="2">
        <f>+IF(O16=1,'Datos Iniciales'!$F19,0)</f>
        <v>0.3339179610259001</v>
      </c>
      <c r="P36" s="2">
        <f>+IF(P16=1,'Datos Iniciales'!$F19,0)</f>
        <v>0</v>
      </c>
      <c r="Q36" s="2">
        <f>+IF(Q16=1,'Datos Iniciales'!$F19,0)</f>
        <v>0</v>
      </c>
      <c r="R36" s="2">
        <f>+IF(R16=1,'Datos Iniciales'!$F19,0)</f>
        <v>0</v>
      </c>
    </row>
    <row r="37" spans="2:18" ht="14.25" x14ac:dyDescent="0.2">
      <c r="B37" s="32">
        <f t="shared" si="3"/>
        <v>14</v>
      </c>
      <c r="C37" s="2">
        <f>+IF(C17=1,'Datos Iniciales'!$F20,0)</f>
        <v>0</v>
      </c>
      <c r="D37" s="2">
        <f>+IF(D17=1,'Datos Iniciales'!$F20,0)</f>
        <v>0</v>
      </c>
      <c r="E37" s="2">
        <f>+IF(E17=1,'Datos Iniciales'!$F20,0)</f>
        <v>0</v>
      </c>
      <c r="F37" s="2">
        <f>+IF(F17=1,'Datos Iniciales'!$F20,0)</f>
        <v>0</v>
      </c>
      <c r="G37" s="2">
        <f>+IF(G17=1,'Datos Iniciales'!$F20,0)</f>
        <v>0</v>
      </c>
      <c r="H37" s="2">
        <f>+IF(H17=1,'Datos Iniciales'!$F20,0)</f>
        <v>0</v>
      </c>
      <c r="I37" s="2">
        <f>+IF(I17=1,'Datos Iniciales'!$F20,0)</f>
        <v>0</v>
      </c>
      <c r="J37" s="2">
        <f>+IF(J17=1,'Datos Iniciales'!$F20,0)</f>
        <v>0</v>
      </c>
      <c r="K37" s="2">
        <f>+IF(K17=1,'Datos Iniciales'!$F20,0)</f>
        <v>0</v>
      </c>
      <c r="L37" s="2">
        <f>+IF(L17=1,'Datos Iniciales'!$F20,0)</f>
        <v>0</v>
      </c>
      <c r="M37" s="2">
        <f>+IF(M17=1,'Datos Iniciales'!$F20,0)</f>
        <v>0</v>
      </c>
      <c r="N37" s="2">
        <f>+IF(N17=1,'Datos Iniciales'!$F20,0)</f>
        <v>0</v>
      </c>
      <c r="O37" s="2">
        <f>+IF(O17=1,'Datos Iniciales'!$F20,0)</f>
        <v>0</v>
      </c>
      <c r="P37" s="2">
        <f>+IF(P17=1,'Datos Iniciales'!$F20,0)</f>
        <v>0.78001642139834504</v>
      </c>
      <c r="Q37" s="2">
        <f>+IF(Q17=1,'Datos Iniciales'!$F20,0)</f>
        <v>0</v>
      </c>
      <c r="R37" s="2">
        <f>+IF(R17=1,'Datos Iniciales'!$F20,0)</f>
        <v>0</v>
      </c>
    </row>
    <row r="38" spans="2:18" ht="14.25" x14ac:dyDescent="0.2">
      <c r="B38" s="32">
        <f>1+B37</f>
        <v>15</v>
      </c>
      <c r="C38" s="2">
        <f>+IF(C18=1,'Datos Iniciales'!$F21,0)</f>
        <v>0</v>
      </c>
      <c r="D38" s="2">
        <f>+IF(D18=1,'Datos Iniciales'!$F21,0)</f>
        <v>0</v>
      </c>
      <c r="E38" s="2">
        <f>+IF(E18=1,'Datos Iniciales'!$F21,0)</f>
        <v>0</v>
      </c>
      <c r="F38" s="2">
        <f>+IF(F18=1,'Datos Iniciales'!$F21,0)</f>
        <v>0</v>
      </c>
      <c r="G38" s="2">
        <f>+IF(G18=1,'Datos Iniciales'!$F21,0)</f>
        <v>0</v>
      </c>
      <c r="H38" s="2">
        <f>+IF(H18=1,'Datos Iniciales'!$F21,0)</f>
        <v>0</v>
      </c>
      <c r="I38" s="2">
        <f>+IF(I18=1,'Datos Iniciales'!$F21,0)</f>
        <v>0</v>
      </c>
      <c r="J38" s="2">
        <f>+IF(J18=1,'Datos Iniciales'!$F21,0)</f>
        <v>0</v>
      </c>
      <c r="K38" s="2">
        <f>+IF(K18=1,'Datos Iniciales'!$F21,0)</f>
        <v>0</v>
      </c>
      <c r="L38" s="2">
        <f>+IF(L18=1,'Datos Iniciales'!$F21,0)</f>
        <v>0</v>
      </c>
      <c r="M38" s="2">
        <f>+IF(M18=1,'Datos Iniciales'!$F21,0)</f>
        <v>0</v>
      </c>
      <c r="N38" s="2">
        <f>+IF(N18=1,'Datos Iniciales'!$F21,0)</f>
        <v>0</v>
      </c>
      <c r="O38" s="2">
        <f>+IF(O18=1,'Datos Iniciales'!$F21,0)</f>
        <v>0</v>
      </c>
      <c r="P38" s="2">
        <f>+IF(P18=1,'Datos Iniciales'!$F21,0)</f>
        <v>0</v>
      </c>
      <c r="Q38" s="2">
        <f>+IF(Q18=1,'Datos Iniciales'!$F21,0)</f>
        <v>0.23185265438786562</v>
      </c>
      <c r="R38" s="2">
        <f>+IF(R18=1,'Datos Iniciales'!$F21,0)</f>
        <v>0</v>
      </c>
    </row>
    <row r="39" spans="2:18" ht="14.25" x14ac:dyDescent="0.2">
      <c r="B39" s="32">
        <f t="shared" si="3"/>
        <v>16</v>
      </c>
      <c r="C39" s="2">
        <f>+IF(C19=1,'Datos Iniciales'!$F22,0)</f>
        <v>0</v>
      </c>
      <c r="D39" s="2">
        <f>+IF(D19=1,'Datos Iniciales'!$F22,0)</f>
        <v>0</v>
      </c>
      <c r="E39" s="2">
        <f>+IF(E19=1,'Datos Iniciales'!$F22,0)</f>
        <v>0</v>
      </c>
      <c r="F39" s="2">
        <f>+IF(F19=1,'Datos Iniciales'!$F22,0)</f>
        <v>0</v>
      </c>
      <c r="G39" s="2">
        <f>+IF(G19=1,'Datos Iniciales'!$F22,0)</f>
        <v>0</v>
      </c>
      <c r="H39" s="2">
        <f>+IF(H19=1,'Datos Iniciales'!$F22,0)</f>
        <v>0</v>
      </c>
      <c r="I39" s="2">
        <f>+IF(I19=1,'Datos Iniciales'!$F22,0)</f>
        <v>0</v>
      </c>
      <c r="J39" s="2">
        <f>+IF(J19=1,'Datos Iniciales'!$F22,0)</f>
        <v>0</v>
      </c>
      <c r="K39" s="2">
        <f>+IF(K19=1,'Datos Iniciales'!$F22,0)</f>
        <v>0</v>
      </c>
      <c r="L39" s="2">
        <f>+IF(L19=1,'Datos Iniciales'!$F22,0)</f>
        <v>0</v>
      </c>
      <c r="M39" s="2">
        <f>+IF(M19=1,'Datos Iniciales'!$F22,0)</f>
        <v>0</v>
      </c>
      <c r="N39" s="2">
        <f>+IF(N19=1,'Datos Iniciales'!$F22,0)</f>
        <v>0</v>
      </c>
      <c r="O39" s="2">
        <f>+IF(O19=1,'Datos Iniciales'!$F22,0)</f>
        <v>0</v>
      </c>
      <c r="P39" s="2">
        <f>+IF(P19=1,'Datos Iniciales'!$F22,0)</f>
        <v>0</v>
      </c>
      <c r="Q39" s="2">
        <f>+IF(Q19=1,'Datos Iniciales'!$F22,0)</f>
        <v>0</v>
      </c>
      <c r="R39" s="2">
        <f>+IF(R19=1,'Datos Iniciales'!$F22,0)</f>
        <v>1.2914409534127844</v>
      </c>
    </row>
    <row r="40" spans="2:18" ht="14.25" x14ac:dyDescent="0.2">
      <c r="B40" s="34" t="s">
        <v>358</v>
      </c>
      <c r="C40" s="21">
        <f>+SUM(C24:C31)</f>
        <v>19.9977748519402</v>
      </c>
      <c r="D40" s="21">
        <f t="shared" ref="D40:R40" si="4">+SUM(D24:D31)</f>
        <v>19.9977748519402</v>
      </c>
      <c r="E40" s="21">
        <f t="shared" si="4"/>
        <v>19.9977748519402</v>
      </c>
      <c r="F40" s="21">
        <f t="shared" si="4"/>
        <v>19.9977748519402</v>
      </c>
      <c r="G40" s="21">
        <f t="shared" si="4"/>
        <v>19.9977748519402</v>
      </c>
      <c r="H40" s="21">
        <f t="shared" si="4"/>
        <v>19.9977748519402</v>
      </c>
      <c r="I40" s="21">
        <f t="shared" si="4"/>
        <v>19.9977748519402</v>
      </c>
      <c r="J40" s="21">
        <f t="shared" si="4"/>
        <v>19.9977748519402</v>
      </c>
      <c r="K40" s="21">
        <f t="shared" si="4"/>
        <v>19.9977748519402</v>
      </c>
      <c r="L40" s="21">
        <f t="shared" si="4"/>
        <v>19.9977748519402</v>
      </c>
      <c r="M40" s="21">
        <f t="shared" si="4"/>
        <v>19.9977748519402</v>
      </c>
      <c r="N40" s="21">
        <f t="shared" si="4"/>
        <v>19.9977748519402</v>
      </c>
      <c r="O40" s="21">
        <f t="shared" si="4"/>
        <v>19.9977748519402</v>
      </c>
      <c r="P40" s="21">
        <f t="shared" si="4"/>
        <v>19.9977748519402</v>
      </c>
      <c r="Q40" s="21">
        <f t="shared" si="4"/>
        <v>19.9977748519402</v>
      </c>
      <c r="R40" s="21">
        <f t="shared" si="4"/>
        <v>19.9977748519402</v>
      </c>
    </row>
    <row r="41" spans="2:18" ht="15" thickBot="1" x14ac:dyDescent="0.25">
      <c r="B41" s="33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</row>
    <row r="42" spans="2:18" ht="15" thickBot="1" x14ac:dyDescent="0.25">
      <c r="B42" s="29" t="s">
        <v>359</v>
      </c>
      <c r="C42" s="127" t="s">
        <v>303</v>
      </c>
      <c r="D42" s="128"/>
      <c r="E42" s="128"/>
      <c r="F42" s="128"/>
      <c r="G42" s="128"/>
      <c r="H42" s="128"/>
      <c r="I42" s="128"/>
      <c r="J42" s="128"/>
      <c r="K42" s="24"/>
      <c r="L42" s="24"/>
      <c r="M42" s="24"/>
      <c r="N42" s="24"/>
      <c r="O42" s="24"/>
    </row>
    <row r="43" spans="2:18" ht="14.25" x14ac:dyDescent="0.2">
      <c r="B43" s="28" t="s">
        <v>340</v>
      </c>
      <c r="C43" s="32">
        <v>1</v>
      </c>
      <c r="D43" s="32">
        <f>1+C43</f>
        <v>2</v>
      </c>
      <c r="E43" s="32">
        <f t="shared" ref="E43:R43" si="5">1+D43</f>
        <v>3</v>
      </c>
      <c r="F43" s="32">
        <f t="shared" si="5"/>
        <v>4</v>
      </c>
      <c r="G43" s="32">
        <f t="shared" si="5"/>
        <v>5</v>
      </c>
      <c r="H43" s="32">
        <f t="shared" si="5"/>
        <v>6</v>
      </c>
      <c r="I43" s="32">
        <f t="shared" si="5"/>
        <v>7</v>
      </c>
      <c r="J43" s="32">
        <f t="shared" si="5"/>
        <v>8</v>
      </c>
      <c r="K43" s="32">
        <f t="shared" si="5"/>
        <v>9</v>
      </c>
      <c r="L43" s="32">
        <f t="shared" si="5"/>
        <v>10</v>
      </c>
      <c r="M43" s="32">
        <f t="shared" si="5"/>
        <v>11</v>
      </c>
      <c r="N43" s="32">
        <f t="shared" si="5"/>
        <v>12</v>
      </c>
      <c r="O43" s="32">
        <f t="shared" si="5"/>
        <v>13</v>
      </c>
      <c r="P43" s="32">
        <f t="shared" si="5"/>
        <v>14</v>
      </c>
      <c r="Q43" s="32">
        <f t="shared" si="5"/>
        <v>15</v>
      </c>
      <c r="R43" s="32">
        <f t="shared" si="5"/>
        <v>16</v>
      </c>
    </row>
    <row r="44" spans="2:18" ht="14.25" x14ac:dyDescent="0.2">
      <c r="B44" s="32">
        <v>1</v>
      </c>
      <c r="C44" s="2">
        <f>+IF(C4=1,'Datos Iniciales'!$H7,0)</f>
        <v>3.15</v>
      </c>
      <c r="D44" s="2">
        <f>+IF(D4=1,'Datos Iniciales'!$H7,0)</f>
        <v>3.15</v>
      </c>
      <c r="E44" s="2">
        <f>+IF(E4=1,'Datos Iniciales'!$H7,0)</f>
        <v>3.15</v>
      </c>
      <c r="F44" s="2">
        <f>+IF(F4=1,'Datos Iniciales'!$H7,0)</f>
        <v>3.15</v>
      </c>
      <c r="G44" s="2">
        <f>+IF(G4=1,'Datos Iniciales'!$H7,0)</f>
        <v>3.15</v>
      </c>
      <c r="H44" s="2">
        <f>+IF(H4=1,'Datos Iniciales'!$H7,0)</f>
        <v>3.15</v>
      </c>
      <c r="I44" s="2">
        <f>+IF(I4=1,'Datos Iniciales'!$H7,0)</f>
        <v>3.15</v>
      </c>
      <c r="J44" s="2">
        <f>+IF(J4=1,'Datos Iniciales'!$H7,0)</f>
        <v>3.15</v>
      </c>
      <c r="K44" s="2">
        <f>+IF(K4=1,'Datos Iniciales'!$H7,0)</f>
        <v>3.15</v>
      </c>
      <c r="L44" s="2">
        <f>+IF(L4=1,'Datos Iniciales'!$H7,0)</f>
        <v>3.15</v>
      </c>
      <c r="M44" s="2">
        <f>+IF(M4=1,'Datos Iniciales'!$H7,0)</f>
        <v>3.15</v>
      </c>
      <c r="N44" s="2">
        <f>+IF(N4=1,'Datos Iniciales'!$H7,0)</f>
        <v>3.15</v>
      </c>
      <c r="O44" s="2">
        <f>+IF(O4=1,'Datos Iniciales'!$H7,0)</f>
        <v>3.15</v>
      </c>
      <c r="P44" s="2">
        <f>+IF(P4=1,'Datos Iniciales'!$H7,0)</f>
        <v>3.15</v>
      </c>
      <c r="Q44" s="2">
        <f>+IF(Q4=1,'Datos Iniciales'!$H7,0)</f>
        <v>3.15</v>
      </c>
      <c r="R44" s="2">
        <f>+IF(R4=1,'Datos Iniciales'!$H7,0)</f>
        <v>3.15</v>
      </c>
    </row>
    <row r="45" spans="2:18" ht="14.25" x14ac:dyDescent="0.2">
      <c r="B45" s="32">
        <f t="shared" ref="B45:B58" si="6">1+B44</f>
        <v>2</v>
      </c>
      <c r="C45" s="2">
        <f>+IF(C5=1,'Datos Iniciales'!$H8,0)</f>
        <v>3.15</v>
      </c>
      <c r="D45" s="2">
        <f>+IF(D5=1,'Datos Iniciales'!$H8,0)</f>
        <v>3.15</v>
      </c>
      <c r="E45" s="2">
        <f>+IF(E5=1,'Datos Iniciales'!$H8,0)</f>
        <v>3.15</v>
      </c>
      <c r="F45" s="2">
        <f>+IF(F5=1,'Datos Iniciales'!$H8,0)</f>
        <v>3.15</v>
      </c>
      <c r="G45" s="2">
        <f>+IF(G5=1,'Datos Iniciales'!$H8,0)</f>
        <v>3.15</v>
      </c>
      <c r="H45" s="2">
        <f>+IF(H5=1,'Datos Iniciales'!$H8,0)</f>
        <v>3.15</v>
      </c>
      <c r="I45" s="2">
        <f>+IF(I5=1,'Datos Iniciales'!$H8,0)</f>
        <v>3.15</v>
      </c>
      <c r="J45" s="2">
        <f>+IF(J5=1,'Datos Iniciales'!$H8,0)</f>
        <v>3.15</v>
      </c>
      <c r="K45" s="2">
        <f>+IF(K5=1,'Datos Iniciales'!$H8,0)</f>
        <v>3.15</v>
      </c>
      <c r="L45" s="2">
        <f>+IF(L5=1,'Datos Iniciales'!$H8,0)</f>
        <v>3.15</v>
      </c>
      <c r="M45" s="2">
        <f>+IF(M5=1,'Datos Iniciales'!$H8,0)</f>
        <v>3.15</v>
      </c>
      <c r="N45" s="2">
        <f>+IF(N5=1,'Datos Iniciales'!$H8,0)</f>
        <v>3.15</v>
      </c>
      <c r="O45" s="2">
        <f>+IF(O5=1,'Datos Iniciales'!$H8,0)</f>
        <v>3.15</v>
      </c>
      <c r="P45" s="2">
        <f>+IF(P5=1,'Datos Iniciales'!$H8,0)</f>
        <v>3.15</v>
      </c>
      <c r="Q45" s="2">
        <f>+IF(Q5=1,'Datos Iniciales'!$H8,0)</f>
        <v>3.15</v>
      </c>
      <c r="R45" s="2">
        <f>+IF(R5=1,'Datos Iniciales'!$H8,0)</f>
        <v>3.15</v>
      </c>
    </row>
    <row r="46" spans="2:18" ht="14.25" x14ac:dyDescent="0.2">
      <c r="B46" s="32">
        <f t="shared" si="6"/>
        <v>3</v>
      </c>
      <c r="C46" s="2">
        <f>+IF(C6=1,'Datos Iniciales'!$H9,0)</f>
        <v>3.15</v>
      </c>
      <c r="D46" s="2">
        <f>+IF(D6=1,'Datos Iniciales'!$H9,0)</f>
        <v>3.15</v>
      </c>
      <c r="E46" s="2">
        <f>+IF(E6=1,'Datos Iniciales'!$H9,0)</f>
        <v>3.15</v>
      </c>
      <c r="F46" s="2">
        <f>+IF(F6=1,'Datos Iniciales'!$H9,0)</f>
        <v>3.15</v>
      </c>
      <c r="G46" s="2">
        <f>+IF(G6=1,'Datos Iniciales'!$H9,0)</f>
        <v>3.15</v>
      </c>
      <c r="H46" s="2">
        <f>+IF(H6=1,'Datos Iniciales'!$H9,0)</f>
        <v>3.15</v>
      </c>
      <c r="I46" s="2">
        <f>+IF(I6=1,'Datos Iniciales'!$H9,0)</f>
        <v>3.15</v>
      </c>
      <c r="J46" s="2">
        <f>+IF(J6=1,'Datos Iniciales'!$H9,0)</f>
        <v>3.15</v>
      </c>
      <c r="K46" s="2">
        <f>+IF(K6=1,'Datos Iniciales'!$H9,0)</f>
        <v>3.15</v>
      </c>
      <c r="L46" s="2">
        <f>+IF(L6=1,'Datos Iniciales'!$H9,0)</f>
        <v>3.15</v>
      </c>
      <c r="M46" s="2">
        <f>+IF(M6=1,'Datos Iniciales'!$H9,0)</f>
        <v>3.15</v>
      </c>
      <c r="N46" s="2">
        <f>+IF(N6=1,'Datos Iniciales'!$H9,0)</f>
        <v>3.15</v>
      </c>
      <c r="O46" s="2">
        <f>+IF(O6=1,'Datos Iniciales'!$H9,0)</f>
        <v>3.15</v>
      </c>
      <c r="P46" s="2">
        <f>+IF(P6=1,'Datos Iniciales'!$H9,0)</f>
        <v>3.15</v>
      </c>
      <c r="Q46" s="2">
        <f>+IF(Q6=1,'Datos Iniciales'!$H9,0)</f>
        <v>3.15</v>
      </c>
      <c r="R46" s="2">
        <f>+IF(R6=1,'Datos Iniciales'!$H9,0)</f>
        <v>3.15</v>
      </c>
    </row>
    <row r="47" spans="2:18" ht="14.25" x14ac:dyDescent="0.2">
      <c r="B47" s="32">
        <f t="shared" si="6"/>
        <v>4</v>
      </c>
      <c r="C47" s="2">
        <f>+IF(C7=1,'Datos Iniciales'!$H10,0)</f>
        <v>3.15</v>
      </c>
      <c r="D47" s="2">
        <f>+IF(D7=1,'Datos Iniciales'!$H10,0)</f>
        <v>3.15</v>
      </c>
      <c r="E47" s="2">
        <f>+IF(E7=1,'Datos Iniciales'!$H10,0)</f>
        <v>3.15</v>
      </c>
      <c r="F47" s="2">
        <f>+IF(F7=1,'Datos Iniciales'!$H10,0)</f>
        <v>3.15</v>
      </c>
      <c r="G47" s="2">
        <f>+IF(G7=1,'Datos Iniciales'!$H10,0)</f>
        <v>3.15</v>
      </c>
      <c r="H47" s="2">
        <f>+IF(H7=1,'Datos Iniciales'!$H10,0)</f>
        <v>3.15</v>
      </c>
      <c r="I47" s="2">
        <f>+IF(I7=1,'Datos Iniciales'!$H10,0)</f>
        <v>3.15</v>
      </c>
      <c r="J47" s="2">
        <f>+IF(J7=1,'Datos Iniciales'!$H10,0)</f>
        <v>3.15</v>
      </c>
      <c r="K47" s="2">
        <f>+IF(K7=1,'Datos Iniciales'!$H10,0)</f>
        <v>3.15</v>
      </c>
      <c r="L47" s="2">
        <f>+IF(L7=1,'Datos Iniciales'!$H10,0)</f>
        <v>3.15</v>
      </c>
      <c r="M47" s="2">
        <f>+IF(M7=1,'Datos Iniciales'!$H10,0)</f>
        <v>3.15</v>
      </c>
      <c r="N47" s="2">
        <f>+IF(N7=1,'Datos Iniciales'!$H10,0)</f>
        <v>3.15</v>
      </c>
      <c r="O47" s="2">
        <f>+IF(O7=1,'Datos Iniciales'!$H10,0)</f>
        <v>3.15</v>
      </c>
      <c r="P47" s="2">
        <f>+IF(P7=1,'Datos Iniciales'!$H10,0)</f>
        <v>3.15</v>
      </c>
      <c r="Q47" s="2">
        <f>+IF(Q7=1,'Datos Iniciales'!$H10,0)</f>
        <v>3.15</v>
      </c>
      <c r="R47" s="2">
        <f>+IF(R7=1,'Datos Iniciales'!$H10,0)</f>
        <v>3.15</v>
      </c>
    </row>
    <row r="48" spans="2:18" ht="14.25" x14ac:dyDescent="0.2">
      <c r="B48" s="32">
        <f t="shared" si="6"/>
        <v>5</v>
      </c>
      <c r="C48" s="2">
        <f>+IF(C8=1,'Datos Iniciales'!$H11,0)</f>
        <v>3.15</v>
      </c>
      <c r="D48" s="2">
        <f>+IF(D8=1,'Datos Iniciales'!$H11,0)</f>
        <v>3.15</v>
      </c>
      <c r="E48" s="2">
        <f>+IF(E8=1,'Datos Iniciales'!$H11,0)</f>
        <v>3.15</v>
      </c>
      <c r="F48" s="2">
        <f>+IF(F8=1,'Datos Iniciales'!$H11,0)</f>
        <v>3.15</v>
      </c>
      <c r="G48" s="2">
        <f>+IF(G8=1,'Datos Iniciales'!$H11,0)</f>
        <v>3.15</v>
      </c>
      <c r="H48" s="2">
        <f>+IF(H8=1,'Datos Iniciales'!$H11,0)</f>
        <v>3.15</v>
      </c>
      <c r="I48" s="2">
        <f>+IF(I8=1,'Datos Iniciales'!$H11,0)</f>
        <v>3.15</v>
      </c>
      <c r="J48" s="2">
        <f>+IF(J8=1,'Datos Iniciales'!$H11,0)</f>
        <v>3.15</v>
      </c>
      <c r="K48" s="2">
        <f>+IF(K8=1,'Datos Iniciales'!$H11,0)</f>
        <v>3.15</v>
      </c>
      <c r="L48" s="2">
        <f>+IF(L8=1,'Datos Iniciales'!$H11,0)</f>
        <v>3.15</v>
      </c>
      <c r="M48" s="2">
        <f>+IF(M8=1,'Datos Iniciales'!$H11,0)</f>
        <v>3.15</v>
      </c>
      <c r="N48" s="2">
        <f>+IF(N8=1,'Datos Iniciales'!$H11,0)</f>
        <v>3.15</v>
      </c>
      <c r="O48" s="2">
        <f>+IF(O8=1,'Datos Iniciales'!$H11,0)</f>
        <v>3.15</v>
      </c>
      <c r="P48" s="2">
        <f>+IF(P8=1,'Datos Iniciales'!$H11,0)</f>
        <v>3.15</v>
      </c>
      <c r="Q48" s="2">
        <f>+IF(Q8=1,'Datos Iniciales'!$H11,0)</f>
        <v>3.15</v>
      </c>
      <c r="R48" s="2">
        <f>+IF(R8=1,'Datos Iniciales'!$H11,0)</f>
        <v>3.15</v>
      </c>
    </row>
    <row r="49" spans="2:18" ht="14.25" x14ac:dyDescent="0.2">
      <c r="B49" s="32">
        <f t="shared" si="6"/>
        <v>6</v>
      </c>
      <c r="C49" s="2">
        <f>+IF(C9=1,'Datos Iniciales'!$H12,0)</f>
        <v>3.15</v>
      </c>
      <c r="D49" s="2">
        <f>+IF(D9=1,'Datos Iniciales'!$H12,0)</f>
        <v>3.15</v>
      </c>
      <c r="E49" s="2">
        <f>+IF(E9=1,'Datos Iniciales'!$H12,0)</f>
        <v>3.15</v>
      </c>
      <c r="F49" s="2">
        <f>+IF(F9=1,'Datos Iniciales'!$H12,0)</f>
        <v>3.15</v>
      </c>
      <c r="G49" s="2">
        <f>+IF(G9=1,'Datos Iniciales'!$H12,0)</f>
        <v>3.15</v>
      </c>
      <c r="H49" s="2">
        <f>+IF(H9=1,'Datos Iniciales'!$H12,0)</f>
        <v>3.15</v>
      </c>
      <c r="I49" s="2">
        <f>+IF(I9=1,'Datos Iniciales'!$H12,0)</f>
        <v>3.15</v>
      </c>
      <c r="J49" s="2">
        <f>+IF(J9=1,'Datos Iniciales'!$H12,0)</f>
        <v>3.15</v>
      </c>
      <c r="K49" s="2">
        <f>+IF(K9=1,'Datos Iniciales'!$H12,0)</f>
        <v>3.15</v>
      </c>
      <c r="L49" s="2">
        <f>+IF(L9=1,'Datos Iniciales'!$H12,0)</f>
        <v>3.15</v>
      </c>
      <c r="M49" s="2">
        <f>+IF(M9=1,'Datos Iniciales'!$H12,0)</f>
        <v>3.15</v>
      </c>
      <c r="N49" s="2">
        <f>+IF(N9=1,'Datos Iniciales'!$H12,0)</f>
        <v>3.15</v>
      </c>
      <c r="O49" s="2">
        <f>+IF(O9=1,'Datos Iniciales'!$H12,0)</f>
        <v>3.15</v>
      </c>
      <c r="P49" s="2">
        <f>+IF(P9=1,'Datos Iniciales'!$H12,0)</f>
        <v>3.15</v>
      </c>
      <c r="Q49" s="2">
        <f>+IF(Q9=1,'Datos Iniciales'!$H12,0)</f>
        <v>3.15</v>
      </c>
      <c r="R49" s="2">
        <f>+IF(R9=1,'Datos Iniciales'!$H12,0)</f>
        <v>3.15</v>
      </c>
    </row>
    <row r="50" spans="2:18" ht="14.25" x14ac:dyDescent="0.2">
      <c r="B50" s="32">
        <f t="shared" si="6"/>
        <v>7</v>
      </c>
      <c r="C50" s="2">
        <f>+IF(C10=1,'Datos Iniciales'!$H13,0)</f>
        <v>3.15</v>
      </c>
      <c r="D50" s="2">
        <f>+IF(D10=1,'Datos Iniciales'!$H13,0)</f>
        <v>3.15</v>
      </c>
      <c r="E50" s="2">
        <f>+IF(E10=1,'Datos Iniciales'!$H13,0)</f>
        <v>3.15</v>
      </c>
      <c r="F50" s="2">
        <f>+IF(F10=1,'Datos Iniciales'!$H13,0)</f>
        <v>3.15</v>
      </c>
      <c r="G50" s="2">
        <f>+IF(G10=1,'Datos Iniciales'!$H13,0)</f>
        <v>3.15</v>
      </c>
      <c r="H50" s="2">
        <f>+IF(H10=1,'Datos Iniciales'!$H13,0)</f>
        <v>3.15</v>
      </c>
      <c r="I50" s="2">
        <f>+IF(I10=1,'Datos Iniciales'!$H13,0)</f>
        <v>3.15</v>
      </c>
      <c r="J50" s="2">
        <f>+IF(J10=1,'Datos Iniciales'!$H13,0)</f>
        <v>3.15</v>
      </c>
      <c r="K50" s="2">
        <f>+IF(K10=1,'Datos Iniciales'!$H13,0)</f>
        <v>3.15</v>
      </c>
      <c r="L50" s="2">
        <f>+IF(L10=1,'Datos Iniciales'!$H13,0)</f>
        <v>3.15</v>
      </c>
      <c r="M50" s="2">
        <f>+IF(M10=1,'Datos Iniciales'!$H13,0)</f>
        <v>3.15</v>
      </c>
      <c r="N50" s="2">
        <f>+IF(N10=1,'Datos Iniciales'!$H13,0)</f>
        <v>3.15</v>
      </c>
      <c r="O50" s="2">
        <f>+IF(O10=1,'Datos Iniciales'!$H13,0)</f>
        <v>3.15</v>
      </c>
      <c r="P50" s="2">
        <f>+IF(P10=1,'Datos Iniciales'!$H13,0)</f>
        <v>3.15</v>
      </c>
      <c r="Q50" s="2">
        <f>+IF(Q10=1,'Datos Iniciales'!$H13,0)</f>
        <v>3.15</v>
      </c>
      <c r="R50" s="2">
        <f>+IF(R10=1,'Datos Iniciales'!$H13,0)</f>
        <v>3.15</v>
      </c>
    </row>
    <row r="51" spans="2:18" ht="14.25" x14ac:dyDescent="0.2">
      <c r="B51" s="32">
        <f t="shared" si="6"/>
        <v>8</v>
      </c>
      <c r="C51" s="2">
        <f>+IF(C11=1,'Datos Iniciales'!$H14,0)</f>
        <v>3.15</v>
      </c>
      <c r="D51" s="2">
        <f>+IF(D11=1,'Datos Iniciales'!$H14,0)</f>
        <v>3.15</v>
      </c>
      <c r="E51" s="2">
        <f>+IF(E11=1,'Datos Iniciales'!$H14,0)</f>
        <v>3.15</v>
      </c>
      <c r="F51" s="2">
        <f>+IF(F11=1,'Datos Iniciales'!$H14,0)</f>
        <v>3.15</v>
      </c>
      <c r="G51" s="2">
        <f>+IF(G11=1,'Datos Iniciales'!$H14,0)</f>
        <v>3.15</v>
      </c>
      <c r="H51" s="2">
        <f>+IF(H11=1,'Datos Iniciales'!$H14,0)</f>
        <v>3.15</v>
      </c>
      <c r="I51" s="2">
        <f>+IF(I11=1,'Datos Iniciales'!$H14,0)</f>
        <v>3.15</v>
      </c>
      <c r="J51" s="2">
        <f>+IF(J11=1,'Datos Iniciales'!$H14,0)</f>
        <v>3.15</v>
      </c>
      <c r="K51" s="2">
        <f>+IF(K11=1,'Datos Iniciales'!$H14,0)</f>
        <v>3.15</v>
      </c>
      <c r="L51" s="2">
        <f>+IF(L11=1,'Datos Iniciales'!$H14,0)</f>
        <v>3.15</v>
      </c>
      <c r="M51" s="2">
        <f>+IF(M11=1,'Datos Iniciales'!$H14,0)</f>
        <v>3.15</v>
      </c>
      <c r="N51" s="2">
        <f>+IF(N11=1,'Datos Iniciales'!$H14,0)</f>
        <v>3.15</v>
      </c>
      <c r="O51" s="2">
        <f>+IF(O11=1,'Datos Iniciales'!$H14,0)</f>
        <v>3.15</v>
      </c>
      <c r="P51" s="2">
        <f>+IF(P11=1,'Datos Iniciales'!$H14,0)</f>
        <v>3.15</v>
      </c>
      <c r="Q51" s="2">
        <f>+IF(Q11=1,'Datos Iniciales'!$H14,0)</f>
        <v>3.15</v>
      </c>
      <c r="R51" s="2">
        <f>+IF(R11=1,'Datos Iniciales'!$H14,0)</f>
        <v>3.15</v>
      </c>
    </row>
    <row r="52" spans="2:18" ht="14.25" x14ac:dyDescent="0.2">
      <c r="B52" s="32">
        <f t="shared" si="6"/>
        <v>9</v>
      </c>
      <c r="C52" s="2">
        <f>+IF(C12=1,'Datos Iniciales'!$H15,0)</f>
        <v>3.15</v>
      </c>
      <c r="D52" s="2">
        <f>+IF(D12=1,'Datos Iniciales'!$H15,0)</f>
        <v>3.15</v>
      </c>
      <c r="E52" s="2">
        <f>+IF(E12=1,'Datos Iniciales'!$H15,0)</f>
        <v>3.15</v>
      </c>
      <c r="F52" s="2">
        <f>+IF(F12=1,'Datos Iniciales'!$H15,0)</f>
        <v>3.15</v>
      </c>
      <c r="G52" s="2">
        <f>+IF(G12=1,'Datos Iniciales'!$H15,0)</f>
        <v>3.15</v>
      </c>
      <c r="H52" s="2">
        <f>+IF(H12=1,'Datos Iniciales'!$H15,0)</f>
        <v>3.15</v>
      </c>
      <c r="I52" s="2">
        <f>+IF(I12=1,'Datos Iniciales'!$H15,0)</f>
        <v>3.15</v>
      </c>
      <c r="J52" s="2">
        <f>+IF(J12=1,'Datos Iniciales'!$H15,0)</f>
        <v>3.15</v>
      </c>
      <c r="K52" s="2">
        <f>+IF(K12=1,'Datos Iniciales'!$H15,0)</f>
        <v>3.15</v>
      </c>
      <c r="L52" s="2">
        <f>+IF(L12=1,'Datos Iniciales'!$H15,0)</f>
        <v>3.15</v>
      </c>
      <c r="M52" s="2">
        <f>+IF(M12=1,'Datos Iniciales'!$H15,0)</f>
        <v>3.15</v>
      </c>
      <c r="N52" s="2">
        <f>+IF(N12=1,'Datos Iniciales'!$H15,0)</f>
        <v>3.15</v>
      </c>
      <c r="O52" s="2">
        <f>+IF(O12=1,'Datos Iniciales'!$H15,0)</f>
        <v>3.15</v>
      </c>
      <c r="P52" s="2">
        <f>+IF(P12=1,'Datos Iniciales'!$H15,0)</f>
        <v>3.15</v>
      </c>
      <c r="Q52" s="2">
        <f>+IF(Q12=1,'Datos Iniciales'!$H15,0)</f>
        <v>3.15</v>
      </c>
      <c r="R52" s="2">
        <f>+IF(R12=1,'Datos Iniciales'!$H15,0)</f>
        <v>3.15</v>
      </c>
    </row>
    <row r="53" spans="2:18" ht="14.25" x14ac:dyDescent="0.2">
      <c r="B53" s="32">
        <f t="shared" si="6"/>
        <v>10</v>
      </c>
      <c r="C53" s="2">
        <f>+IF(C13=1,'Datos Iniciales'!$H16,0)</f>
        <v>3.15</v>
      </c>
      <c r="D53" s="2">
        <f>+IF(D13=1,'Datos Iniciales'!$H16,0)</f>
        <v>3.15</v>
      </c>
      <c r="E53" s="2">
        <f>+IF(E13=1,'Datos Iniciales'!$H16,0)</f>
        <v>3.15</v>
      </c>
      <c r="F53" s="2">
        <f>+IF(F13=1,'Datos Iniciales'!$H16,0)</f>
        <v>3.15</v>
      </c>
      <c r="G53" s="2">
        <f>+IF(G13=1,'Datos Iniciales'!$H16,0)</f>
        <v>3.15</v>
      </c>
      <c r="H53" s="2">
        <f>+IF(H13=1,'Datos Iniciales'!$H16,0)</f>
        <v>3.15</v>
      </c>
      <c r="I53" s="2">
        <f>+IF(I13=1,'Datos Iniciales'!$H16,0)</f>
        <v>3.15</v>
      </c>
      <c r="J53" s="2">
        <f>+IF(J13=1,'Datos Iniciales'!$H16,0)</f>
        <v>3.15</v>
      </c>
      <c r="K53" s="2">
        <f>+IF(K13=1,'Datos Iniciales'!$H16,0)</f>
        <v>3.15</v>
      </c>
      <c r="L53" s="2">
        <f>+IF(L13=1,'Datos Iniciales'!$H16,0)</f>
        <v>3.15</v>
      </c>
      <c r="M53" s="2">
        <f>+IF(M13=1,'Datos Iniciales'!$H16,0)</f>
        <v>3.15</v>
      </c>
      <c r="N53" s="2">
        <f>+IF(N13=1,'Datos Iniciales'!$H16,0)</f>
        <v>3.15</v>
      </c>
      <c r="O53" s="2">
        <f>+IF(O13=1,'Datos Iniciales'!$H16,0)</f>
        <v>3.15</v>
      </c>
      <c r="P53" s="2">
        <f>+IF(P13=1,'Datos Iniciales'!$H16,0)</f>
        <v>3.15</v>
      </c>
      <c r="Q53" s="2">
        <f>+IF(Q13=1,'Datos Iniciales'!$H16,0)</f>
        <v>3.15</v>
      </c>
      <c r="R53" s="2">
        <f>+IF(R13=1,'Datos Iniciales'!$H16,0)</f>
        <v>3.15</v>
      </c>
    </row>
    <row r="54" spans="2:18" ht="14.25" x14ac:dyDescent="0.2">
      <c r="B54" s="32">
        <f t="shared" si="6"/>
        <v>11</v>
      </c>
      <c r="C54" s="2">
        <f>+IF(C14=1,'Datos Iniciales'!$H17,0)</f>
        <v>0</v>
      </c>
      <c r="D54" s="2">
        <f>+IF(D14=1,'Datos Iniciales'!$H17,0)</f>
        <v>0</v>
      </c>
      <c r="E54" s="2">
        <f>+IF(E14=1,'Datos Iniciales'!$H17,0)</f>
        <v>0</v>
      </c>
      <c r="F54" s="2">
        <f>+IF(F14=1,'Datos Iniciales'!$H17,0)</f>
        <v>0</v>
      </c>
      <c r="G54" s="2">
        <f>+IF(G14=1,'Datos Iniciales'!$H17,0)</f>
        <v>0</v>
      </c>
      <c r="H54" s="2">
        <f>+IF(H14=1,'Datos Iniciales'!$H17,0)</f>
        <v>0</v>
      </c>
      <c r="I54" s="2">
        <f>+IF(I14=1,'Datos Iniciales'!$H17,0)</f>
        <v>0</v>
      </c>
      <c r="J54" s="2">
        <f>+IF(J14=1,'Datos Iniciales'!$H17,0)</f>
        <v>0</v>
      </c>
      <c r="K54" s="2">
        <f>+IF(K14=1,'Datos Iniciales'!$H17,0)</f>
        <v>0</v>
      </c>
      <c r="L54" s="2">
        <f>+IF(L14=1,'Datos Iniciales'!$H17,0)</f>
        <v>0</v>
      </c>
      <c r="M54" s="2">
        <f>+IF(M14=1,'Datos Iniciales'!$H17,0)</f>
        <v>3.15</v>
      </c>
      <c r="N54" s="2">
        <f>+IF(N14=1,'Datos Iniciales'!$H17,0)</f>
        <v>0</v>
      </c>
      <c r="O54" s="2">
        <f>+IF(O14=1,'Datos Iniciales'!$H17,0)</f>
        <v>0</v>
      </c>
      <c r="P54" s="2">
        <f>+IF(P14=1,'Datos Iniciales'!$H17,0)</f>
        <v>0</v>
      </c>
      <c r="Q54" s="2">
        <f>+IF(Q14=1,'Datos Iniciales'!$H17,0)</f>
        <v>0</v>
      </c>
      <c r="R54" s="2">
        <f>+IF(R14=1,'Datos Iniciales'!$H17,0)</f>
        <v>0</v>
      </c>
    </row>
    <row r="55" spans="2:18" ht="14.25" x14ac:dyDescent="0.2">
      <c r="B55" s="32">
        <f t="shared" si="6"/>
        <v>12</v>
      </c>
      <c r="C55" s="2">
        <f>+IF(C15=1,'Datos Iniciales'!$H18,0)</f>
        <v>0</v>
      </c>
      <c r="D55" s="2">
        <f>+IF(D15=1,'Datos Iniciales'!$H18,0)</f>
        <v>0</v>
      </c>
      <c r="E55" s="2">
        <f>+IF(E15=1,'Datos Iniciales'!$H18,0)</f>
        <v>0</v>
      </c>
      <c r="F55" s="2">
        <f>+IF(F15=1,'Datos Iniciales'!$H18,0)</f>
        <v>0</v>
      </c>
      <c r="G55" s="2">
        <f>+IF(G15=1,'Datos Iniciales'!$H18,0)</f>
        <v>0</v>
      </c>
      <c r="H55" s="2">
        <f>+IF(H15=1,'Datos Iniciales'!$H18,0)</f>
        <v>0</v>
      </c>
      <c r="I55" s="2">
        <f>+IF(I15=1,'Datos Iniciales'!$H18,0)</f>
        <v>0</v>
      </c>
      <c r="J55" s="2">
        <f>+IF(J15=1,'Datos Iniciales'!$H18,0)</f>
        <v>0</v>
      </c>
      <c r="K55" s="2">
        <f>+IF(K15=1,'Datos Iniciales'!$H18,0)</f>
        <v>0</v>
      </c>
      <c r="L55" s="2">
        <f>+IF(L15=1,'Datos Iniciales'!$H18,0)</f>
        <v>0</v>
      </c>
      <c r="M55" s="2">
        <f>+IF(M15=1,'Datos Iniciales'!$H18,0)</f>
        <v>0</v>
      </c>
      <c r="N55" s="2">
        <f>+IF(N15=1,'Datos Iniciales'!$H18,0)</f>
        <v>3.15</v>
      </c>
      <c r="O55" s="2">
        <f>+IF(O15=1,'Datos Iniciales'!$H18,0)</f>
        <v>0</v>
      </c>
      <c r="P55" s="2">
        <f>+IF(P15=1,'Datos Iniciales'!$H18,0)</f>
        <v>0</v>
      </c>
      <c r="Q55" s="2">
        <f>+IF(Q15=1,'Datos Iniciales'!$H18,0)</f>
        <v>0</v>
      </c>
      <c r="R55" s="2">
        <f>+IF(R15=1,'Datos Iniciales'!$H18,0)</f>
        <v>0</v>
      </c>
    </row>
    <row r="56" spans="2:18" ht="14.25" x14ac:dyDescent="0.2">
      <c r="B56" s="32">
        <f t="shared" si="6"/>
        <v>13</v>
      </c>
      <c r="C56" s="2">
        <f>+IF(C16=1,'Datos Iniciales'!$H19,0)</f>
        <v>0</v>
      </c>
      <c r="D56" s="2">
        <f>+IF(D16=1,'Datos Iniciales'!$H19,0)</f>
        <v>0</v>
      </c>
      <c r="E56" s="2">
        <f>+IF(E16=1,'Datos Iniciales'!$H19,0)</f>
        <v>0</v>
      </c>
      <c r="F56" s="2">
        <f>+IF(F16=1,'Datos Iniciales'!$H19,0)</f>
        <v>0</v>
      </c>
      <c r="G56" s="2">
        <f>+IF(G16=1,'Datos Iniciales'!$H19,0)</f>
        <v>0</v>
      </c>
      <c r="H56" s="2">
        <f>+IF(H16=1,'Datos Iniciales'!$H19,0)</f>
        <v>0</v>
      </c>
      <c r="I56" s="2">
        <f>+IF(I16=1,'Datos Iniciales'!$H19,0)</f>
        <v>0</v>
      </c>
      <c r="J56" s="2">
        <f>+IF(J16=1,'Datos Iniciales'!$H19,0)</f>
        <v>0</v>
      </c>
      <c r="K56" s="2">
        <f>+IF(K16=1,'Datos Iniciales'!$H19,0)</f>
        <v>0</v>
      </c>
      <c r="L56" s="2">
        <f>+IF(L16=1,'Datos Iniciales'!$H19,0)</f>
        <v>0</v>
      </c>
      <c r="M56" s="2">
        <f>+IF(M16=1,'Datos Iniciales'!$H19,0)</f>
        <v>0</v>
      </c>
      <c r="N56" s="2">
        <f>+IF(N16=1,'Datos Iniciales'!$H19,0)</f>
        <v>0</v>
      </c>
      <c r="O56" s="2">
        <f>+IF(O16=1,'Datos Iniciales'!$H19,0)</f>
        <v>3.15</v>
      </c>
      <c r="P56" s="2">
        <f>+IF(P16=1,'Datos Iniciales'!$H19,0)</f>
        <v>0</v>
      </c>
      <c r="Q56" s="2">
        <f>+IF(Q16=1,'Datos Iniciales'!$H19,0)</f>
        <v>0</v>
      </c>
      <c r="R56" s="2">
        <f>+IF(R16=1,'Datos Iniciales'!$H19,0)</f>
        <v>0</v>
      </c>
    </row>
    <row r="57" spans="2:18" ht="14.25" x14ac:dyDescent="0.2">
      <c r="B57" s="32">
        <f t="shared" si="6"/>
        <v>14</v>
      </c>
      <c r="C57" s="2">
        <f>+IF(C17=1,'Datos Iniciales'!$H20,0)</f>
        <v>0</v>
      </c>
      <c r="D57" s="2">
        <f>+IF(D17=1,'Datos Iniciales'!$H20,0)</f>
        <v>0</v>
      </c>
      <c r="E57" s="2">
        <f>+IF(E17=1,'Datos Iniciales'!$H20,0)</f>
        <v>0</v>
      </c>
      <c r="F57" s="2">
        <f>+IF(F17=1,'Datos Iniciales'!$H20,0)</f>
        <v>0</v>
      </c>
      <c r="G57" s="2">
        <f>+IF(G17=1,'Datos Iniciales'!$H20,0)</f>
        <v>0</v>
      </c>
      <c r="H57" s="2">
        <f>+IF(H17=1,'Datos Iniciales'!$H20,0)</f>
        <v>0</v>
      </c>
      <c r="I57" s="2">
        <f>+IF(I17=1,'Datos Iniciales'!$H20,0)</f>
        <v>0</v>
      </c>
      <c r="J57" s="2">
        <f>+IF(J17=1,'Datos Iniciales'!$H20,0)</f>
        <v>0</v>
      </c>
      <c r="K57" s="2">
        <f>+IF(K17=1,'Datos Iniciales'!$H20,0)</f>
        <v>0</v>
      </c>
      <c r="L57" s="2">
        <f>+IF(L17=1,'Datos Iniciales'!$H20,0)</f>
        <v>0</v>
      </c>
      <c r="M57" s="2">
        <f>+IF(M17=1,'Datos Iniciales'!$H20,0)</f>
        <v>0</v>
      </c>
      <c r="N57" s="2">
        <f>+IF(N17=1,'Datos Iniciales'!$H20,0)</f>
        <v>0</v>
      </c>
      <c r="O57" s="2">
        <f>+IF(O17=1,'Datos Iniciales'!$H20,0)</f>
        <v>0</v>
      </c>
      <c r="P57" s="2">
        <f>+IF(P17=1,'Datos Iniciales'!$H20,0)</f>
        <v>3.15</v>
      </c>
      <c r="Q57" s="2">
        <f>+IF(Q17=1,'Datos Iniciales'!$H20,0)</f>
        <v>0</v>
      </c>
      <c r="R57" s="2">
        <f>+IF(R17=1,'Datos Iniciales'!$H20,0)</f>
        <v>0</v>
      </c>
    </row>
    <row r="58" spans="2:18" ht="14.25" x14ac:dyDescent="0.2">
      <c r="B58" s="32">
        <f t="shared" si="6"/>
        <v>15</v>
      </c>
      <c r="C58" s="2">
        <f>+IF(C18=1,'Datos Iniciales'!$H21,0)</f>
        <v>0</v>
      </c>
      <c r="D58" s="2">
        <f>+IF(D18=1,'Datos Iniciales'!$H21,0)</f>
        <v>0</v>
      </c>
      <c r="E58" s="2">
        <f>+IF(E18=1,'Datos Iniciales'!$H21,0)</f>
        <v>0</v>
      </c>
      <c r="F58" s="2">
        <f>+IF(F18=1,'Datos Iniciales'!$H21,0)</f>
        <v>0</v>
      </c>
      <c r="G58" s="2">
        <f>+IF(G18=1,'Datos Iniciales'!$H21,0)</f>
        <v>0</v>
      </c>
      <c r="H58" s="2">
        <f>+IF(H18=1,'Datos Iniciales'!$H21,0)</f>
        <v>0</v>
      </c>
      <c r="I58" s="2">
        <f>+IF(I18=1,'Datos Iniciales'!$H21,0)</f>
        <v>0</v>
      </c>
      <c r="J58" s="2">
        <f>+IF(J18=1,'Datos Iniciales'!$H21,0)</f>
        <v>0</v>
      </c>
      <c r="K58" s="2">
        <f>+IF(K18=1,'Datos Iniciales'!$H21,0)</f>
        <v>0</v>
      </c>
      <c r="L58" s="2">
        <f>+IF(L18=1,'Datos Iniciales'!$H21,0)</f>
        <v>0</v>
      </c>
      <c r="M58" s="2">
        <f>+IF(M18=1,'Datos Iniciales'!$H21,0)</f>
        <v>0</v>
      </c>
      <c r="N58" s="2">
        <f>+IF(N18=1,'Datos Iniciales'!$H21,0)</f>
        <v>0</v>
      </c>
      <c r="O58" s="2">
        <f>+IF(O18=1,'Datos Iniciales'!$H21,0)</f>
        <v>0</v>
      </c>
      <c r="P58" s="2">
        <f>+IF(P18=1,'Datos Iniciales'!$H21,0)</f>
        <v>0</v>
      </c>
      <c r="Q58" s="2">
        <f>+IF(Q18=1,'Datos Iniciales'!$H21,0)</f>
        <v>3.15</v>
      </c>
      <c r="R58" s="2">
        <f>+IF(R18=1,'Datos Iniciales'!$H21,0)</f>
        <v>0</v>
      </c>
    </row>
    <row r="59" spans="2:18" ht="14.25" x14ac:dyDescent="0.2">
      <c r="B59" s="32">
        <f>1+B58</f>
        <v>16</v>
      </c>
      <c r="C59" s="2">
        <f>+IF(C19=1,'Datos Iniciales'!$H22,0)</f>
        <v>0</v>
      </c>
      <c r="D59" s="2">
        <f>+IF(D19=1,'Datos Iniciales'!$H22,0)</f>
        <v>0</v>
      </c>
      <c r="E59" s="2">
        <f>+IF(E19=1,'Datos Iniciales'!$H22,0)</f>
        <v>0</v>
      </c>
      <c r="F59" s="2">
        <f>+IF(F19=1,'Datos Iniciales'!$H22,0)</f>
        <v>0</v>
      </c>
      <c r="G59" s="2">
        <f>+IF(G19=1,'Datos Iniciales'!$H22,0)</f>
        <v>0</v>
      </c>
      <c r="H59" s="2">
        <f>+IF(H19=1,'Datos Iniciales'!$H22,0)</f>
        <v>0</v>
      </c>
      <c r="I59" s="2">
        <f>+IF(I19=1,'Datos Iniciales'!$H22,0)</f>
        <v>0</v>
      </c>
      <c r="J59" s="2">
        <f>+IF(J19=1,'Datos Iniciales'!$H22,0)</f>
        <v>0</v>
      </c>
      <c r="K59" s="2">
        <f>+IF(K19=1,'Datos Iniciales'!$H22,0)</f>
        <v>0</v>
      </c>
      <c r="L59" s="2">
        <f>+IF(L19=1,'Datos Iniciales'!$H22,0)</f>
        <v>0</v>
      </c>
      <c r="M59" s="2">
        <f>+IF(M19=1,'Datos Iniciales'!$H22,0)</f>
        <v>0</v>
      </c>
      <c r="N59" s="2">
        <f>+IF(N19=1,'Datos Iniciales'!$H22,0)</f>
        <v>0</v>
      </c>
      <c r="O59" s="2">
        <f>+IF(O19=1,'Datos Iniciales'!$H22,0)</f>
        <v>0</v>
      </c>
      <c r="P59" s="2">
        <f>+IF(P19=1,'Datos Iniciales'!$H22,0)</f>
        <v>0</v>
      </c>
      <c r="Q59" s="2">
        <f>+IF(Q19=1,'Datos Iniciales'!$H22,0)</f>
        <v>0</v>
      </c>
      <c r="R59" s="2">
        <f>+IF(R19=1,'Datos Iniciales'!$H22,0)</f>
        <v>3.15</v>
      </c>
    </row>
    <row r="60" spans="2:18" ht="15" thickBot="1" x14ac:dyDescent="0.25">
      <c r="B60" s="35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6"/>
      <c r="Q60" s="6"/>
      <c r="R60" s="6"/>
    </row>
    <row r="61" spans="2:18" ht="15" thickBot="1" x14ac:dyDescent="0.25">
      <c r="B61" s="29" t="s">
        <v>360</v>
      </c>
      <c r="C61" s="127" t="s">
        <v>361</v>
      </c>
      <c r="D61" s="128"/>
      <c r="E61" s="128"/>
      <c r="F61" s="128"/>
      <c r="G61" s="128"/>
      <c r="H61" s="128"/>
      <c r="I61" s="128"/>
      <c r="J61" s="128"/>
      <c r="K61" s="36"/>
      <c r="L61" s="36"/>
      <c r="M61" s="36"/>
      <c r="N61" s="36"/>
      <c r="O61" s="36"/>
      <c r="P61" s="6"/>
      <c r="Q61" s="6"/>
      <c r="R61" s="6"/>
    </row>
    <row r="62" spans="2:18" ht="14.25" x14ac:dyDescent="0.2">
      <c r="B62" s="28" t="s">
        <v>340</v>
      </c>
      <c r="C62" s="32">
        <v>1</v>
      </c>
      <c r="D62" s="32">
        <f>1+C62</f>
        <v>2</v>
      </c>
      <c r="E62" s="32">
        <f t="shared" ref="E62:R62" si="7">1+D62</f>
        <v>3</v>
      </c>
      <c r="F62" s="32">
        <f t="shared" si="7"/>
        <v>4</v>
      </c>
      <c r="G62" s="32">
        <f t="shared" si="7"/>
        <v>5</v>
      </c>
      <c r="H62" s="32">
        <f t="shared" si="7"/>
        <v>6</v>
      </c>
      <c r="I62" s="32">
        <f t="shared" si="7"/>
        <v>7</v>
      </c>
      <c r="J62" s="32">
        <f t="shared" si="7"/>
        <v>8</v>
      </c>
      <c r="K62" s="32">
        <f t="shared" si="7"/>
        <v>9</v>
      </c>
      <c r="L62" s="32">
        <f t="shared" si="7"/>
        <v>10</v>
      </c>
      <c r="M62" s="32">
        <f t="shared" si="7"/>
        <v>11</v>
      </c>
      <c r="N62" s="32">
        <f t="shared" si="7"/>
        <v>12</v>
      </c>
      <c r="O62" s="32">
        <f t="shared" si="7"/>
        <v>13</v>
      </c>
      <c r="P62" s="32">
        <f t="shared" si="7"/>
        <v>14</v>
      </c>
      <c r="Q62" s="32">
        <f t="shared" si="7"/>
        <v>15</v>
      </c>
      <c r="R62" s="32">
        <f t="shared" si="7"/>
        <v>16</v>
      </c>
    </row>
    <row r="63" spans="2:18" ht="14.25" x14ac:dyDescent="0.2">
      <c r="B63" s="32">
        <v>1</v>
      </c>
      <c r="C63" s="2">
        <f>+C24*C44</f>
        <v>0.33194302066278303</v>
      </c>
      <c r="D63" s="2">
        <f t="shared" ref="D63:R63" si="8">+D24*D44</f>
        <v>0.33194302066278303</v>
      </c>
      <c r="E63" s="2">
        <f t="shared" si="8"/>
        <v>0.33194302066278303</v>
      </c>
      <c r="F63" s="2">
        <f t="shared" si="8"/>
        <v>0.33194302066278303</v>
      </c>
      <c r="G63" s="2">
        <f t="shared" si="8"/>
        <v>0.33194302066278303</v>
      </c>
      <c r="H63" s="2">
        <f t="shared" si="8"/>
        <v>0.33194302066278303</v>
      </c>
      <c r="I63" s="2">
        <f t="shared" si="8"/>
        <v>0.33194302066278303</v>
      </c>
      <c r="J63" s="2">
        <f t="shared" si="8"/>
        <v>0.33194302066278303</v>
      </c>
      <c r="K63" s="2">
        <f t="shared" si="8"/>
        <v>0.33194302066278303</v>
      </c>
      <c r="L63" s="2">
        <f t="shared" si="8"/>
        <v>0.33194302066278303</v>
      </c>
      <c r="M63" s="2">
        <f t="shared" si="8"/>
        <v>0.33194302066278303</v>
      </c>
      <c r="N63" s="2">
        <f t="shared" si="8"/>
        <v>0.33194302066278303</v>
      </c>
      <c r="O63" s="2">
        <f t="shared" si="8"/>
        <v>0.33194302066278303</v>
      </c>
      <c r="P63" s="2">
        <f t="shared" si="8"/>
        <v>0.33194302066278303</v>
      </c>
      <c r="Q63" s="2">
        <f t="shared" si="8"/>
        <v>0.33194302066278303</v>
      </c>
      <c r="R63" s="2">
        <f t="shared" si="8"/>
        <v>0.33194302066278303</v>
      </c>
    </row>
    <row r="64" spans="2:18" ht="14.25" x14ac:dyDescent="0.2">
      <c r="B64" s="32">
        <f>1+B63</f>
        <v>2</v>
      </c>
      <c r="C64" s="2">
        <f t="shared" ref="C64:C78" si="9">+C25*C45</f>
        <v>2.1952926944210969</v>
      </c>
      <c r="D64" s="2">
        <f t="shared" ref="D64:R78" si="10">+D25*D45</f>
        <v>2.1952926944210969</v>
      </c>
      <c r="E64" s="2">
        <f t="shared" si="10"/>
        <v>2.1952926944210969</v>
      </c>
      <c r="F64" s="2">
        <f t="shared" si="10"/>
        <v>2.1952926944210969</v>
      </c>
      <c r="G64" s="2">
        <f t="shared" si="10"/>
        <v>2.1952926944210969</v>
      </c>
      <c r="H64" s="2">
        <f t="shared" si="10"/>
        <v>2.1952926944210969</v>
      </c>
      <c r="I64" s="2">
        <f t="shared" si="10"/>
        <v>2.1952926944210969</v>
      </c>
      <c r="J64" s="2">
        <f t="shared" si="10"/>
        <v>2.1952926944210969</v>
      </c>
      <c r="K64" s="2">
        <f t="shared" si="10"/>
        <v>2.1952926944210969</v>
      </c>
      <c r="L64" s="2">
        <f t="shared" si="10"/>
        <v>2.1952926944210969</v>
      </c>
      <c r="M64" s="2">
        <f t="shared" si="10"/>
        <v>2.1952926944210969</v>
      </c>
      <c r="N64" s="2">
        <f t="shared" si="10"/>
        <v>2.1952926944210969</v>
      </c>
      <c r="O64" s="2">
        <f t="shared" si="10"/>
        <v>2.1952926944210969</v>
      </c>
      <c r="P64" s="2">
        <f t="shared" si="10"/>
        <v>2.1952926944210969</v>
      </c>
      <c r="Q64" s="2">
        <f t="shared" si="10"/>
        <v>2.1952926944210969</v>
      </c>
      <c r="R64" s="2">
        <f t="shared" si="10"/>
        <v>2.1952926944210969</v>
      </c>
    </row>
    <row r="65" spans="2:18" ht="14.25" x14ac:dyDescent="0.2">
      <c r="B65" s="32">
        <f t="shared" ref="B65:B78" si="11">1+B64</f>
        <v>3</v>
      </c>
      <c r="C65" s="2">
        <f t="shared" si="9"/>
        <v>9.7889369330852301</v>
      </c>
      <c r="D65" s="2">
        <f t="shared" si="10"/>
        <v>9.7889369330852301</v>
      </c>
      <c r="E65" s="2">
        <f t="shared" si="10"/>
        <v>9.7889369330852301</v>
      </c>
      <c r="F65" s="2">
        <f t="shared" si="10"/>
        <v>9.7889369330852301</v>
      </c>
      <c r="G65" s="2">
        <f t="shared" si="10"/>
        <v>9.7889369330852301</v>
      </c>
      <c r="H65" s="2">
        <f t="shared" si="10"/>
        <v>9.7889369330852301</v>
      </c>
      <c r="I65" s="2">
        <f t="shared" si="10"/>
        <v>9.7889369330852301</v>
      </c>
      <c r="J65" s="2">
        <f t="shared" si="10"/>
        <v>9.7889369330852301</v>
      </c>
      <c r="K65" s="2">
        <f t="shared" si="10"/>
        <v>9.7889369330852301</v>
      </c>
      <c r="L65" s="2">
        <f t="shared" si="10"/>
        <v>9.7889369330852301</v>
      </c>
      <c r="M65" s="2">
        <f t="shared" si="10"/>
        <v>9.7889369330852301</v>
      </c>
      <c r="N65" s="2">
        <f t="shared" si="10"/>
        <v>9.7889369330852301</v>
      </c>
      <c r="O65" s="2">
        <f t="shared" si="10"/>
        <v>9.7889369330852301</v>
      </c>
      <c r="P65" s="2">
        <f t="shared" si="10"/>
        <v>9.7889369330852301</v>
      </c>
      <c r="Q65" s="2">
        <f t="shared" si="10"/>
        <v>9.7889369330852301</v>
      </c>
      <c r="R65" s="2">
        <f t="shared" si="10"/>
        <v>9.7889369330852301</v>
      </c>
    </row>
    <row r="66" spans="2:18" ht="14.25" x14ac:dyDescent="0.2">
      <c r="B66" s="32">
        <f t="shared" si="11"/>
        <v>4</v>
      </c>
      <c r="C66" s="2">
        <f t="shared" si="9"/>
        <v>0.77340122140223189</v>
      </c>
      <c r="D66" s="2">
        <f t="shared" si="10"/>
        <v>0.77340122140223189</v>
      </c>
      <c r="E66" s="2">
        <f t="shared" si="10"/>
        <v>0.77340122140223189</v>
      </c>
      <c r="F66" s="2">
        <f t="shared" si="10"/>
        <v>0.77340122140223189</v>
      </c>
      <c r="G66" s="2">
        <f t="shared" si="10"/>
        <v>0.77340122140223189</v>
      </c>
      <c r="H66" s="2">
        <f t="shared" si="10"/>
        <v>0.77340122140223189</v>
      </c>
      <c r="I66" s="2">
        <f t="shared" si="10"/>
        <v>0.77340122140223189</v>
      </c>
      <c r="J66" s="2">
        <f t="shared" si="10"/>
        <v>0.77340122140223189</v>
      </c>
      <c r="K66" s="2">
        <f t="shared" si="10"/>
        <v>0.77340122140223189</v>
      </c>
      <c r="L66" s="2">
        <f t="shared" si="10"/>
        <v>0.77340122140223189</v>
      </c>
      <c r="M66" s="2">
        <f t="shared" si="10"/>
        <v>0.77340122140223189</v>
      </c>
      <c r="N66" s="2">
        <f t="shared" si="10"/>
        <v>0.77340122140223189</v>
      </c>
      <c r="O66" s="2">
        <f t="shared" si="10"/>
        <v>0.77340122140223189</v>
      </c>
      <c r="P66" s="2">
        <f t="shared" si="10"/>
        <v>0.77340122140223189</v>
      </c>
      <c r="Q66" s="2">
        <f t="shared" si="10"/>
        <v>0.77340122140223189</v>
      </c>
      <c r="R66" s="2">
        <f t="shared" si="10"/>
        <v>0.77340122140223189</v>
      </c>
    </row>
    <row r="67" spans="2:18" ht="14.25" x14ac:dyDescent="0.2">
      <c r="B67" s="32">
        <f t="shared" si="11"/>
        <v>5</v>
      </c>
      <c r="C67" s="2">
        <f t="shared" si="9"/>
        <v>4.0276671411705829</v>
      </c>
      <c r="D67" s="2">
        <f t="shared" si="10"/>
        <v>4.0276671411705829</v>
      </c>
      <c r="E67" s="2">
        <f t="shared" si="10"/>
        <v>4.0276671411705829</v>
      </c>
      <c r="F67" s="2">
        <f t="shared" si="10"/>
        <v>4.0276671411705829</v>
      </c>
      <c r="G67" s="2">
        <f t="shared" si="10"/>
        <v>4.0276671411705829</v>
      </c>
      <c r="H67" s="2">
        <f t="shared" si="10"/>
        <v>4.0276671411705829</v>
      </c>
      <c r="I67" s="2">
        <f t="shared" si="10"/>
        <v>4.0276671411705829</v>
      </c>
      <c r="J67" s="2">
        <f t="shared" si="10"/>
        <v>4.0276671411705829</v>
      </c>
      <c r="K67" s="2">
        <f t="shared" si="10"/>
        <v>4.0276671411705829</v>
      </c>
      <c r="L67" s="2">
        <f t="shared" si="10"/>
        <v>4.0276671411705829</v>
      </c>
      <c r="M67" s="2">
        <f t="shared" si="10"/>
        <v>4.0276671411705829</v>
      </c>
      <c r="N67" s="2">
        <f t="shared" si="10"/>
        <v>4.0276671411705829</v>
      </c>
      <c r="O67" s="2">
        <f t="shared" si="10"/>
        <v>4.0276671411705829</v>
      </c>
      <c r="P67" s="2">
        <f t="shared" si="10"/>
        <v>4.0276671411705829</v>
      </c>
      <c r="Q67" s="2">
        <f t="shared" si="10"/>
        <v>4.0276671411705829</v>
      </c>
      <c r="R67" s="2">
        <f t="shared" si="10"/>
        <v>4.0276671411705829</v>
      </c>
    </row>
    <row r="68" spans="2:18" ht="14.25" x14ac:dyDescent="0.2">
      <c r="B68" s="32">
        <f t="shared" si="11"/>
        <v>6</v>
      </c>
      <c r="C68" s="2">
        <f t="shared" si="9"/>
        <v>6.8848869692803216</v>
      </c>
      <c r="D68" s="2">
        <f t="shared" si="10"/>
        <v>6.8848869692803216</v>
      </c>
      <c r="E68" s="2">
        <f t="shared" si="10"/>
        <v>6.8848869692803216</v>
      </c>
      <c r="F68" s="2">
        <f t="shared" si="10"/>
        <v>6.8848869692803216</v>
      </c>
      <c r="G68" s="2">
        <f t="shared" si="10"/>
        <v>6.8848869692803216</v>
      </c>
      <c r="H68" s="2">
        <f t="shared" si="10"/>
        <v>6.8848869692803216</v>
      </c>
      <c r="I68" s="2">
        <f t="shared" si="10"/>
        <v>6.8848869692803216</v>
      </c>
      <c r="J68" s="2">
        <f t="shared" si="10"/>
        <v>6.8848869692803216</v>
      </c>
      <c r="K68" s="2">
        <f t="shared" si="10"/>
        <v>6.8848869692803216</v>
      </c>
      <c r="L68" s="2">
        <f t="shared" si="10"/>
        <v>6.8848869692803216</v>
      </c>
      <c r="M68" s="2">
        <f t="shared" si="10"/>
        <v>6.8848869692803216</v>
      </c>
      <c r="N68" s="2">
        <f t="shared" si="10"/>
        <v>6.8848869692803216</v>
      </c>
      <c r="O68" s="2">
        <f t="shared" si="10"/>
        <v>6.8848869692803216</v>
      </c>
      <c r="P68" s="2">
        <f t="shared" si="10"/>
        <v>6.8848869692803216</v>
      </c>
      <c r="Q68" s="2">
        <f t="shared" si="10"/>
        <v>6.8848869692803216</v>
      </c>
      <c r="R68" s="2">
        <f t="shared" si="10"/>
        <v>6.8848869692803216</v>
      </c>
    </row>
    <row r="69" spans="2:18" ht="14.25" x14ac:dyDescent="0.2">
      <c r="B69" s="32">
        <f t="shared" si="11"/>
        <v>7</v>
      </c>
      <c r="C69" s="2">
        <f t="shared" si="9"/>
        <v>32.621658269728748</v>
      </c>
      <c r="D69" s="2">
        <f t="shared" si="10"/>
        <v>32.621658269728748</v>
      </c>
      <c r="E69" s="2">
        <f t="shared" si="10"/>
        <v>32.621658269728748</v>
      </c>
      <c r="F69" s="2">
        <f t="shared" si="10"/>
        <v>32.621658269728748</v>
      </c>
      <c r="G69" s="2">
        <f t="shared" si="10"/>
        <v>32.621658269728748</v>
      </c>
      <c r="H69" s="2">
        <f t="shared" si="10"/>
        <v>32.621658269728748</v>
      </c>
      <c r="I69" s="2">
        <f t="shared" si="10"/>
        <v>32.621658269728748</v>
      </c>
      <c r="J69" s="2">
        <f t="shared" si="10"/>
        <v>32.621658269728748</v>
      </c>
      <c r="K69" s="2">
        <f t="shared" si="10"/>
        <v>32.621658269728748</v>
      </c>
      <c r="L69" s="2">
        <f t="shared" si="10"/>
        <v>32.621658269728748</v>
      </c>
      <c r="M69" s="2">
        <f t="shared" si="10"/>
        <v>32.621658269728748</v>
      </c>
      <c r="N69" s="2">
        <f t="shared" si="10"/>
        <v>32.621658269728748</v>
      </c>
      <c r="O69" s="2">
        <f t="shared" si="10"/>
        <v>32.621658269728748</v>
      </c>
      <c r="P69" s="2">
        <f t="shared" si="10"/>
        <v>32.621658269728748</v>
      </c>
      <c r="Q69" s="2">
        <f t="shared" si="10"/>
        <v>32.621658269728748</v>
      </c>
      <c r="R69" s="2">
        <f t="shared" si="10"/>
        <v>32.621658269728748</v>
      </c>
    </row>
    <row r="70" spans="2:18" ht="14.25" x14ac:dyDescent="0.2">
      <c r="B70" s="32">
        <f t="shared" si="11"/>
        <v>8</v>
      </c>
      <c r="C70" s="2">
        <f t="shared" si="9"/>
        <v>6.3692045338606302</v>
      </c>
      <c r="D70" s="2">
        <f t="shared" si="10"/>
        <v>6.3692045338606302</v>
      </c>
      <c r="E70" s="2">
        <f t="shared" si="10"/>
        <v>6.3692045338606302</v>
      </c>
      <c r="F70" s="2">
        <f t="shared" si="10"/>
        <v>6.3692045338606302</v>
      </c>
      <c r="G70" s="2">
        <f t="shared" si="10"/>
        <v>6.3692045338606302</v>
      </c>
      <c r="H70" s="2">
        <f t="shared" si="10"/>
        <v>6.3692045338606302</v>
      </c>
      <c r="I70" s="2">
        <f t="shared" si="10"/>
        <v>6.3692045338606302</v>
      </c>
      <c r="J70" s="2">
        <f t="shared" si="10"/>
        <v>6.3692045338606302</v>
      </c>
      <c r="K70" s="2">
        <f t="shared" si="10"/>
        <v>6.3692045338606302</v>
      </c>
      <c r="L70" s="2">
        <f t="shared" si="10"/>
        <v>6.3692045338606302</v>
      </c>
      <c r="M70" s="2">
        <f t="shared" si="10"/>
        <v>6.3692045338606302</v>
      </c>
      <c r="N70" s="2">
        <f t="shared" si="10"/>
        <v>6.3692045338606302</v>
      </c>
      <c r="O70" s="2">
        <f t="shared" si="10"/>
        <v>6.3692045338606302</v>
      </c>
      <c r="P70" s="2">
        <f t="shared" si="10"/>
        <v>6.3692045338606302</v>
      </c>
      <c r="Q70" s="2">
        <f t="shared" si="10"/>
        <v>6.3692045338606302</v>
      </c>
      <c r="R70" s="2">
        <f t="shared" si="10"/>
        <v>6.3692045338606302</v>
      </c>
    </row>
    <row r="71" spans="2:18" ht="14.25" x14ac:dyDescent="0.2">
      <c r="B71" s="32">
        <f t="shared" si="11"/>
        <v>9</v>
      </c>
      <c r="C71" s="2">
        <f t="shared" si="9"/>
        <v>10.29959966768531</v>
      </c>
      <c r="D71" s="2">
        <f t="shared" si="10"/>
        <v>10.29959966768531</v>
      </c>
      <c r="E71" s="2">
        <f t="shared" si="10"/>
        <v>10.29959966768531</v>
      </c>
      <c r="F71" s="2">
        <f t="shared" si="10"/>
        <v>10.29959966768531</v>
      </c>
      <c r="G71" s="2">
        <f t="shared" si="10"/>
        <v>10.29959966768531</v>
      </c>
      <c r="H71" s="2">
        <f t="shared" si="10"/>
        <v>10.29959966768531</v>
      </c>
      <c r="I71" s="2">
        <f t="shared" si="10"/>
        <v>10.29959966768531</v>
      </c>
      <c r="J71" s="2">
        <f t="shared" si="10"/>
        <v>10.29959966768531</v>
      </c>
      <c r="K71" s="2">
        <f t="shared" si="10"/>
        <v>10.29959966768531</v>
      </c>
      <c r="L71" s="2">
        <f t="shared" si="10"/>
        <v>10.29959966768531</v>
      </c>
      <c r="M71" s="2">
        <f t="shared" si="10"/>
        <v>10.29959966768531</v>
      </c>
      <c r="N71" s="2">
        <f t="shared" si="10"/>
        <v>10.29959966768531</v>
      </c>
      <c r="O71" s="2">
        <f t="shared" si="10"/>
        <v>10.29959966768531</v>
      </c>
      <c r="P71" s="2">
        <f t="shared" si="10"/>
        <v>10.29959966768531</v>
      </c>
      <c r="Q71" s="2">
        <f t="shared" si="10"/>
        <v>10.29959966768531</v>
      </c>
      <c r="R71" s="2">
        <f t="shared" si="10"/>
        <v>10.29959966768531</v>
      </c>
    </row>
    <row r="72" spans="2:18" ht="14.25" x14ac:dyDescent="0.2">
      <c r="B72" s="32">
        <f t="shared" si="11"/>
        <v>10</v>
      </c>
      <c r="C72" s="2">
        <f t="shared" si="9"/>
        <v>4.1495173177734905</v>
      </c>
      <c r="D72" s="2">
        <f t="shared" si="10"/>
        <v>4.1495173177734905</v>
      </c>
      <c r="E72" s="2">
        <f t="shared" si="10"/>
        <v>4.1495173177734905</v>
      </c>
      <c r="F72" s="2">
        <f t="shared" si="10"/>
        <v>4.1495173177734905</v>
      </c>
      <c r="G72" s="2">
        <f t="shared" si="10"/>
        <v>4.1495173177734905</v>
      </c>
      <c r="H72" s="2">
        <f t="shared" si="10"/>
        <v>4.1495173177734905</v>
      </c>
      <c r="I72" s="2">
        <f t="shared" si="10"/>
        <v>4.1495173177734905</v>
      </c>
      <c r="J72" s="2">
        <f t="shared" si="10"/>
        <v>4.1495173177734905</v>
      </c>
      <c r="K72" s="2">
        <f t="shared" si="10"/>
        <v>4.1495173177734905</v>
      </c>
      <c r="L72" s="2">
        <f t="shared" si="10"/>
        <v>4.1495173177734905</v>
      </c>
      <c r="M72" s="2">
        <f t="shared" si="10"/>
        <v>4.1495173177734905</v>
      </c>
      <c r="N72" s="2">
        <f t="shared" si="10"/>
        <v>4.1495173177734905</v>
      </c>
      <c r="O72" s="2">
        <f t="shared" si="10"/>
        <v>4.1495173177734905</v>
      </c>
      <c r="P72" s="2">
        <f t="shared" si="10"/>
        <v>4.1495173177734905</v>
      </c>
      <c r="Q72" s="2">
        <f t="shared" si="10"/>
        <v>4.1495173177734905</v>
      </c>
      <c r="R72" s="2">
        <f t="shared" si="10"/>
        <v>4.1495173177734905</v>
      </c>
    </row>
    <row r="73" spans="2:18" ht="14.25" x14ac:dyDescent="0.2">
      <c r="B73" s="32">
        <f t="shared" si="11"/>
        <v>11</v>
      </c>
      <c r="C73" s="2">
        <f t="shared" si="9"/>
        <v>0</v>
      </c>
      <c r="D73" s="2">
        <f>+D34*D54</f>
        <v>0</v>
      </c>
      <c r="E73" s="2">
        <f t="shared" si="10"/>
        <v>0</v>
      </c>
      <c r="F73" s="2">
        <f t="shared" si="10"/>
        <v>0</v>
      </c>
      <c r="G73" s="2">
        <f t="shared" si="10"/>
        <v>0</v>
      </c>
      <c r="H73" s="2">
        <f t="shared" si="10"/>
        <v>0</v>
      </c>
      <c r="I73" s="2">
        <f t="shared" si="10"/>
        <v>0</v>
      </c>
      <c r="J73" s="2">
        <f t="shared" si="10"/>
        <v>0</v>
      </c>
      <c r="K73" s="2">
        <f t="shared" si="10"/>
        <v>0</v>
      </c>
      <c r="L73" s="2">
        <f t="shared" si="10"/>
        <v>0</v>
      </c>
      <c r="M73" s="2">
        <f t="shared" si="10"/>
        <v>1.2316019608509974</v>
      </c>
      <c r="N73" s="2">
        <f t="shared" si="10"/>
        <v>0</v>
      </c>
      <c r="O73" s="2">
        <f t="shared" si="10"/>
        <v>0</v>
      </c>
      <c r="P73" s="2">
        <f t="shared" si="10"/>
        <v>0</v>
      </c>
      <c r="Q73" s="2">
        <f t="shared" si="10"/>
        <v>0</v>
      </c>
      <c r="R73" s="2">
        <f t="shared" si="10"/>
        <v>0</v>
      </c>
    </row>
    <row r="74" spans="2:18" ht="14.25" x14ac:dyDescent="0.2">
      <c r="B74" s="32">
        <f t="shared" si="11"/>
        <v>12</v>
      </c>
      <c r="C74" s="2">
        <f t="shared" si="9"/>
        <v>0</v>
      </c>
      <c r="D74" s="2">
        <f t="shared" si="10"/>
        <v>0</v>
      </c>
      <c r="E74" s="2">
        <f t="shared" si="10"/>
        <v>0</v>
      </c>
      <c r="F74" s="2">
        <f t="shared" si="10"/>
        <v>0</v>
      </c>
      <c r="G74" s="2">
        <f t="shared" si="10"/>
        <v>0</v>
      </c>
      <c r="H74" s="2">
        <f t="shared" si="10"/>
        <v>0</v>
      </c>
      <c r="I74" s="2">
        <f t="shared" si="10"/>
        <v>0</v>
      </c>
      <c r="J74" s="2">
        <f t="shared" si="10"/>
        <v>0</v>
      </c>
      <c r="K74" s="2">
        <f t="shared" si="10"/>
        <v>0</v>
      </c>
      <c r="L74" s="2">
        <f t="shared" si="10"/>
        <v>0</v>
      </c>
      <c r="M74" s="2">
        <f t="shared" si="10"/>
        <v>0</v>
      </c>
      <c r="N74" s="2">
        <f t="shared" si="10"/>
        <v>1.2190221008701394</v>
      </c>
      <c r="O74" s="2">
        <f t="shared" si="10"/>
        <v>0</v>
      </c>
      <c r="P74" s="2">
        <f t="shared" si="10"/>
        <v>0</v>
      </c>
      <c r="Q74" s="2">
        <f t="shared" si="10"/>
        <v>0</v>
      </c>
      <c r="R74" s="2">
        <f t="shared" si="10"/>
        <v>0</v>
      </c>
    </row>
    <row r="75" spans="2:18" ht="14.25" x14ac:dyDescent="0.2">
      <c r="B75" s="32">
        <f t="shared" si="11"/>
        <v>13</v>
      </c>
      <c r="C75" s="2">
        <f t="shared" si="9"/>
        <v>0</v>
      </c>
      <c r="D75" s="2">
        <f t="shared" si="10"/>
        <v>0</v>
      </c>
      <c r="E75" s="2">
        <f t="shared" si="10"/>
        <v>0</v>
      </c>
      <c r="F75" s="2">
        <f t="shared" si="10"/>
        <v>0</v>
      </c>
      <c r="G75" s="2">
        <f t="shared" si="10"/>
        <v>0</v>
      </c>
      <c r="H75" s="2">
        <f t="shared" si="10"/>
        <v>0</v>
      </c>
      <c r="I75" s="2">
        <f t="shared" si="10"/>
        <v>0</v>
      </c>
      <c r="J75" s="2">
        <f t="shared" si="10"/>
        <v>0</v>
      </c>
      <c r="K75" s="2">
        <f t="shared" si="10"/>
        <v>0</v>
      </c>
      <c r="L75" s="2">
        <f t="shared" si="10"/>
        <v>0</v>
      </c>
      <c r="M75" s="2">
        <f t="shared" si="10"/>
        <v>0</v>
      </c>
      <c r="N75" s="2">
        <f t="shared" si="10"/>
        <v>0</v>
      </c>
      <c r="O75" s="2">
        <f t="shared" si="10"/>
        <v>1.0518415772315852</v>
      </c>
      <c r="P75" s="2">
        <f t="shared" si="10"/>
        <v>0</v>
      </c>
      <c r="Q75" s="2">
        <f t="shared" si="10"/>
        <v>0</v>
      </c>
      <c r="R75" s="2">
        <f t="shared" si="10"/>
        <v>0</v>
      </c>
    </row>
    <row r="76" spans="2:18" ht="14.25" x14ac:dyDescent="0.2">
      <c r="B76" s="32">
        <f t="shared" si="11"/>
        <v>14</v>
      </c>
      <c r="C76" s="2">
        <f t="shared" si="9"/>
        <v>0</v>
      </c>
      <c r="D76" s="2">
        <f t="shared" si="10"/>
        <v>0</v>
      </c>
      <c r="E76" s="2">
        <f t="shared" si="10"/>
        <v>0</v>
      </c>
      <c r="F76" s="2">
        <f t="shared" si="10"/>
        <v>0</v>
      </c>
      <c r="G76" s="2">
        <f t="shared" si="10"/>
        <v>0</v>
      </c>
      <c r="H76" s="2">
        <f t="shared" si="10"/>
        <v>0</v>
      </c>
      <c r="I76" s="2">
        <f t="shared" si="10"/>
        <v>0</v>
      </c>
      <c r="J76" s="2">
        <f t="shared" si="10"/>
        <v>0</v>
      </c>
      <c r="K76" s="2">
        <f t="shared" si="10"/>
        <v>0</v>
      </c>
      <c r="L76" s="2">
        <f t="shared" si="10"/>
        <v>0</v>
      </c>
      <c r="M76" s="2">
        <f t="shared" si="10"/>
        <v>0</v>
      </c>
      <c r="N76" s="2">
        <f t="shared" si="10"/>
        <v>0</v>
      </c>
      <c r="O76" s="2">
        <f t="shared" si="10"/>
        <v>0</v>
      </c>
      <c r="P76" s="2">
        <f t="shared" si="10"/>
        <v>2.4570517274047869</v>
      </c>
      <c r="Q76" s="2">
        <f t="shared" si="10"/>
        <v>0</v>
      </c>
      <c r="R76" s="2">
        <f t="shared" si="10"/>
        <v>0</v>
      </c>
    </row>
    <row r="77" spans="2:18" ht="14.25" x14ac:dyDescent="0.2">
      <c r="B77" s="32">
        <f t="shared" si="11"/>
        <v>15</v>
      </c>
      <c r="C77" s="2">
        <f t="shared" si="9"/>
        <v>0</v>
      </c>
      <c r="D77" s="2">
        <f t="shared" si="10"/>
        <v>0</v>
      </c>
      <c r="E77" s="2">
        <f t="shared" si="10"/>
        <v>0</v>
      </c>
      <c r="F77" s="2">
        <f t="shared" si="10"/>
        <v>0</v>
      </c>
      <c r="G77" s="2">
        <f t="shared" si="10"/>
        <v>0</v>
      </c>
      <c r="H77" s="2">
        <f t="shared" si="10"/>
        <v>0</v>
      </c>
      <c r="I77" s="2">
        <f t="shared" si="10"/>
        <v>0</v>
      </c>
      <c r="J77" s="2">
        <f t="shared" si="10"/>
        <v>0</v>
      </c>
      <c r="K77" s="2">
        <f t="shared" si="10"/>
        <v>0</v>
      </c>
      <c r="L77" s="2">
        <f t="shared" si="10"/>
        <v>0</v>
      </c>
      <c r="M77" s="2">
        <f t="shared" si="10"/>
        <v>0</v>
      </c>
      <c r="N77" s="2">
        <f t="shared" si="10"/>
        <v>0</v>
      </c>
      <c r="O77" s="2">
        <f t="shared" si="10"/>
        <v>0</v>
      </c>
      <c r="P77" s="2">
        <f t="shared" si="10"/>
        <v>0</v>
      </c>
      <c r="Q77" s="2">
        <f t="shared" si="10"/>
        <v>0.73033586132177664</v>
      </c>
      <c r="R77" s="2">
        <f t="shared" si="10"/>
        <v>0</v>
      </c>
    </row>
    <row r="78" spans="2:18" ht="14.25" x14ac:dyDescent="0.2">
      <c r="B78" s="32">
        <f t="shared" si="11"/>
        <v>16</v>
      </c>
      <c r="C78" s="2">
        <f t="shared" si="9"/>
        <v>0</v>
      </c>
      <c r="D78" s="2">
        <f t="shared" si="10"/>
        <v>0</v>
      </c>
      <c r="E78" s="2">
        <f t="shared" si="10"/>
        <v>0</v>
      </c>
      <c r="F78" s="2">
        <f t="shared" si="10"/>
        <v>0</v>
      </c>
      <c r="G78" s="2">
        <f t="shared" si="10"/>
        <v>0</v>
      </c>
      <c r="H78" s="2">
        <f t="shared" si="10"/>
        <v>0</v>
      </c>
      <c r="I78" s="2">
        <f t="shared" si="10"/>
        <v>0</v>
      </c>
      <c r="J78" s="2">
        <f t="shared" si="10"/>
        <v>0</v>
      </c>
      <c r="K78" s="2">
        <f t="shared" si="10"/>
        <v>0</v>
      </c>
      <c r="L78" s="2">
        <f t="shared" si="10"/>
        <v>0</v>
      </c>
      <c r="M78" s="2">
        <f t="shared" si="10"/>
        <v>0</v>
      </c>
      <c r="N78" s="2">
        <f t="shared" si="10"/>
        <v>0</v>
      </c>
      <c r="O78" s="2">
        <f t="shared" si="10"/>
        <v>0</v>
      </c>
      <c r="P78" s="2">
        <f t="shared" si="10"/>
        <v>0</v>
      </c>
      <c r="Q78" s="2">
        <f t="shared" si="10"/>
        <v>0</v>
      </c>
      <c r="R78" s="2">
        <f t="shared" si="10"/>
        <v>4.0680390032502709</v>
      </c>
    </row>
    <row r="79" spans="2:18" ht="14.25" x14ac:dyDescent="0.2">
      <c r="B79" s="34" t="s">
        <v>358</v>
      </c>
      <c r="C79" s="21">
        <f>+SUM(C63:C78)</f>
        <v>77.442107769070418</v>
      </c>
      <c r="D79" s="21">
        <f t="shared" ref="D79:R79" si="12">+SUM(D63:D78)</f>
        <v>77.442107769070418</v>
      </c>
      <c r="E79" s="21">
        <f t="shared" si="12"/>
        <v>77.442107769070418</v>
      </c>
      <c r="F79" s="21">
        <f t="shared" si="12"/>
        <v>77.442107769070418</v>
      </c>
      <c r="G79" s="21">
        <f t="shared" si="12"/>
        <v>77.442107769070418</v>
      </c>
      <c r="H79" s="21">
        <f t="shared" si="12"/>
        <v>77.442107769070418</v>
      </c>
      <c r="I79" s="21">
        <f t="shared" si="12"/>
        <v>77.442107769070418</v>
      </c>
      <c r="J79" s="21">
        <f t="shared" si="12"/>
        <v>77.442107769070418</v>
      </c>
      <c r="K79" s="21">
        <f t="shared" si="12"/>
        <v>77.442107769070418</v>
      </c>
      <c r="L79" s="21">
        <f t="shared" si="12"/>
        <v>77.442107769070418</v>
      </c>
      <c r="M79" s="21">
        <f t="shared" si="12"/>
        <v>78.673709729921413</v>
      </c>
      <c r="N79" s="21">
        <f t="shared" si="12"/>
        <v>78.661129869940552</v>
      </c>
      <c r="O79" s="21">
        <f t="shared" si="12"/>
        <v>78.493949346302003</v>
      </c>
      <c r="P79" s="21">
        <f t="shared" si="12"/>
        <v>79.899159496475207</v>
      </c>
      <c r="Q79" s="21">
        <f t="shared" si="12"/>
        <v>78.172443630392195</v>
      </c>
      <c r="R79" s="21">
        <f t="shared" si="12"/>
        <v>81.510146772320695</v>
      </c>
    </row>
    <row r="80" spans="2:18" ht="13.5" thickBot="1" x14ac:dyDescent="0.25"/>
    <row r="81" spans="2:21" ht="15" thickBot="1" x14ac:dyDescent="0.25">
      <c r="B81" s="29" t="s">
        <v>374</v>
      </c>
      <c r="C81" s="13"/>
      <c r="D81" s="13"/>
      <c r="E81" s="13"/>
      <c r="F81" s="13"/>
      <c r="G81" s="13"/>
      <c r="H81" s="13"/>
      <c r="I81" s="13"/>
    </row>
    <row r="82" spans="2:21" ht="15" thickBot="1" x14ac:dyDescent="0.25">
      <c r="B82" s="28" t="s">
        <v>340</v>
      </c>
      <c r="C82" s="16">
        <v>1</v>
      </c>
      <c r="D82" s="16">
        <f t="shared" ref="D82:R82" si="13">1+C82</f>
        <v>2</v>
      </c>
      <c r="E82" s="16">
        <f t="shared" si="13"/>
        <v>3</v>
      </c>
      <c r="F82" s="16">
        <f t="shared" si="13"/>
        <v>4</v>
      </c>
      <c r="G82" s="16">
        <f t="shared" si="13"/>
        <v>5</v>
      </c>
      <c r="H82" s="16">
        <f t="shared" si="13"/>
        <v>6</v>
      </c>
      <c r="I82" s="16">
        <f t="shared" si="13"/>
        <v>7</v>
      </c>
      <c r="J82" s="16">
        <f t="shared" si="13"/>
        <v>8</v>
      </c>
      <c r="K82" s="16">
        <f t="shared" si="13"/>
        <v>9</v>
      </c>
      <c r="L82" s="16">
        <f t="shared" si="13"/>
        <v>10</v>
      </c>
      <c r="M82" s="16">
        <f t="shared" si="13"/>
        <v>11</v>
      </c>
      <c r="N82" s="16">
        <f t="shared" si="13"/>
        <v>12</v>
      </c>
      <c r="O82" s="16">
        <f t="shared" si="13"/>
        <v>13</v>
      </c>
      <c r="P82" s="16">
        <f t="shared" si="13"/>
        <v>14</v>
      </c>
      <c r="Q82" s="16">
        <f t="shared" si="13"/>
        <v>15</v>
      </c>
      <c r="R82" s="56">
        <f t="shared" si="13"/>
        <v>16</v>
      </c>
      <c r="S82" s="57" t="s">
        <v>405</v>
      </c>
      <c r="T82" s="58" t="s">
        <v>377</v>
      </c>
      <c r="U82" s="59" t="s">
        <v>408</v>
      </c>
    </row>
    <row r="83" spans="2:21" x14ac:dyDescent="0.2">
      <c r="B83" s="16">
        <v>1</v>
      </c>
      <c r="C83" s="2">
        <f>+IF(C4=1,'Datos Iniciales'!$I$7,0)</f>
        <v>0</v>
      </c>
      <c r="D83" s="2">
        <f>+IF(D4=1,'Datos Iniciales'!$I$8,0)</f>
        <v>0</v>
      </c>
      <c r="E83" s="2">
        <f>+IF(E4=1,'Datos Iniciales'!$I$9,0)</f>
        <v>1628</v>
      </c>
      <c r="F83" s="2">
        <f>+IF(F4=1,'Datos Iniciales'!$I$10,0)</f>
        <v>0</v>
      </c>
      <c r="G83" s="2">
        <f>+IF(G4=1,'Datos Iniciales'!$I$11,0)</f>
        <v>376</v>
      </c>
      <c r="H83" s="2">
        <f>+IF(H4=1,'Datos Iniciales'!$I$12,0)</f>
        <v>1350</v>
      </c>
      <c r="I83" s="2">
        <f>+IF(I4=1,'Datos Iniciales'!$I$13,0)</f>
        <v>4234</v>
      </c>
      <c r="J83" s="2">
        <f>+IF(J4=1,'Datos Iniciales'!$I$14,0)</f>
        <v>188</v>
      </c>
      <c r="K83" s="2">
        <f>+IF(K4=1,'Datos Iniciales'!$I$15,0)</f>
        <v>110</v>
      </c>
      <c r="L83" s="2">
        <f>+IF(L4=1,'Datos Iniciales'!$I$16,0)</f>
        <v>108</v>
      </c>
      <c r="M83" s="2">
        <f>+IF(M4=1,'Datos Iniciales'!$I$17,0)</f>
        <v>50</v>
      </c>
      <c r="N83" s="2">
        <f>+IF(N4=1,'Datos Iniciales'!$I$18,0)</f>
        <v>100</v>
      </c>
      <c r="O83" s="2">
        <f>+IF(O4=1,'Datos Iniciales'!$I$19,0)</f>
        <v>100</v>
      </c>
      <c r="P83" s="2">
        <f>+IF(P4=1,'Datos Iniciales'!$I$20,0)</f>
        <v>25</v>
      </c>
      <c r="Q83" s="2">
        <f>+IF(Q4=1,'Datos Iniciales'!$I$21,0)</f>
        <v>25</v>
      </c>
      <c r="R83" s="2">
        <f>+IF(R4=1,'Datos Iniciales'!$I$22,0)</f>
        <v>208</v>
      </c>
      <c r="S83">
        <f>+SUM(C83:R83)</f>
        <v>8502</v>
      </c>
      <c r="T83">
        <f>+S83/$S$83</f>
        <v>1</v>
      </c>
      <c r="U83">
        <f>+SUMPRODUCT(C83:R83,Grafos!B61:Q61)/$S$83</f>
        <v>0</v>
      </c>
    </row>
    <row r="84" spans="2:21" x14ac:dyDescent="0.2">
      <c r="B84" s="16">
        <f t="shared" ref="B84:B98" si="14">1+B83</f>
        <v>2</v>
      </c>
      <c r="C84" s="2">
        <f>+IF(C5=1,'Datos Iniciales'!$I$7,0)</f>
        <v>0</v>
      </c>
      <c r="D84" s="2">
        <f>+IF(D5=1,'Datos Iniciales'!$I$8,0)</f>
        <v>0</v>
      </c>
      <c r="E84" s="2">
        <f>+IF(E5=1,'Datos Iniciales'!$I$9,0)</f>
        <v>1628</v>
      </c>
      <c r="F84" s="2">
        <f>+IF(F5=1,'Datos Iniciales'!$I$10,0)</f>
        <v>0</v>
      </c>
      <c r="G84" s="2">
        <f>+IF(G5=1,'Datos Iniciales'!$I$11,0)</f>
        <v>376</v>
      </c>
      <c r="H84" s="2">
        <f>+IF(H5=1,'Datos Iniciales'!$I$12,0)</f>
        <v>1350</v>
      </c>
      <c r="I84" s="2">
        <f>+IF(I5=1,'Datos Iniciales'!$I$13,0)</f>
        <v>4234</v>
      </c>
      <c r="J84" s="2">
        <f>+IF(J5=1,'Datos Iniciales'!$I$14,0)</f>
        <v>188</v>
      </c>
      <c r="K84" s="2">
        <f>+IF(K5=1,'Datos Iniciales'!$I$15,0)</f>
        <v>110</v>
      </c>
      <c r="L84" s="2">
        <f>+IF(L5=1,'Datos Iniciales'!$I$16,0)</f>
        <v>108</v>
      </c>
      <c r="M84" s="2">
        <f>+IF(M5=1,'Datos Iniciales'!$I$17,0)</f>
        <v>50</v>
      </c>
      <c r="N84" s="2">
        <f>+IF(N5=1,'Datos Iniciales'!$I$18,0)</f>
        <v>100</v>
      </c>
      <c r="O84" s="2">
        <f>+IF(O5=1,'Datos Iniciales'!$I$19,0)</f>
        <v>100</v>
      </c>
      <c r="P84" s="2">
        <f>+IF(P5=1,'Datos Iniciales'!$I$20,0)</f>
        <v>25</v>
      </c>
      <c r="Q84" s="2">
        <f>+IF(Q5=1,'Datos Iniciales'!$I$21,0)</f>
        <v>25</v>
      </c>
      <c r="R84" s="2">
        <f>+IF(R5=1,'Datos Iniciales'!$I$22,0)</f>
        <v>208</v>
      </c>
      <c r="S84">
        <f t="shared" ref="S84:S98" si="15">+SUM(C84:R84)</f>
        <v>8502</v>
      </c>
      <c r="T84">
        <f t="shared" ref="T84:T98" si="16">+S84/$S$83</f>
        <v>1</v>
      </c>
      <c r="U84">
        <f>+SUMPRODUCT(C84:R84,Grafos!B62:Q62)/$S$83</f>
        <v>0</v>
      </c>
    </row>
    <row r="85" spans="2:21" x14ac:dyDescent="0.2">
      <c r="B85" s="16">
        <f t="shared" si="14"/>
        <v>3</v>
      </c>
      <c r="C85" s="2">
        <f>+IF(C6=1,'Datos Iniciales'!$I$7,0)</f>
        <v>0</v>
      </c>
      <c r="D85" s="2">
        <f>+IF(D6=1,'Datos Iniciales'!$I$8,0)</f>
        <v>0</v>
      </c>
      <c r="E85" s="2">
        <f>+IF(E6=1,'Datos Iniciales'!$I$9,0)</f>
        <v>1628</v>
      </c>
      <c r="F85" s="2">
        <f>+IF(F6=1,'Datos Iniciales'!$I$10,0)</f>
        <v>0</v>
      </c>
      <c r="G85" s="2">
        <f>+IF(G6=1,'Datos Iniciales'!$I$11,0)</f>
        <v>376</v>
      </c>
      <c r="H85" s="2">
        <f>+IF(H6=1,'Datos Iniciales'!$I$12,0)</f>
        <v>1350</v>
      </c>
      <c r="I85" s="2">
        <f>+IF(I6=1,'Datos Iniciales'!$I$13,0)</f>
        <v>4234</v>
      </c>
      <c r="J85" s="2">
        <f>+IF(J6=1,'Datos Iniciales'!$I$14,0)</f>
        <v>188</v>
      </c>
      <c r="K85" s="2">
        <f>+IF(K6=1,'Datos Iniciales'!$I$15,0)</f>
        <v>110</v>
      </c>
      <c r="L85" s="2">
        <f>+IF(L6=1,'Datos Iniciales'!$I$16,0)</f>
        <v>108</v>
      </c>
      <c r="M85" s="2">
        <f>+IF(M6=1,'Datos Iniciales'!$I$17,0)</f>
        <v>50</v>
      </c>
      <c r="N85" s="2">
        <f>+IF(N6=1,'Datos Iniciales'!$I$18,0)</f>
        <v>100</v>
      </c>
      <c r="O85" s="2">
        <f>+IF(O6=1,'Datos Iniciales'!$I$19,0)</f>
        <v>100</v>
      </c>
      <c r="P85" s="2">
        <f>+IF(P6=1,'Datos Iniciales'!$I$20,0)</f>
        <v>25</v>
      </c>
      <c r="Q85" s="2">
        <f>+IF(Q6=1,'Datos Iniciales'!$I$21,0)</f>
        <v>25</v>
      </c>
      <c r="R85" s="2">
        <f>+IF(R6=1,'Datos Iniciales'!$I$22,0)</f>
        <v>208</v>
      </c>
      <c r="S85">
        <f t="shared" si="15"/>
        <v>8502</v>
      </c>
      <c r="T85">
        <f t="shared" si="16"/>
        <v>1</v>
      </c>
      <c r="U85">
        <f>+SUMPRODUCT(C85:R85,Grafos!B63:Q63)/$S$83</f>
        <v>0</v>
      </c>
    </row>
    <row r="86" spans="2:21" x14ac:dyDescent="0.2">
      <c r="B86" s="16">
        <f t="shared" si="14"/>
        <v>4</v>
      </c>
      <c r="C86" s="2">
        <f>+IF(C7=1,'Datos Iniciales'!$I$7,0)</f>
        <v>0</v>
      </c>
      <c r="D86" s="2">
        <f>+IF(D7=1,'Datos Iniciales'!$I$8,0)</f>
        <v>0</v>
      </c>
      <c r="E86" s="2">
        <f>+IF(E7=1,'Datos Iniciales'!$I$9,0)</f>
        <v>1628</v>
      </c>
      <c r="F86" s="2">
        <f>+IF(F7=1,'Datos Iniciales'!$I$10,0)</f>
        <v>0</v>
      </c>
      <c r="G86" s="2">
        <f>+IF(G7=1,'Datos Iniciales'!$I$11,0)</f>
        <v>376</v>
      </c>
      <c r="H86" s="2">
        <f>+IF(H7=1,'Datos Iniciales'!$I$12,0)</f>
        <v>1350</v>
      </c>
      <c r="I86" s="2">
        <f>+IF(I7=1,'Datos Iniciales'!$I$13,0)</f>
        <v>4234</v>
      </c>
      <c r="J86" s="2">
        <f>+IF(J7=1,'Datos Iniciales'!$I$14,0)</f>
        <v>188</v>
      </c>
      <c r="K86" s="2">
        <f>+IF(K7=1,'Datos Iniciales'!$I$15,0)</f>
        <v>110</v>
      </c>
      <c r="L86" s="2">
        <f>+IF(L7=1,'Datos Iniciales'!$I$16,0)</f>
        <v>108</v>
      </c>
      <c r="M86" s="2">
        <f>+IF(M7=1,'Datos Iniciales'!$I$17,0)</f>
        <v>50</v>
      </c>
      <c r="N86" s="2">
        <f>+IF(N7=1,'Datos Iniciales'!$I$18,0)</f>
        <v>100</v>
      </c>
      <c r="O86" s="2">
        <f>+IF(O7=1,'Datos Iniciales'!$I$19,0)</f>
        <v>100</v>
      </c>
      <c r="P86" s="2">
        <f>+IF(P7=1,'Datos Iniciales'!$I$20,0)</f>
        <v>25</v>
      </c>
      <c r="Q86" s="2">
        <f>+IF(Q7=1,'Datos Iniciales'!$I$21,0)</f>
        <v>25</v>
      </c>
      <c r="R86" s="2">
        <f>+IF(R7=1,'Datos Iniciales'!$I$22,0)</f>
        <v>208</v>
      </c>
      <c r="S86">
        <f t="shared" si="15"/>
        <v>8502</v>
      </c>
      <c r="T86">
        <f t="shared" si="16"/>
        <v>1</v>
      </c>
      <c r="U86">
        <f>+SUMPRODUCT(C86:R86,Grafos!B64:Q64)/$S$83</f>
        <v>0</v>
      </c>
    </row>
    <row r="87" spans="2:21" x14ac:dyDescent="0.2">
      <c r="B87" s="16">
        <f t="shared" si="14"/>
        <v>5</v>
      </c>
      <c r="C87" s="2">
        <f>+IF(C8=1,'Datos Iniciales'!$I$7,0)</f>
        <v>0</v>
      </c>
      <c r="D87" s="2">
        <f>+IF(D8=1,'Datos Iniciales'!$I$8,0)</f>
        <v>0</v>
      </c>
      <c r="E87" s="2">
        <f>+IF(E8=1,'Datos Iniciales'!$I$9,0)</f>
        <v>1628</v>
      </c>
      <c r="F87" s="2">
        <f>+IF(F8=1,'Datos Iniciales'!$I$10,0)</f>
        <v>0</v>
      </c>
      <c r="G87" s="2">
        <f>+IF(G8=1,'Datos Iniciales'!$I$11,0)</f>
        <v>376</v>
      </c>
      <c r="H87" s="2">
        <f>+IF(H8=1,'Datos Iniciales'!$I$12,0)</f>
        <v>1350</v>
      </c>
      <c r="I87" s="2">
        <f>+IF(I8=1,'Datos Iniciales'!$I$13,0)</f>
        <v>4234</v>
      </c>
      <c r="J87" s="2">
        <f>+IF(J8=1,'Datos Iniciales'!$I$14,0)</f>
        <v>188</v>
      </c>
      <c r="K87" s="2">
        <f>+IF(K8=1,'Datos Iniciales'!$I$15,0)</f>
        <v>110</v>
      </c>
      <c r="L87" s="2">
        <f>+IF(L8=1,'Datos Iniciales'!$I$16,0)</f>
        <v>108</v>
      </c>
      <c r="M87" s="2">
        <f>+IF(M8=1,'Datos Iniciales'!$I$17,0)</f>
        <v>50</v>
      </c>
      <c r="N87" s="2">
        <f>+IF(N8=1,'Datos Iniciales'!$I$18,0)</f>
        <v>100</v>
      </c>
      <c r="O87" s="2">
        <f>+IF(O8=1,'Datos Iniciales'!$I$19,0)</f>
        <v>100</v>
      </c>
      <c r="P87" s="2">
        <f>+IF(P8=1,'Datos Iniciales'!$I$20,0)</f>
        <v>25</v>
      </c>
      <c r="Q87" s="2">
        <f>+IF(Q8=1,'Datos Iniciales'!$I$21,0)</f>
        <v>25</v>
      </c>
      <c r="R87" s="2">
        <f>+IF(R8=1,'Datos Iniciales'!$I$22,0)</f>
        <v>208</v>
      </c>
      <c r="S87">
        <f t="shared" si="15"/>
        <v>8502</v>
      </c>
      <c r="T87">
        <f t="shared" si="16"/>
        <v>1</v>
      </c>
      <c r="U87">
        <f>+SUMPRODUCT(C87:R87,Grafos!B65:Q65)/$S$83</f>
        <v>0</v>
      </c>
    </row>
    <row r="88" spans="2:21" x14ac:dyDescent="0.2">
      <c r="B88" s="16">
        <f t="shared" si="14"/>
        <v>6</v>
      </c>
      <c r="C88" s="2">
        <f>+IF(C9=1,'Datos Iniciales'!$I$7,0)</f>
        <v>0</v>
      </c>
      <c r="D88" s="2">
        <f>+IF(D9=1,'Datos Iniciales'!$I$8,0)</f>
        <v>0</v>
      </c>
      <c r="E88" s="2">
        <f>+IF(E9=1,'Datos Iniciales'!$I$9,0)</f>
        <v>1628</v>
      </c>
      <c r="F88" s="2">
        <f>+IF(F9=1,'Datos Iniciales'!$I$10,0)</f>
        <v>0</v>
      </c>
      <c r="G88" s="2">
        <f>+IF(G9=1,'Datos Iniciales'!$I$11,0)</f>
        <v>376</v>
      </c>
      <c r="H88" s="2">
        <f>+IF(H9=1,'Datos Iniciales'!$I$12,0)</f>
        <v>1350</v>
      </c>
      <c r="I88" s="2">
        <f>+IF(I9=1,'Datos Iniciales'!$I$13,0)</f>
        <v>4234</v>
      </c>
      <c r="J88" s="2">
        <f>+IF(J9=1,'Datos Iniciales'!$I$14,0)</f>
        <v>188</v>
      </c>
      <c r="K88" s="2">
        <f>+IF(K9=1,'Datos Iniciales'!$I$15,0)</f>
        <v>110</v>
      </c>
      <c r="L88" s="2">
        <f>+IF(L9=1,'Datos Iniciales'!$I$16,0)</f>
        <v>108</v>
      </c>
      <c r="M88" s="2">
        <f>+IF(M9=1,'Datos Iniciales'!$I$17,0)</f>
        <v>50</v>
      </c>
      <c r="N88" s="2">
        <f>+IF(N9=1,'Datos Iniciales'!$I$18,0)</f>
        <v>100</v>
      </c>
      <c r="O88" s="2">
        <f>+IF(O9=1,'Datos Iniciales'!$I$19,0)</f>
        <v>100</v>
      </c>
      <c r="P88" s="2">
        <f>+IF(P9=1,'Datos Iniciales'!$I$20,0)</f>
        <v>25</v>
      </c>
      <c r="Q88" s="2">
        <f>+IF(Q9=1,'Datos Iniciales'!$I$21,0)</f>
        <v>25</v>
      </c>
      <c r="R88" s="2">
        <f>+IF(R9=1,'Datos Iniciales'!$I$22,0)</f>
        <v>208</v>
      </c>
      <c r="S88">
        <f t="shared" si="15"/>
        <v>8502</v>
      </c>
      <c r="T88">
        <f t="shared" si="16"/>
        <v>1</v>
      </c>
      <c r="U88">
        <f>+SUMPRODUCT(C88:R88,Grafos!B66:Q66)/$S$83</f>
        <v>0</v>
      </c>
    </row>
    <row r="89" spans="2:21" x14ac:dyDescent="0.2">
      <c r="B89" s="16">
        <f t="shared" si="14"/>
        <v>7</v>
      </c>
      <c r="C89" s="2">
        <f>+IF(C10=1,'Datos Iniciales'!$I$7,0)</f>
        <v>0</v>
      </c>
      <c r="D89" s="2">
        <f>+IF(D10=1,'Datos Iniciales'!$I$8,0)</f>
        <v>0</v>
      </c>
      <c r="E89" s="2">
        <f>+IF(E10=1,'Datos Iniciales'!$I$9,0)</f>
        <v>1628</v>
      </c>
      <c r="F89" s="2">
        <f>+IF(F10=1,'Datos Iniciales'!$I$10,0)</f>
        <v>0</v>
      </c>
      <c r="G89" s="2">
        <f>+IF(G10=1,'Datos Iniciales'!$I$11,0)</f>
        <v>376</v>
      </c>
      <c r="H89" s="2">
        <f>+IF(H10=1,'Datos Iniciales'!$I$12,0)</f>
        <v>1350</v>
      </c>
      <c r="I89" s="2">
        <f>+IF(I10=1,'Datos Iniciales'!$I$13,0)</f>
        <v>4234</v>
      </c>
      <c r="J89" s="2">
        <f>+IF(J10=1,'Datos Iniciales'!$I$14,0)</f>
        <v>188</v>
      </c>
      <c r="K89" s="2">
        <f>+IF(K10=1,'Datos Iniciales'!$I$15,0)</f>
        <v>110</v>
      </c>
      <c r="L89" s="2">
        <f>+IF(L10=1,'Datos Iniciales'!$I$16,0)</f>
        <v>108</v>
      </c>
      <c r="M89" s="2">
        <f>+IF(M10=1,'Datos Iniciales'!$I$17,0)</f>
        <v>50</v>
      </c>
      <c r="N89" s="2">
        <f>+IF(N10=1,'Datos Iniciales'!$I$18,0)</f>
        <v>100</v>
      </c>
      <c r="O89" s="2">
        <f>+IF(O10=1,'Datos Iniciales'!$I$19,0)</f>
        <v>100</v>
      </c>
      <c r="P89" s="2">
        <f>+IF(P10=1,'Datos Iniciales'!$I$20,0)</f>
        <v>25</v>
      </c>
      <c r="Q89" s="2">
        <f>+IF(Q10=1,'Datos Iniciales'!$I$21,0)</f>
        <v>25</v>
      </c>
      <c r="R89" s="2">
        <f>+IF(R10=1,'Datos Iniciales'!$I$22,0)</f>
        <v>208</v>
      </c>
      <c r="S89">
        <f t="shared" si="15"/>
        <v>8502</v>
      </c>
      <c r="T89">
        <f t="shared" si="16"/>
        <v>1</v>
      </c>
      <c r="U89">
        <f>+SUMPRODUCT(C89:R89,Grafos!B67:Q67)/$S$83</f>
        <v>0</v>
      </c>
    </row>
    <row r="90" spans="2:21" x14ac:dyDescent="0.2">
      <c r="B90" s="16">
        <f t="shared" si="14"/>
        <v>8</v>
      </c>
      <c r="C90" s="2">
        <f>+IF(C11=1,'Datos Iniciales'!$I$7,0)</f>
        <v>0</v>
      </c>
      <c r="D90" s="2">
        <f>+IF(D11=1,'Datos Iniciales'!$I$8,0)</f>
        <v>0</v>
      </c>
      <c r="E90" s="2">
        <f>+IF(E11=1,'Datos Iniciales'!$I$9,0)</f>
        <v>1628</v>
      </c>
      <c r="F90" s="2">
        <f>+IF(F11=1,'Datos Iniciales'!$I$10,0)</f>
        <v>0</v>
      </c>
      <c r="G90" s="2">
        <f>+IF(G11=1,'Datos Iniciales'!$I$11,0)</f>
        <v>376</v>
      </c>
      <c r="H90" s="2">
        <f>+IF(H11=1,'Datos Iniciales'!$I$12,0)</f>
        <v>1350</v>
      </c>
      <c r="I90" s="2">
        <f>+IF(I11=1,'Datos Iniciales'!$I$13,0)</f>
        <v>4234</v>
      </c>
      <c r="J90" s="2">
        <f>+IF(J11=1,'Datos Iniciales'!$I$14,0)</f>
        <v>188</v>
      </c>
      <c r="K90" s="2">
        <f>+IF(K11=1,'Datos Iniciales'!$I$15,0)</f>
        <v>110</v>
      </c>
      <c r="L90" s="2">
        <f>+IF(L11=1,'Datos Iniciales'!$I$16,0)</f>
        <v>108</v>
      </c>
      <c r="M90" s="2">
        <f>+IF(M11=1,'Datos Iniciales'!$I$17,0)</f>
        <v>50</v>
      </c>
      <c r="N90" s="2">
        <f>+IF(N11=1,'Datos Iniciales'!$I$18,0)</f>
        <v>100</v>
      </c>
      <c r="O90" s="2">
        <f>+IF(O11=1,'Datos Iniciales'!$I$19,0)</f>
        <v>100</v>
      </c>
      <c r="P90" s="2">
        <f>+IF(P11=1,'Datos Iniciales'!$I$20,0)</f>
        <v>25</v>
      </c>
      <c r="Q90" s="2">
        <f>+IF(Q11=1,'Datos Iniciales'!$I$21,0)</f>
        <v>25</v>
      </c>
      <c r="R90" s="2">
        <f>+IF(R11=1,'Datos Iniciales'!$I$22,0)</f>
        <v>208</v>
      </c>
      <c r="S90">
        <f t="shared" si="15"/>
        <v>8502</v>
      </c>
      <c r="T90">
        <f t="shared" si="16"/>
        <v>1</v>
      </c>
      <c r="U90">
        <f>+SUMPRODUCT(C90:R90,Grafos!B68:Q68)/$S$83</f>
        <v>0</v>
      </c>
    </row>
    <row r="91" spans="2:21" x14ac:dyDescent="0.2">
      <c r="B91" s="16">
        <f t="shared" si="14"/>
        <v>9</v>
      </c>
      <c r="C91" s="2">
        <f>+IF(C12=1,'Datos Iniciales'!$I$7,0)</f>
        <v>0</v>
      </c>
      <c r="D91" s="2">
        <f>+IF(D12=1,'Datos Iniciales'!$I$8,0)</f>
        <v>0</v>
      </c>
      <c r="E91" s="2">
        <f>+IF(E12=1,'Datos Iniciales'!$I$9,0)</f>
        <v>1628</v>
      </c>
      <c r="F91" s="2">
        <f>+IF(F12=1,'Datos Iniciales'!$I$10,0)</f>
        <v>0</v>
      </c>
      <c r="G91" s="2">
        <f>+IF(G12=1,'Datos Iniciales'!$I$11,0)</f>
        <v>376</v>
      </c>
      <c r="H91" s="2">
        <f>+IF(H12=1,'Datos Iniciales'!$I$12,0)</f>
        <v>1350</v>
      </c>
      <c r="I91" s="2">
        <f>+IF(I12=1,'Datos Iniciales'!$I$13,0)</f>
        <v>4234</v>
      </c>
      <c r="J91" s="2">
        <f>+IF(J12=1,'Datos Iniciales'!$I$14,0)</f>
        <v>188</v>
      </c>
      <c r="K91" s="2">
        <f>+IF(K12=1,'Datos Iniciales'!$I$15,0)</f>
        <v>110</v>
      </c>
      <c r="L91" s="2">
        <f>+IF(L12=1,'Datos Iniciales'!$I$16,0)</f>
        <v>108</v>
      </c>
      <c r="M91" s="2">
        <f>+IF(M12=1,'Datos Iniciales'!$I$17,0)</f>
        <v>50</v>
      </c>
      <c r="N91" s="2">
        <f>+IF(N12=1,'Datos Iniciales'!$I$18,0)</f>
        <v>100</v>
      </c>
      <c r="O91" s="2">
        <f>+IF(O12=1,'Datos Iniciales'!$I$19,0)</f>
        <v>100</v>
      </c>
      <c r="P91" s="2">
        <f>+IF(P12=1,'Datos Iniciales'!$I$20,0)</f>
        <v>25</v>
      </c>
      <c r="Q91" s="2">
        <f>+IF(Q12=1,'Datos Iniciales'!$I$21,0)</f>
        <v>25</v>
      </c>
      <c r="R91" s="2">
        <f>+IF(R12=1,'Datos Iniciales'!$I$22,0)</f>
        <v>208</v>
      </c>
      <c r="S91">
        <f t="shared" si="15"/>
        <v>8502</v>
      </c>
      <c r="T91">
        <f t="shared" si="16"/>
        <v>1</v>
      </c>
      <c r="U91">
        <f>+SUMPRODUCT(C91:R91,Grafos!B69:Q69)/$S$83</f>
        <v>0</v>
      </c>
    </row>
    <row r="92" spans="2:21" x14ac:dyDescent="0.2">
      <c r="B92" s="16">
        <f t="shared" si="14"/>
        <v>10</v>
      </c>
      <c r="C92" s="2">
        <f>+IF(C13=1,'Datos Iniciales'!$I$7,0)</f>
        <v>0</v>
      </c>
      <c r="D92" s="2">
        <f>+IF(D13=1,'Datos Iniciales'!$I$8,0)</f>
        <v>0</v>
      </c>
      <c r="E92" s="2">
        <f>+IF(E13=1,'Datos Iniciales'!$I$9,0)</f>
        <v>1628</v>
      </c>
      <c r="F92" s="2">
        <f>+IF(F13=1,'Datos Iniciales'!$I$10,0)</f>
        <v>0</v>
      </c>
      <c r="G92" s="2">
        <f>+IF(G13=1,'Datos Iniciales'!$I$11,0)</f>
        <v>376</v>
      </c>
      <c r="H92" s="2">
        <f>+IF(H13=1,'Datos Iniciales'!$I$12,0)</f>
        <v>1350</v>
      </c>
      <c r="I92" s="2">
        <f>+IF(I13=1,'Datos Iniciales'!$I$13,0)</f>
        <v>4234</v>
      </c>
      <c r="J92" s="2">
        <f>+IF(J13=1,'Datos Iniciales'!$I$14,0)</f>
        <v>188</v>
      </c>
      <c r="K92" s="2">
        <f>+IF(K13=1,'Datos Iniciales'!$I$15,0)</f>
        <v>110</v>
      </c>
      <c r="L92" s="2">
        <f>+IF(L13=1,'Datos Iniciales'!$I$16,0)</f>
        <v>108</v>
      </c>
      <c r="M92" s="2">
        <f>+IF(M13=1,'Datos Iniciales'!$I$17,0)</f>
        <v>50</v>
      </c>
      <c r="N92" s="2">
        <f>+IF(N13=1,'Datos Iniciales'!$I$18,0)</f>
        <v>100</v>
      </c>
      <c r="O92" s="2">
        <f>+IF(O13=1,'Datos Iniciales'!$I$19,0)</f>
        <v>100</v>
      </c>
      <c r="P92" s="2">
        <f>+IF(P13=1,'Datos Iniciales'!$I$20,0)</f>
        <v>25</v>
      </c>
      <c r="Q92" s="2">
        <f>+IF(Q13=1,'Datos Iniciales'!$I$21,0)</f>
        <v>25</v>
      </c>
      <c r="R92" s="2">
        <f>+IF(R13=1,'Datos Iniciales'!$I$22,0)</f>
        <v>208</v>
      </c>
      <c r="S92">
        <f t="shared" si="15"/>
        <v>8502</v>
      </c>
      <c r="T92">
        <f t="shared" si="16"/>
        <v>1</v>
      </c>
      <c r="U92">
        <f>+SUMPRODUCT(C92:R92,Grafos!B70:Q70)/$S$83</f>
        <v>0</v>
      </c>
    </row>
    <row r="93" spans="2:21" x14ac:dyDescent="0.2">
      <c r="B93" s="16">
        <f t="shared" si="14"/>
        <v>11</v>
      </c>
      <c r="C93" s="2">
        <f>+IF(C14=1,'Datos Iniciales'!$I$7,0)</f>
        <v>0</v>
      </c>
      <c r="D93" s="2">
        <f>+IF(D14=1,'Datos Iniciales'!$I$8,0)</f>
        <v>0</v>
      </c>
      <c r="E93" s="2">
        <f>+IF(E14=1,'Datos Iniciales'!$I$9,0)</f>
        <v>0</v>
      </c>
      <c r="F93" s="2">
        <f>+IF(F14=1,'Datos Iniciales'!$I$10,0)</f>
        <v>0</v>
      </c>
      <c r="G93" s="2">
        <f>+IF(G14=1,'Datos Iniciales'!$I$11,0)</f>
        <v>0</v>
      </c>
      <c r="H93" s="2">
        <f>+IF(H14=1,'Datos Iniciales'!$I$12,0)</f>
        <v>0</v>
      </c>
      <c r="I93" s="2">
        <f>+IF(I14=1,'Datos Iniciales'!$I$13,0)</f>
        <v>0</v>
      </c>
      <c r="J93" s="2">
        <f>+IF(J14=1,'Datos Iniciales'!$I$14,0)</f>
        <v>0</v>
      </c>
      <c r="K93" s="2">
        <f>+IF(K14=1,'Datos Iniciales'!$I$15,0)</f>
        <v>0</v>
      </c>
      <c r="L93" s="2">
        <f>+IF(L14=1,'Datos Iniciales'!$I$16,0)</f>
        <v>0</v>
      </c>
      <c r="M93" s="2">
        <f>+IF(M14=1,'Datos Iniciales'!$I$17,0)</f>
        <v>50</v>
      </c>
      <c r="N93" s="2">
        <f>+IF(N14=1,'Datos Iniciales'!$I$18,0)</f>
        <v>0</v>
      </c>
      <c r="O93" s="2">
        <f>+IF(O14=1,'Datos Iniciales'!$I$19,0)</f>
        <v>0</v>
      </c>
      <c r="P93" s="2">
        <f>+IF(P14=1,'Datos Iniciales'!$I$20,0)</f>
        <v>0</v>
      </c>
      <c r="Q93" s="2">
        <f>+IF(Q14=1,'Datos Iniciales'!$I$21,0)</f>
        <v>0</v>
      </c>
      <c r="R93" s="2">
        <f>+IF(R14=1,'Datos Iniciales'!$I$22,0)</f>
        <v>0</v>
      </c>
      <c r="S93">
        <f t="shared" si="15"/>
        <v>50</v>
      </c>
      <c r="T93">
        <f t="shared" si="16"/>
        <v>5.880969183721477E-3</v>
      </c>
      <c r="U93">
        <f>+SUMPRODUCT(C93:R93,Grafos!B71:Q71)/$S$83</f>
        <v>0</v>
      </c>
    </row>
    <row r="94" spans="2:21" x14ac:dyDescent="0.2">
      <c r="B94" s="16">
        <f t="shared" si="14"/>
        <v>12</v>
      </c>
      <c r="C94" s="2">
        <f>+IF(C15=1,'Datos Iniciales'!$I$7,0)</f>
        <v>0</v>
      </c>
      <c r="D94" s="2">
        <f>+IF(D15=1,'Datos Iniciales'!$I$8,0)</f>
        <v>0</v>
      </c>
      <c r="E94" s="2">
        <f>+IF(E15=1,'Datos Iniciales'!$I$9,0)</f>
        <v>0</v>
      </c>
      <c r="F94" s="2">
        <f>+IF(F15=1,'Datos Iniciales'!$I$10,0)</f>
        <v>0</v>
      </c>
      <c r="G94" s="2">
        <f>+IF(G15=1,'Datos Iniciales'!$I$11,0)</f>
        <v>0</v>
      </c>
      <c r="H94" s="2">
        <f>+IF(H15=1,'Datos Iniciales'!$I$12,0)</f>
        <v>0</v>
      </c>
      <c r="I94" s="2">
        <f>+IF(I15=1,'Datos Iniciales'!$I$13,0)</f>
        <v>0</v>
      </c>
      <c r="J94" s="2">
        <f>+IF(J15=1,'Datos Iniciales'!$I$14,0)</f>
        <v>0</v>
      </c>
      <c r="K94" s="2">
        <f>+IF(K15=1,'Datos Iniciales'!$I$15,0)</f>
        <v>0</v>
      </c>
      <c r="L94" s="2">
        <f>+IF(L15=1,'Datos Iniciales'!$I$16,0)</f>
        <v>0</v>
      </c>
      <c r="M94" s="2">
        <f>+IF(M15=1,'Datos Iniciales'!$I$17,0)</f>
        <v>0</v>
      </c>
      <c r="N94" s="2">
        <f>+IF(N15=1,'Datos Iniciales'!$I$18,0)</f>
        <v>100</v>
      </c>
      <c r="O94" s="2">
        <f>+IF(O15=1,'Datos Iniciales'!$I$19,0)</f>
        <v>0</v>
      </c>
      <c r="P94" s="2">
        <f>+IF(P15=1,'Datos Iniciales'!$I$20,0)</f>
        <v>0</v>
      </c>
      <c r="Q94" s="2">
        <f>+IF(Q15=1,'Datos Iniciales'!$I$21,0)</f>
        <v>0</v>
      </c>
      <c r="R94" s="2">
        <f>+IF(R15=1,'Datos Iniciales'!$I$22,0)</f>
        <v>0</v>
      </c>
      <c r="S94">
        <f t="shared" si="15"/>
        <v>100</v>
      </c>
      <c r="T94">
        <f t="shared" si="16"/>
        <v>1.1761938367442954E-2</v>
      </c>
      <c r="U94">
        <f>+SUMPRODUCT(C94:R94,Grafos!B72:Q72)/$S$83</f>
        <v>0</v>
      </c>
    </row>
    <row r="95" spans="2:21" x14ac:dyDescent="0.2">
      <c r="B95" s="16">
        <f t="shared" si="14"/>
        <v>13</v>
      </c>
      <c r="C95" s="2">
        <f>+IF(C16=1,'Datos Iniciales'!$I$7,0)</f>
        <v>0</v>
      </c>
      <c r="D95" s="2">
        <f>+IF(D16=1,'Datos Iniciales'!$I$8,0)</f>
        <v>0</v>
      </c>
      <c r="E95" s="2">
        <f>+IF(E16=1,'Datos Iniciales'!$I$9,0)</f>
        <v>0</v>
      </c>
      <c r="F95" s="2">
        <f>+IF(F16=1,'Datos Iniciales'!$I$10,0)</f>
        <v>0</v>
      </c>
      <c r="G95" s="2">
        <f>+IF(G16=1,'Datos Iniciales'!$I$11,0)</f>
        <v>0</v>
      </c>
      <c r="H95" s="2">
        <f>+IF(H16=1,'Datos Iniciales'!$I$12,0)</f>
        <v>0</v>
      </c>
      <c r="I95" s="2">
        <f>+IF(I16=1,'Datos Iniciales'!$I$13,0)</f>
        <v>0</v>
      </c>
      <c r="J95" s="2">
        <f>+IF(J16=1,'Datos Iniciales'!$I$14,0)</f>
        <v>0</v>
      </c>
      <c r="K95" s="2">
        <f>+IF(K16=1,'Datos Iniciales'!$I$15,0)</f>
        <v>0</v>
      </c>
      <c r="L95" s="2">
        <f>+IF(L16=1,'Datos Iniciales'!$I$16,0)</f>
        <v>0</v>
      </c>
      <c r="M95" s="2">
        <f>+IF(M16=1,'Datos Iniciales'!$I$17,0)</f>
        <v>0</v>
      </c>
      <c r="N95" s="2">
        <f>+IF(N16=1,'Datos Iniciales'!$I$18,0)</f>
        <v>0</v>
      </c>
      <c r="O95" s="2">
        <f>+IF(O16=1,'Datos Iniciales'!$I$19,0)</f>
        <v>100</v>
      </c>
      <c r="P95" s="2">
        <f>+IF(P16=1,'Datos Iniciales'!$I$20,0)</f>
        <v>0</v>
      </c>
      <c r="Q95" s="2">
        <f>+IF(Q16=1,'Datos Iniciales'!$I$21,0)</f>
        <v>0</v>
      </c>
      <c r="R95" s="2">
        <f>+IF(R16=1,'Datos Iniciales'!$I$22,0)</f>
        <v>0</v>
      </c>
      <c r="S95">
        <f t="shared" si="15"/>
        <v>100</v>
      </c>
      <c r="T95">
        <f t="shared" si="16"/>
        <v>1.1761938367442954E-2</v>
      </c>
      <c r="U95">
        <f>+SUMPRODUCT(C95:R95,Grafos!B73:Q73)/$S$83</f>
        <v>0</v>
      </c>
    </row>
    <row r="96" spans="2:21" x14ac:dyDescent="0.2">
      <c r="B96" s="16">
        <f t="shared" si="14"/>
        <v>14</v>
      </c>
      <c r="C96" s="2">
        <f>+IF(C17=1,'Datos Iniciales'!$I$7,0)</f>
        <v>0</v>
      </c>
      <c r="D96" s="2">
        <f>+IF(D17=1,'Datos Iniciales'!$I$8,0)</f>
        <v>0</v>
      </c>
      <c r="E96" s="2">
        <f>+IF(E17=1,'Datos Iniciales'!$I$9,0)</f>
        <v>0</v>
      </c>
      <c r="F96" s="2">
        <f>+IF(F17=1,'Datos Iniciales'!$I$10,0)</f>
        <v>0</v>
      </c>
      <c r="G96" s="2">
        <f>+IF(G17=1,'Datos Iniciales'!$I$11,0)</f>
        <v>0</v>
      </c>
      <c r="H96" s="2">
        <f>+IF(H17=1,'Datos Iniciales'!$I$12,0)</f>
        <v>0</v>
      </c>
      <c r="I96" s="2">
        <f>+IF(I17=1,'Datos Iniciales'!$I$13,0)</f>
        <v>0</v>
      </c>
      <c r="J96" s="2">
        <f>+IF(J17=1,'Datos Iniciales'!$I$14,0)</f>
        <v>0</v>
      </c>
      <c r="K96" s="2">
        <f>+IF(K17=1,'Datos Iniciales'!$I$15,0)</f>
        <v>0</v>
      </c>
      <c r="L96" s="2">
        <f>+IF(L17=1,'Datos Iniciales'!$I$16,0)</f>
        <v>0</v>
      </c>
      <c r="M96" s="2">
        <f>+IF(M17=1,'Datos Iniciales'!$I$17,0)</f>
        <v>0</v>
      </c>
      <c r="N96" s="2">
        <f>+IF(N17=1,'Datos Iniciales'!$I$18,0)</f>
        <v>0</v>
      </c>
      <c r="O96" s="2">
        <f>+IF(O17=1,'Datos Iniciales'!$I$19,0)</f>
        <v>0</v>
      </c>
      <c r="P96" s="2">
        <f>+IF(P17=1,'Datos Iniciales'!$I$20,0)</f>
        <v>25</v>
      </c>
      <c r="Q96" s="2">
        <f>+IF(Q17=1,'Datos Iniciales'!$I$21,0)</f>
        <v>0</v>
      </c>
      <c r="R96" s="2">
        <f>+IF(R17=1,'Datos Iniciales'!$I$22,0)</f>
        <v>0</v>
      </c>
      <c r="S96">
        <f t="shared" si="15"/>
        <v>25</v>
      </c>
      <c r="T96">
        <f t="shared" si="16"/>
        <v>2.9404845918607385E-3</v>
      </c>
      <c r="U96">
        <f>+SUMPRODUCT(C96:R96,Grafos!B74:Q74)/$S$83</f>
        <v>0</v>
      </c>
    </row>
    <row r="97" spans="2:21" x14ac:dyDescent="0.2">
      <c r="B97" s="16">
        <f t="shared" si="14"/>
        <v>15</v>
      </c>
      <c r="C97" s="2">
        <f>+IF(C18=1,'Datos Iniciales'!$I$7,0)</f>
        <v>0</v>
      </c>
      <c r="D97" s="2">
        <f>+IF(D18=1,'Datos Iniciales'!$I$8,0)</f>
        <v>0</v>
      </c>
      <c r="E97" s="2">
        <f>+IF(E18=1,'Datos Iniciales'!$I$9,0)</f>
        <v>0</v>
      </c>
      <c r="F97" s="2">
        <f>+IF(F18=1,'Datos Iniciales'!$I$10,0)</f>
        <v>0</v>
      </c>
      <c r="G97" s="2">
        <f>+IF(G18=1,'Datos Iniciales'!$I$11,0)</f>
        <v>0</v>
      </c>
      <c r="H97" s="2">
        <f>+IF(H18=1,'Datos Iniciales'!$I$12,0)</f>
        <v>0</v>
      </c>
      <c r="I97" s="2">
        <f>+IF(I18=1,'Datos Iniciales'!$I$13,0)</f>
        <v>0</v>
      </c>
      <c r="J97" s="2">
        <f>+IF(J18=1,'Datos Iniciales'!$I$14,0)</f>
        <v>0</v>
      </c>
      <c r="K97" s="2">
        <f>+IF(K18=1,'Datos Iniciales'!$I$15,0)</f>
        <v>0</v>
      </c>
      <c r="L97" s="2">
        <f>+IF(L18=1,'Datos Iniciales'!$I$16,0)</f>
        <v>0</v>
      </c>
      <c r="M97" s="2">
        <f>+IF(M18=1,'Datos Iniciales'!$I$17,0)</f>
        <v>0</v>
      </c>
      <c r="N97" s="2">
        <f>+IF(N18=1,'Datos Iniciales'!$I$18,0)</f>
        <v>0</v>
      </c>
      <c r="O97" s="2">
        <f>+IF(O18=1,'Datos Iniciales'!$I$19,0)</f>
        <v>0</v>
      </c>
      <c r="P97" s="2">
        <f>+IF(P18=1,'Datos Iniciales'!$I$20,0)</f>
        <v>0</v>
      </c>
      <c r="Q97" s="2">
        <f>+IF(Q18=1,'Datos Iniciales'!$I$21,0)</f>
        <v>25</v>
      </c>
      <c r="R97" s="2">
        <f>+IF(R18=1,'Datos Iniciales'!$I$22,0)</f>
        <v>0</v>
      </c>
      <c r="S97">
        <f t="shared" si="15"/>
        <v>25</v>
      </c>
      <c r="T97">
        <f t="shared" si="16"/>
        <v>2.9404845918607385E-3</v>
      </c>
      <c r="U97">
        <f>+SUMPRODUCT(C97:R97,Grafos!B75:Q75)/$S$83</f>
        <v>0</v>
      </c>
    </row>
    <row r="98" spans="2:21" x14ac:dyDescent="0.2">
      <c r="B98" s="16">
        <f t="shared" si="14"/>
        <v>16</v>
      </c>
      <c r="C98" s="2">
        <f>+IF(C19=1,'Datos Iniciales'!$I$7,0)</f>
        <v>0</v>
      </c>
      <c r="D98" s="2">
        <f>+IF(D19=1,'Datos Iniciales'!$I$8,0)</f>
        <v>0</v>
      </c>
      <c r="E98" s="2">
        <f>+IF(E19=1,'Datos Iniciales'!$I$9,0)</f>
        <v>0</v>
      </c>
      <c r="F98" s="2">
        <f>+IF(F19=1,'Datos Iniciales'!$I$10,0)</f>
        <v>0</v>
      </c>
      <c r="G98" s="2">
        <f>+IF(G19=1,'Datos Iniciales'!$I$11,0)</f>
        <v>0</v>
      </c>
      <c r="H98" s="2">
        <f>+IF(H19=1,'Datos Iniciales'!$I$12,0)</f>
        <v>0</v>
      </c>
      <c r="I98" s="2">
        <f>+IF(I19=1,'Datos Iniciales'!$I$13,0)</f>
        <v>0</v>
      </c>
      <c r="J98" s="2">
        <f>+IF(J19=1,'Datos Iniciales'!$I$14,0)</f>
        <v>0</v>
      </c>
      <c r="K98" s="2">
        <f>+IF(K19=1,'Datos Iniciales'!$I$15,0)</f>
        <v>0</v>
      </c>
      <c r="L98" s="2">
        <f>+IF(L19=1,'Datos Iniciales'!$I$16,0)</f>
        <v>0</v>
      </c>
      <c r="M98" s="2">
        <f>+IF(M19=1,'Datos Iniciales'!$I$17,0)</f>
        <v>0</v>
      </c>
      <c r="N98" s="2">
        <f>+IF(N19=1,'Datos Iniciales'!$I$18,0)</f>
        <v>0</v>
      </c>
      <c r="O98" s="2">
        <f>+IF(O19=1,'Datos Iniciales'!$I$19,0)</f>
        <v>0</v>
      </c>
      <c r="P98" s="2">
        <f>+IF(P19=1,'Datos Iniciales'!$I$20,0)</f>
        <v>0</v>
      </c>
      <c r="Q98" s="2">
        <f>+IF(Q19=1,'Datos Iniciales'!$I$21,0)</f>
        <v>0</v>
      </c>
      <c r="R98" s="2">
        <f>+IF(R19=1,'Datos Iniciales'!$I$22,0)</f>
        <v>208</v>
      </c>
      <c r="S98">
        <f t="shared" si="15"/>
        <v>208</v>
      </c>
      <c r="T98">
        <f t="shared" si="16"/>
        <v>2.4464831804281346E-2</v>
      </c>
      <c r="U98">
        <f>+SUMPRODUCT(C98:R98,Grafos!B76:Q76)/$S$83</f>
        <v>0</v>
      </c>
    </row>
    <row r="99" spans="2:21" x14ac:dyDescent="0.2">
      <c r="S99" s="2" t="s">
        <v>257</v>
      </c>
      <c r="T99" s="2">
        <f>+SUM(T83:T98)</f>
        <v>10.059750646906608</v>
      </c>
      <c r="U99" s="2">
        <f>+SUM(U83:U98)</f>
        <v>0</v>
      </c>
    </row>
    <row r="100" spans="2:21" ht="24" customHeight="1" x14ac:dyDescent="0.2">
      <c r="B100" s="95" t="s">
        <v>249</v>
      </c>
      <c r="C100" s="124" t="s">
        <v>345</v>
      </c>
      <c r="D100" s="124" t="s">
        <v>348</v>
      </c>
      <c r="E100" s="124" t="s">
        <v>375</v>
      </c>
      <c r="F100" s="129" t="s">
        <v>388</v>
      </c>
      <c r="G100" s="129" t="s">
        <v>304</v>
      </c>
      <c r="H100" s="124" t="s">
        <v>376</v>
      </c>
      <c r="I100" s="96" t="s">
        <v>377</v>
      </c>
      <c r="J100" s="96" t="s">
        <v>406</v>
      </c>
      <c r="K100" s="124" t="s">
        <v>386</v>
      </c>
      <c r="L100" t="s">
        <v>387</v>
      </c>
    </row>
    <row r="101" spans="2:21" ht="22.5" customHeight="1" x14ac:dyDescent="0.2">
      <c r="B101" s="95"/>
      <c r="C101" s="125"/>
      <c r="D101" s="125"/>
      <c r="E101" s="125"/>
      <c r="F101" s="130"/>
      <c r="G101" s="130"/>
      <c r="H101" s="125"/>
      <c r="I101" s="95"/>
      <c r="J101" s="95"/>
      <c r="K101" s="125"/>
    </row>
    <row r="102" spans="2:21" x14ac:dyDescent="0.2">
      <c r="B102" s="2">
        <v>1</v>
      </c>
      <c r="C102" s="4">
        <f>+'Datos Iniciales'!C7</f>
        <v>0.10844999999999998</v>
      </c>
      <c r="D102" s="4">
        <f>+'Datos Iniciales'!I7</f>
        <v>0</v>
      </c>
      <c r="E102" s="21">
        <f>+'Datos Iniciales'!$D$35*D102*'Datos Iniciales'!$E$35</f>
        <v>0</v>
      </c>
      <c r="F102" s="2">
        <v>0</v>
      </c>
      <c r="G102" s="2">
        <f>+C79</f>
        <v>77.442107769070418</v>
      </c>
      <c r="H102" s="43">
        <f t="shared" ref="H102:H117" si="17">+E102*G102</f>
        <v>0</v>
      </c>
      <c r="I102" s="43">
        <f>+SUM(Matrices!C83:R83)/$D$118</f>
        <v>1</v>
      </c>
      <c r="J102" s="2">
        <f>+SUMPRODUCT(C83:R83,Grafos!B61:Q61)/$D$118</f>
        <v>0</v>
      </c>
      <c r="K102" s="2">
        <v>1.08</v>
      </c>
    </row>
    <row r="103" spans="2:21" x14ac:dyDescent="0.2">
      <c r="B103" s="2">
        <f t="shared" ref="B103:B117" si="18">1+B102</f>
        <v>2</v>
      </c>
      <c r="C103" s="4">
        <f>+'Datos Iniciales'!C8</f>
        <v>0.71723000000000003</v>
      </c>
      <c r="D103" s="4">
        <f>+'Datos Iniciales'!I8</f>
        <v>0</v>
      </c>
      <c r="E103" s="21">
        <f>+'Datos Iniciales'!$D$35*D103*'Datos Iniciales'!$E$35</f>
        <v>0</v>
      </c>
      <c r="F103" s="2">
        <v>0</v>
      </c>
      <c r="G103" s="2">
        <f>+D79</f>
        <v>77.442107769070418</v>
      </c>
      <c r="H103" s="43">
        <f t="shared" si="17"/>
        <v>0</v>
      </c>
      <c r="I103" s="43">
        <f>+SUM(Matrices!C84:R84)/$D$118</f>
        <v>1</v>
      </c>
      <c r="J103" s="2">
        <f>+SUMPRODUCT(C84:R84,Grafos!B62:Q62)/$D$118</f>
        <v>0</v>
      </c>
      <c r="K103" s="2">
        <v>1.08</v>
      </c>
    </row>
    <row r="104" spans="2:21" x14ac:dyDescent="0.2">
      <c r="B104" s="2">
        <f t="shared" si="18"/>
        <v>3</v>
      </c>
      <c r="C104" s="4">
        <f>+'Datos Iniciales'!C9</f>
        <v>3.1981700000000002</v>
      </c>
      <c r="D104" s="4">
        <f>+'Datos Iniciales'!I9</f>
        <v>1628</v>
      </c>
      <c r="E104" s="21">
        <f>+'Datos Iniciales'!$D$35*D104*'Datos Iniciales'!$E$35</f>
        <v>1405.8762636833267</v>
      </c>
      <c r="F104" s="2">
        <v>0</v>
      </c>
      <c r="G104" s="2">
        <f>+E79</f>
        <v>77.442107769070418</v>
      </c>
      <c r="H104" s="43">
        <f t="shared" si="17"/>
        <v>108874.02112214225</v>
      </c>
      <c r="I104" s="43">
        <f>+SUM(Matrices!C85:R85)/$D$118</f>
        <v>1</v>
      </c>
      <c r="J104" s="2">
        <f>+SUMPRODUCT(C85:R85,Grafos!B63:Q63)/$D$118</f>
        <v>0</v>
      </c>
      <c r="K104" s="2">
        <v>1.08</v>
      </c>
    </row>
    <row r="105" spans="2:21" x14ac:dyDescent="0.2">
      <c r="B105" s="2">
        <f t="shared" si="18"/>
        <v>4</v>
      </c>
      <c r="C105" s="4">
        <f>+'Datos Iniciales'!C10</f>
        <v>0.25268000000000002</v>
      </c>
      <c r="D105" s="4">
        <f>+'Datos Iniciales'!I10</f>
        <v>0</v>
      </c>
      <c r="E105" s="21">
        <f>+'Datos Iniciales'!$D$35*D105*'Datos Iniciales'!$E$35</f>
        <v>0</v>
      </c>
      <c r="F105" s="2">
        <v>0</v>
      </c>
      <c r="G105" s="2">
        <f>+F79</f>
        <v>77.442107769070418</v>
      </c>
      <c r="H105" s="43">
        <f t="shared" si="17"/>
        <v>0</v>
      </c>
      <c r="I105" s="43">
        <f>+SUM(Matrices!C86:R86)/$D$118</f>
        <v>1</v>
      </c>
      <c r="J105" s="2">
        <f>+SUMPRODUCT(C86:R86,Grafos!B64:Q64)/$D$118</f>
        <v>0</v>
      </c>
      <c r="K105" s="2">
        <v>1.08</v>
      </c>
    </row>
    <row r="106" spans="2:21" x14ac:dyDescent="0.2">
      <c r="B106" s="2">
        <f t="shared" si="18"/>
        <v>5</v>
      </c>
      <c r="C106" s="4">
        <f>+'Datos Iniciales'!C11</f>
        <v>1.3158900000000002</v>
      </c>
      <c r="D106" s="4">
        <f>+'Datos Iniciales'!I11</f>
        <v>376</v>
      </c>
      <c r="E106" s="21">
        <f>+'Datos Iniciales'!$D$35*D106*'Datos Iniciales'!$E$35</f>
        <v>324.69869480646855</v>
      </c>
      <c r="F106" s="2">
        <v>0</v>
      </c>
      <c r="G106" s="2">
        <f>+G79</f>
        <v>77.442107769070418</v>
      </c>
      <c r="H106" s="43">
        <f t="shared" si="17"/>
        <v>25145.351315679043</v>
      </c>
      <c r="I106" s="43">
        <f>+SUM(Matrices!C87:R87)/$D$118</f>
        <v>1</v>
      </c>
      <c r="J106" s="2">
        <f>+SUMPRODUCT(C87:R87,Grafos!B65:Q65)/$D$118</f>
        <v>0</v>
      </c>
      <c r="K106" s="2">
        <v>1.08</v>
      </c>
    </row>
    <row r="107" spans="2:21" x14ac:dyDescent="0.2">
      <c r="B107" s="2">
        <f t="shared" si="18"/>
        <v>6</v>
      </c>
      <c r="C107" s="4">
        <f>+'Datos Iniciales'!C12</f>
        <v>2.2493799999999995</v>
      </c>
      <c r="D107" s="4">
        <f>+'Datos Iniciales'!I12</f>
        <v>1350</v>
      </c>
      <c r="E107" s="21">
        <f>+'Datos Iniciales'!$D$35*D107*'Datos Iniciales'!$E$35</f>
        <v>1165.8064840125865</v>
      </c>
      <c r="F107" s="2">
        <v>0</v>
      </c>
      <c r="G107" s="2">
        <f>+H79</f>
        <v>77.442107769070418</v>
      </c>
      <c r="H107" s="43">
        <f t="shared" si="17"/>
        <v>90282.511372783789</v>
      </c>
      <c r="I107" s="43">
        <f>+SUM(Matrices!C88:R88)/$D$118</f>
        <v>1</v>
      </c>
      <c r="J107" s="2">
        <f>+SUMPRODUCT(C88:R88,Grafos!B66:Q66)/$D$118</f>
        <v>0</v>
      </c>
      <c r="K107" s="2">
        <v>1.08</v>
      </c>
    </row>
    <row r="108" spans="2:21" x14ac:dyDescent="0.2">
      <c r="B108" s="2">
        <f t="shared" si="18"/>
        <v>7</v>
      </c>
      <c r="C108" s="4">
        <f>+'Datos Iniciales'!C13</f>
        <v>10.657909999999999</v>
      </c>
      <c r="D108" s="4">
        <f>+'Datos Iniciales'!I13</f>
        <v>4234</v>
      </c>
      <c r="E108" s="21">
        <f>+'Datos Iniciales'!$D$35*D108*'Datos Iniciales'!$E$35</f>
        <v>3656.3145580068826</v>
      </c>
      <c r="F108" s="2">
        <v>1</v>
      </c>
      <c r="G108" s="2">
        <f>+I79</f>
        <v>77.442107769070418</v>
      </c>
      <c r="H108" s="43">
        <f t="shared" si="17"/>
        <v>283152.70603879006</v>
      </c>
      <c r="I108" s="43">
        <f>+SUM(Matrices!C89:R89)/$D$118</f>
        <v>1</v>
      </c>
      <c r="J108" s="2">
        <f>+SUMPRODUCT(C89:R89,Grafos!B67:Q67)/$D$118</f>
        <v>0</v>
      </c>
      <c r="K108" s="2">
        <v>1.08</v>
      </c>
    </row>
    <row r="109" spans="2:21" x14ac:dyDescent="0.2">
      <c r="B109" s="2">
        <f t="shared" si="18"/>
        <v>8</v>
      </c>
      <c r="C109" s="4">
        <f>+'Datos Iniciales'!C14</f>
        <v>2.0809000000000002</v>
      </c>
      <c r="D109" s="4">
        <f>+'Datos Iniciales'!I14</f>
        <v>188</v>
      </c>
      <c r="E109" s="21">
        <f>+'Datos Iniciales'!$D$35*D109*'Datos Iniciales'!$E$35</f>
        <v>162.34934740323428</v>
      </c>
      <c r="F109" s="2">
        <v>0</v>
      </c>
      <c r="G109" s="2">
        <f>+J79</f>
        <v>77.442107769070418</v>
      </c>
      <c r="H109" s="43">
        <f t="shared" si="17"/>
        <v>12572.675657839522</v>
      </c>
      <c r="I109" s="43">
        <f>+SUM(Matrices!C90:R90)/$D$118</f>
        <v>1</v>
      </c>
      <c r="J109" s="2">
        <f>+SUMPRODUCT(C90:R90,Grafos!B68:Q68)/$D$118</f>
        <v>0</v>
      </c>
      <c r="K109" s="2">
        <v>1.08</v>
      </c>
    </row>
    <row r="110" spans="2:21" x14ac:dyDescent="0.2">
      <c r="B110" s="2">
        <f t="shared" si="18"/>
        <v>9</v>
      </c>
      <c r="C110" s="4">
        <f>+'Datos Iniciales'!C15</f>
        <v>3.3650100000000003</v>
      </c>
      <c r="D110" s="4">
        <f>+'Datos Iniciales'!I15</f>
        <v>110</v>
      </c>
      <c r="E110" s="21">
        <f>+'Datos Iniciales'!$D$35*D110*'Datos Iniciales'!$E$35</f>
        <v>94.991639438062606</v>
      </c>
      <c r="F110" s="2">
        <v>0</v>
      </c>
      <c r="G110" s="2">
        <f>+K79</f>
        <v>77.442107769070418</v>
      </c>
      <c r="H110" s="43">
        <f t="shared" si="17"/>
        <v>7356.3527785231245</v>
      </c>
      <c r="I110" s="43">
        <f>+SUM(Matrices!C91:R91)/$D$118</f>
        <v>1</v>
      </c>
      <c r="J110" s="2">
        <f>+SUMPRODUCT(C91:R91,Grafos!B69:Q69)/$D$118</f>
        <v>0</v>
      </c>
      <c r="K110" s="2">
        <v>1.08</v>
      </c>
    </row>
    <row r="111" spans="2:21" x14ac:dyDescent="0.2">
      <c r="B111" s="2">
        <f t="shared" si="18"/>
        <v>10</v>
      </c>
      <c r="C111" s="4">
        <f>+'Datos Iniciales'!C16</f>
        <v>1.3556999999999999</v>
      </c>
      <c r="D111" s="4">
        <f>+'Datos Iniciales'!I16</f>
        <v>108</v>
      </c>
      <c r="E111" s="21">
        <f>+'Datos Iniciales'!$D$35*D111*'Datos Iniciales'!$E$35</f>
        <v>93.264518721006937</v>
      </c>
      <c r="F111" s="2">
        <v>0</v>
      </c>
      <c r="G111" s="2">
        <f>+L79</f>
        <v>77.442107769070418</v>
      </c>
      <c r="H111" s="43">
        <f t="shared" si="17"/>
        <v>7222.600909822705</v>
      </c>
      <c r="I111" s="43">
        <f>+SUM(Matrices!C92:R92)/$D$118</f>
        <v>1</v>
      </c>
      <c r="J111" s="2">
        <f>+SUMPRODUCT(C92:R92,Grafos!B70:Q70)/$D$118</f>
        <v>0</v>
      </c>
      <c r="K111" s="2">
        <v>1.08</v>
      </c>
    </row>
    <row r="112" spans="2:21" x14ac:dyDescent="0.2">
      <c r="B112" s="2">
        <f t="shared" si="18"/>
        <v>11</v>
      </c>
      <c r="C112" s="4">
        <f>+'Datos Iniciales'!C17</f>
        <v>0.40238000000000002</v>
      </c>
      <c r="D112" s="4">
        <f>+'Datos Iniciales'!I17</f>
        <v>50</v>
      </c>
      <c r="E112" s="21">
        <f>+'Datos Iniciales'!$D$35*D112*'Datos Iniciales'!$E$35</f>
        <v>43.178017926392094</v>
      </c>
      <c r="F112" s="2">
        <v>0</v>
      </c>
      <c r="G112" s="2">
        <f>+M79</f>
        <v>78.673709729921413</v>
      </c>
      <c r="H112" s="43">
        <f t="shared" si="17"/>
        <v>3396.9748490543147</v>
      </c>
      <c r="I112" s="43">
        <f>+SUM(Matrices!C93:R93)/$D$118</f>
        <v>5.880969183721477E-3</v>
      </c>
      <c r="J112" s="2">
        <f>+SUMPRODUCT(C93:R93,Grafos!B71:Q71)/$D$118</f>
        <v>0</v>
      </c>
      <c r="K112" s="2">
        <v>1.08</v>
      </c>
    </row>
    <row r="113" spans="2:11" x14ac:dyDescent="0.2">
      <c r="B113" s="2">
        <f t="shared" si="18"/>
        <v>12</v>
      </c>
      <c r="C113" s="4">
        <f>+'Datos Iniciales'!C18</f>
        <v>0.39826999999999996</v>
      </c>
      <c r="D113" s="4">
        <f>+'Datos Iniciales'!I18</f>
        <v>100</v>
      </c>
      <c r="E113" s="21">
        <f>+'Datos Iniciales'!$D$35*D113*'Datos Iniciales'!$E$35</f>
        <v>86.356035852784188</v>
      </c>
      <c r="F113" s="2">
        <v>0</v>
      </c>
      <c r="G113" s="2">
        <f>+N79</f>
        <v>78.661129869940552</v>
      </c>
      <c r="H113" s="43">
        <f t="shared" si="17"/>
        <v>6792.8633512690994</v>
      </c>
      <c r="I113" s="43">
        <f>+SUM(Matrices!C94:R94)/$D$118</f>
        <v>1.1761938367442954E-2</v>
      </c>
      <c r="J113" s="2">
        <f>+SUMPRODUCT(C94:R94,Grafos!B72:Q72)/$D$118</f>
        <v>0</v>
      </c>
      <c r="K113" s="2">
        <v>1.08</v>
      </c>
    </row>
    <row r="114" spans="2:11" x14ac:dyDescent="0.2">
      <c r="B114" s="2">
        <f t="shared" si="18"/>
        <v>13</v>
      </c>
      <c r="C114" s="4">
        <f>+'Datos Iniciales'!C19</f>
        <v>0.34365000000000001</v>
      </c>
      <c r="D114" s="4">
        <f>+'Datos Iniciales'!I19</f>
        <v>100</v>
      </c>
      <c r="E114" s="21">
        <f>+'Datos Iniciales'!$D$35*D114*'Datos Iniciales'!$E$35</f>
        <v>86.356035852784188</v>
      </c>
      <c r="F114" s="2">
        <v>0</v>
      </c>
      <c r="G114" s="2">
        <f>+O79</f>
        <v>78.493949346302003</v>
      </c>
      <c r="H114" s="43">
        <f t="shared" si="17"/>
        <v>6778.4263039758816</v>
      </c>
      <c r="I114" s="43">
        <f>+SUM(Matrices!C95:R95)/$D$118</f>
        <v>1.1761938367442954E-2</v>
      </c>
      <c r="J114" s="2">
        <f>+SUMPRODUCT(C95:R95,Grafos!B73:Q73)/$D$118</f>
        <v>0</v>
      </c>
      <c r="K114" s="2">
        <v>1.08</v>
      </c>
    </row>
    <row r="115" spans="2:11" x14ac:dyDescent="0.2">
      <c r="B115" s="2">
        <f t="shared" si="18"/>
        <v>14</v>
      </c>
      <c r="C115" s="4">
        <f>+'Datos Iniciales'!C20</f>
        <v>0.80274999999999996</v>
      </c>
      <c r="D115" s="4">
        <f>+'Datos Iniciales'!I20</f>
        <v>25</v>
      </c>
      <c r="E115" s="21">
        <f>+'Datos Iniciales'!$D$35*D115*'Datos Iniciales'!$E$35</f>
        <v>21.589008963196047</v>
      </c>
      <c r="F115" s="2">
        <v>0</v>
      </c>
      <c r="G115" s="2">
        <f>+P79</f>
        <v>79.899159496475207</v>
      </c>
      <c r="H115" s="43">
        <f t="shared" si="17"/>
        <v>1724.9436705212338</v>
      </c>
      <c r="I115" s="43">
        <f>+SUM(Matrices!C96:R96)/$D$118</f>
        <v>2.9404845918607385E-3</v>
      </c>
      <c r="J115" s="2">
        <f>+SUMPRODUCT(C96:R96,Grafos!B74:Q74)/$D$118</f>
        <v>0</v>
      </c>
      <c r="K115" s="2">
        <v>1.08</v>
      </c>
    </row>
    <row r="116" spans="2:11" x14ac:dyDescent="0.2">
      <c r="B116" s="2">
        <f t="shared" si="18"/>
        <v>15</v>
      </c>
      <c r="C116" s="4">
        <f>+'Datos Iniciales'!C21</f>
        <v>0.23861000000000002</v>
      </c>
      <c r="D116" s="4">
        <f>+'Datos Iniciales'!I21</f>
        <v>25</v>
      </c>
      <c r="E116" s="21">
        <f>+'Datos Iniciales'!$D$35*D116*'Datos Iniciales'!$E$35</f>
        <v>21.589008963196047</v>
      </c>
      <c r="F116" s="2">
        <v>0</v>
      </c>
      <c r="G116" s="2">
        <f>+Q79</f>
        <v>78.172443630392195</v>
      </c>
      <c r="H116" s="43">
        <f t="shared" si="17"/>
        <v>1687.6655862114749</v>
      </c>
      <c r="I116" s="43">
        <f>+SUM(Matrices!C97:R97)/$D$118</f>
        <v>2.9404845918607385E-3</v>
      </c>
      <c r="J116" s="2">
        <f>+SUMPRODUCT(C97:R97,Grafos!B75:Q75)/$D$118</f>
        <v>0</v>
      </c>
      <c r="K116" s="2">
        <v>1.08</v>
      </c>
    </row>
    <row r="117" spans="2:11" x14ac:dyDescent="0.2">
      <c r="B117" s="2">
        <f t="shared" si="18"/>
        <v>16</v>
      </c>
      <c r="C117" s="4">
        <f>+'Datos Iniciales'!C22</f>
        <v>1.3290800000000003</v>
      </c>
      <c r="D117" s="4">
        <f>+'Datos Iniciales'!I22</f>
        <v>208</v>
      </c>
      <c r="E117" s="21">
        <f>+'Datos Iniciales'!$D$35*D117*'Datos Iniciales'!$E$35</f>
        <v>179.62055457379111</v>
      </c>
      <c r="F117" s="2">
        <v>0</v>
      </c>
      <c r="G117" s="2">
        <f>+R79</f>
        <v>81.510146772320695</v>
      </c>
      <c r="H117" s="43">
        <f t="shared" si="17"/>
        <v>14640.897766635353</v>
      </c>
      <c r="I117" s="43">
        <f>+SUM(Matrices!C98:R98)/$D$118</f>
        <v>2.4464831804281346E-2</v>
      </c>
      <c r="J117" s="2">
        <f>+SUMPRODUCT(C98:R98,Grafos!B76:Q76)/$D$118</f>
        <v>0</v>
      </c>
      <c r="K117" s="2">
        <v>1.08</v>
      </c>
    </row>
    <row r="118" spans="2:11" ht="14.25" x14ac:dyDescent="0.2">
      <c r="C118" s="44" t="s">
        <v>257</v>
      </c>
      <c r="D118" s="32">
        <f t="shared" ref="D118:J118" si="19">+SUM(D102:D117)</f>
        <v>8502</v>
      </c>
      <c r="E118" s="32">
        <f t="shared" si="19"/>
        <v>7341.9901682037107</v>
      </c>
      <c r="F118" s="61">
        <f t="shared" si="19"/>
        <v>1</v>
      </c>
      <c r="G118" s="79">
        <f t="shared" si="19"/>
        <v>1249.8316165360561</v>
      </c>
      <c r="H118" s="47">
        <f t="shared" si="19"/>
        <v>569627.99072324799</v>
      </c>
      <c r="I118" s="47">
        <f t="shared" si="19"/>
        <v>10.059750646906608</v>
      </c>
      <c r="J118" s="47">
        <f t="shared" si="19"/>
        <v>0</v>
      </c>
      <c r="K118" s="36"/>
    </row>
    <row r="120" spans="2:11" ht="14.25" x14ac:dyDescent="0.2">
      <c r="B120" s="123" t="s">
        <v>367</v>
      </c>
      <c r="C120" s="123"/>
      <c r="E120" s="81" t="s">
        <v>378</v>
      </c>
      <c r="F120" s="81"/>
    </row>
    <row r="121" spans="2:11" ht="15" x14ac:dyDescent="0.25">
      <c r="B121" s="32" t="s">
        <v>379</v>
      </c>
      <c r="C121" s="48">
        <f>+H118</f>
        <v>569627.99072324799</v>
      </c>
      <c r="E121" s="2" t="s">
        <v>397</v>
      </c>
      <c r="F121" s="38">
        <f>400/7500</f>
        <v>5.3333333333333337E-2</v>
      </c>
      <c r="G121" t="s">
        <v>380</v>
      </c>
    </row>
    <row r="122" spans="2:11" ht="15" x14ac:dyDescent="0.25">
      <c r="B122" s="32" t="s">
        <v>381</v>
      </c>
      <c r="C122" s="48">
        <f>+I118</f>
        <v>10.059750646906608</v>
      </c>
      <c r="E122" s="32" t="s">
        <v>396</v>
      </c>
      <c r="F122" s="49">
        <f>+C121*F121</f>
        <v>30380.159505239895</v>
      </c>
    </row>
    <row r="123" spans="2:11" ht="15" x14ac:dyDescent="0.25">
      <c r="B123" s="32" t="s">
        <v>407</v>
      </c>
      <c r="C123" s="48">
        <f>+J118</f>
        <v>0</v>
      </c>
      <c r="E123" s="33"/>
      <c r="F123" s="60"/>
    </row>
    <row r="125" spans="2:11" ht="14.25" x14ac:dyDescent="0.2">
      <c r="B125" s="32" t="s">
        <v>382</v>
      </c>
      <c r="C125" s="2">
        <f>+COUNTIF('Datos Iniciales'!$M$7:$M$22,1)</f>
        <v>1</v>
      </c>
    </row>
    <row r="126" spans="2:11" ht="14.25" x14ac:dyDescent="0.2">
      <c r="B126" s="45" t="s">
        <v>383</v>
      </c>
      <c r="C126" s="2">
        <f>+COUNTIF('Datos Iniciales'!$M$7:$M$22,2)</f>
        <v>6</v>
      </c>
    </row>
    <row r="127" spans="2:11" ht="14.25" x14ac:dyDescent="0.2">
      <c r="B127" s="32" t="s">
        <v>384</v>
      </c>
      <c r="C127" s="2">
        <f>+COUNTIF('Datos Iniciales'!$M$7:$M$22,0)</f>
        <v>9</v>
      </c>
    </row>
    <row r="128" spans="2:11" x14ac:dyDescent="0.2">
      <c r="H128" t="s">
        <v>403</v>
      </c>
      <c r="J128" s="24"/>
      <c r="K128" s="24"/>
    </row>
    <row r="129" spans="2:11" ht="14.25" x14ac:dyDescent="0.2">
      <c r="B129" s="112" t="s">
        <v>389</v>
      </c>
      <c r="C129" s="112"/>
      <c r="D129" s="112"/>
      <c r="E129" s="112"/>
      <c r="F129" s="50">
        <v>1000</v>
      </c>
      <c r="G129" s="2" t="s">
        <v>390</v>
      </c>
      <c r="H129" s="51">
        <v>10500</v>
      </c>
      <c r="J129" s="33"/>
      <c r="K129" s="24"/>
    </row>
    <row r="130" spans="2:11" x14ac:dyDescent="0.2">
      <c r="B130" s="112" t="s">
        <v>391</v>
      </c>
      <c r="C130" s="112"/>
      <c r="D130" s="112"/>
      <c r="E130" s="112"/>
      <c r="F130" s="50">
        <v>1000</v>
      </c>
      <c r="G130" s="2" t="s">
        <v>390</v>
      </c>
      <c r="H130" s="52">
        <v>1800</v>
      </c>
      <c r="J130" s="24"/>
      <c r="K130" s="24"/>
    </row>
    <row r="131" spans="2:11" x14ac:dyDescent="0.2">
      <c r="B131" s="112" t="s">
        <v>392</v>
      </c>
      <c r="C131" s="112"/>
      <c r="D131" s="112"/>
      <c r="E131" s="112"/>
      <c r="F131" s="50">
        <v>1000</v>
      </c>
      <c r="G131" s="2" t="s">
        <v>390</v>
      </c>
      <c r="H131" s="52">
        <v>210</v>
      </c>
      <c r="J131" s="53"/>
      <c r="K131" s="24"/>
    </row>
    <row r="132" spans="2:11" x14ac:dyDescent="0.2">
      <c r="B132" s="112" t="s">
        <v>393</v>
      </c>
      <c r="C132" s="112"/>
      <c r="D132" s="112"/>
      <c r="E132" s="112"/>
      <c r="F132" s="50">
        <v>1000</v>
      </c>
      <c r="G132" s="2" t="s">
        <v>390</v>
      </c>
      <c r="H132" s="52">
        <v>1300</v>
      </c>
      <c r="J132" s="53"/>
      <c r="K132" s="24"/>
    </row>
    <row r="133" spans="2:11" x14ac:dyDescent="0.2">
      <c r="B133" s="112" t="s">
        <v>394</v>
      </c>
      <c r="C133" s="112"/>
      <c r="D133" s="112"/>
      <c r="E133" s="112"/>
      <c r="F133" s="50">
        <v>1000</v>
      </c>
      <c r="G133" s="2" t="s">
        <v>390</v>
      </c>
      <c r="H133" s="52">
        <v>500</v>
      </c>
      <c r="J133" s="53"/>
    </row>
    <row r="134" spans="2:11" x14ac:dyDescent="0.2">
      <c r="G134" s="2" t="s">
        <v>395</v>
      </c>
      <c r="H134" s="54">
        <f>SUM(H129:H133)</f>
        <v>14310</v>
      </c>
    </row>
  </sheetData>
  <mergeCells count="20">
    <mergeCell ref="C22:J22"/>
    <mergeCell ref="C42:J42"/>
    <mergeCell ref="C61:J61"/>
    <mergeCell ref="K100:K101"/>
    <mergeCell ref="F100:F101"/>
    <mergeCell ref="G100:G101"/>
    <mergeCell ref="H100:H101"/>
    <mergeCell ref="I100:I101"/>
    <mergeCell ref="B129:E129"/>
    <mergeCell ref="B130:E130"/>
    <mergeCell ref="B132:E132"/>
    <mergeCell ref="B133:E133"/>
    <mergeCell ref="J100:J101"/>
    <mergeCell ref="B120:C120"/>
    <mergeCell ref="E120:F120"/>
    <mergeCell ref="B100:B101"/>
    <mergeCell ref="C100:C101"/>
    <mergeCell ref="D100:D101"/>
    <mergeCell ref="E100:E101"/>
    <mergeCell ref="B131:E13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6"/>
  <sheetViews>
    <sheetView workbookViewId="0">
      <selection activeCell="C9" sqref="C9"/>
    </sheetView>
  </sheetViews>
  <sheetFormatPr baseColWidth="10" defaultRowHeight="12.75" x14ac:dyDescent="0.2"/>
  <cols>
    <col min="1" max="1" width="15.7109375" style="65" customWidth="1"/>
    <col min="2" max="2" width="13.42578125" style="65" customWidth="1"/>
    <col min="3" max="3" width="25.28515625" style="65" bestFit="1" customWidth="1"/>
    <col min="4" max="4" width="11.42578125" style="65"/>
    <col min="5" max="5" width="25.5703125" style="65" customWidth="1"/>
    <col min="6" max="6" width="13.42578125" style="65" customWidth="1"/>
    <col min="7" max="7" width="12.85546875" style="65" bestFit="1" customWidth="1"/>
    <col min="8" max="8" width="11.85546875" style="65" customWidth="1"/>
    <col min="9" max="9" width="25.7109375" style="65" customWidth="1"/>
    <col min="10" max="10" width="11.42578125" style="65"/>
    <col min="11" max="11" width="12.85546875" style="65" bestFit="1" customWidth="1"/>
    <col min="12" max="12" width="11.42578125" style="65"/>
    <col min="13" max="13" width="22.42578125" style="65" bestFit="1" customWidth="1"/>
    <col min="14" max="14" width="11.42578125" style="65"/>
    <col min="15" max="15" width="12.85546875" style="65" bestFit="1" customWidth="1"/>
    <col min="16" max="16384" width="11.42578125" style="65"/>
  </cols>
  <sheetData>
    <row r="2" spans="2:3" x14ac:dyDescent="0.2">
      <c r="B2" s="66" t="s">
        <v>421</v>
      </c>
      <c r="C2" s="66" t="s">
        <v>422</v>
      </c>
    </row>
    <row r="3" spans="2:3" ht="14.25" customHeight="1" x14ac:dyDescent="0.2">
      <c r="B3" s="66" t="s">
        <v>279</v>
      </c>
      <c r="C3" s="2">
        <f>MAX('[1]Datos Generales'!C4:C11)</f>
        <v>215</v>
      </c>
    </row>
    <row r="4" spans="2:3" x14ac:dyDescent="0.2">
      <c r="B4" s="66" t="s">
        <v>19</v>
      </c>
      <c r="C4" s="2">
        <f>MAX('[1]Datos Generales'!F4:F11)</f>
        <v>194</v>
      </c>
    </row>
    <row r="5" spans="2:3" x14ac:dyDescent="0.2">
      <c r="B5" s="66" t="s">
        <v>276</v>
      </c>
      <c r="C5" s="2">
        <f>MAX('[1]Datos Generales'!I4:I11)</f>
        <v>253</v>
      </c>
    </row>
    <row r="6" spans="2:3" x14ac:dyDescent="0.2">
      <c r="B6" s="66" t="s">
        <v>420</v>
      </c>
      <c r="C6" s="2">
        <f>MAX('[1]Datos Generales'!L4:L11)</f>
        <v>252</v>
      </c>
    </row>
    <row r="13" spans="2:3" ht="15" customHeight="1" x14ac:dyDescent="0.2"/>
    <row r="14" spans="2:3" ht="15" customHeight="1" x14ac:dyDescent="0.2"/>
    <row r="15" spans="2:3" ht="14.25" customHeight="1" x14ac:dyDescent="0.2"/>
    <row r="16" spans="2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itg08_carga</vt:lpstr>
      <vt:lpstr>itg08_lineas</vt:lpstr>
      <vt:lpstr>itg08_seccionadores</vt:lpstr>
      <vt:lpstr>Grafos</vt:lpstr>
      <vt:lpstr>Datos Iniciales</vt:lpstr>
      <vt:lpstr>Matrices</vt:lpstr>
      <vt:lpstr>Demandas Maximas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Angel Silguero</dc:creator>
  <cp:lastModifiedBy>usuario</cp:lastModifiedBy>
  <cp:revision>0</cp:revision>
  <dcterms:created xsi:type="dcterms:W3CDTF">2023-10-06T17:40:17Z</dcterms:created>
  <dcterms:modified xsi:type="dcterms:W3CDTF">2023-11-22T03:49:49Z</dcterms:modified>
</cp:coreProperties>
</file>