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runo Henrique\Downloads\"/>
    </mc:Choice>
  </mc:AlternateContent>
  <xr:revisionPtr revIDLastSave="0" documentId="13_ncr:1_{D3A481E1-0597-4385-A821-9D2B3F9D5F17}" xr6:coauthVersionLast="47" xr6:coauthVersionMax="47" xr10:uidLastSave="{00000000-0000-0000-0000-000000000000}"/>
  <bookViews>
    <workbookView xWindow="-120" yWindow="-120" windowWidth="20640" windowHeight="11760" activeTab="3" xr2:uid="{00000000-000D-0000-FFFF-FFFF00000000}"/>
  </bookViews>
  <sheets>
    <sheet name="Geral" sheetId="1" r:id="rId1"/>
    <sheet name="Atores" sheetId="2" r:id="rId2"/>
    <sheet name="UC" sheetId="3" r:id="rId3"/>
    <sheet name="Fatores" sheetId="4" r:id="rId4"/>
    <sheet name="dadoshistoricos" sheetId="5" r:id="rId5"/>
  </sheets>
  <definedNames>
    <definedName name="_Toc112831755" localSheetId="2">UC!$B$13</definedName>
    <definedName name="Atores">Atores!$B$13:$C$17</definedName>
    <definedName name="CUC">UC!$D$13:$D$26</definedName>
    <definedName name="FCAMB">Fatores!$G$36</definedName>
    <definedName name="FCTEC">Fatores!$E$22</definedName>
    <definedName name="ITEC">Fatores!$E$22</definedName>
    <definedName name="PTA">Atores!$D$10</definedName>
    <definedName name="PTUC">UC!$D$10</definedName>
    <definedName name="TotalDiasUteisProjeto">Geral!#REF!</definedName>
    <definedName name="TotalHorasProjeto">Geral!#REF!</definedName>
    <definedName name="UC">UC!$A$12:$C$26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nk4nVteTf5GiJMQv1JatmsUKiWw=="/>
    </ext>
  </extLst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D8" i="5"/>
  <c r="L8" i="5" s="1"/>
  <c r="L7" i="5"/>
  <c r="D7" i="5"/>
  <c r="D6" i="5"/>
  <c r="L6" i="5" s="1"/>
  <c r="G36" i="4"/>
  <c r="E22" i="4"/>
  <c r="B27" i="3"/>
  <c r="D13" i="3"/>
  <c r="D9" i="3" s="1"/>
  <c r="C17" i="2"/>
  <c r="D9" i="2"/>
  <c r="D8" i="2"/>
  <c r="D7" i="2"/>
  <c r="D10" i="2" l="1"/>
  <c r="D7" i="3"/>
  <c r="D29" i="5"/>
  <c r="D8" i="3"/>
  <c r="D10" i="3" l="1"/>
  <c r="E13" i="1" s="1"/>
  <c r="J20" i="1" s="1"/>
  <c r="K31" i="5"/>
  <c r="K20" i="1" s="1"/>
  <c r="J31" i="5"/>
  <c r="K19" i="1" s="1"/>
  <c r="I31" i="5"/>
  <c r="K18" i="1" s="1"/>
  <c r="H31" i="5"/>
  <c r="K17" i="1" s="1"/>
  <c r="F31" i="5"/>
  <c r="E31" i="5"/>
  <c r="G31" i="5"/>
  <c r="K16" i="1" s="1"/>
  <c r="L31" i="5" l="1"/>
  <c r="K13" i="1"/>
  <c r="J17" i="1"/>
  <c r="J13" i="1"/>
  <c r="J16" i="1"/>
  <c r="J19" i="1"/>
  <c r="J18" i="1"/>
  <c r="K15" i="1"/>
  <c r="J15" i="1" s="1"/>
  <c r="K14" i="1"/>
  <c r="J14" i="1" s="1"/>
  <c r="J21" i="1" l="1"/>
  <c r="K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ID#AAAAklvEILE
Ator Simples    (2022-11-29 20:47:24)
Representa um outro sistema com Interface definida de Programas.</t>
        </r>
      </text>
    </comment>
    <comment ref="B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ID#AAAAklvEIK8
Ator Médio    (2022-11-29 20:47:24)
Representa um outro sistema que  interage através de protocolos ou quando há interação humana através de terminal.</t>
        </r>
      </text>
    </comment>
    <comment ref="B9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ID#AAAAklvEILA
Ator Complexo    (2022-11-29 20:47:24)
É uma pessoa que interage através de Interface
Gráfica ou página Web.</t>
        </r>
      </text>
    </comment>
    <comment ref="B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ID#AAAAklvEILI
    (2022-11-29 20:47:24)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nb8kSIisCZmcASTAhuBEcSIx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ID#AAAAklvEILM
UC Simples    (2022-11-29 20:47:24)
Tem até 3 Entidades</t>
        </r>
      </text>
    </comment>
    <comment ref="B8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ID#AAAAklvEIKw
UC Médio    (2022-11-29 20:47:24)
Tem de 3 a 5 Entidades.</t>
        </r>
      </text>
    </comment>
    <comment ref="B9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ID#AAAAklvEIK4
UC Complexo    (2022-11-29 20:47:24)
Acima de 5 entidades.</t>
        </r>
      </text>
    </comment>
    <comment ref="D1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ID#AAAAklvEIK0
Fórmula para Identificar de forma automática a complexidade do UC    (2022-11-29 20:47:24)
=SE(C13&lt;4;"Simples";(SE(C13&gt;7;"Complexo";"Médio")))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4oMmZ3kORCrmHyw3UeUdhXLNpA=="/>
    </ext>
  </extLst>
</comments>
</file>

<file path=xl/sharedStrings.xml><?xml version="1.0" encoding="utf-8"?>
<sst xmlns="http://schemas.openxmlformats.org/spreadsheetml/2006/main" count="169" uniqueCount="136">
  <si>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</si>
  <si>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</si>
  <si>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</si>
  <si>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</si>
  <si>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</si>
  <si>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1.0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</si>
  <si>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</si>
  <si>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</si>
  <si>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</si>
  <si>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</si>
  <si>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</si>
  <si>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</si>
  <si>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</si>
  <si>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</si>
  <si>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</si>
  <si>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</si>
  <si>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</si>
  <si>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</si>
  <si>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</si>
  <si>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</si>
  <si>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</si>
  <si>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</si>
  <si>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</si>
  <si>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</si>
  <si>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</si>
  <si>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</si>
  <si>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</si>
  <si>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</si>
  <si>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</si>
  <si>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</si>
  <si>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</si>
  <si>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Prefeitura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</si>
  <si>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</si>
  <si>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</si>
  <si>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</si>
  <si>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</si>
  <si>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</si>
  <si>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</si>
  <si>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</si>
  <si>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</si>
  <si>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</si>
  <si>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Saldo</t>
  </si>
  <si>
    <t>[RFC11] Limpar Saldo de Usuários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</si>
  <si>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</si>
  <si>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</si>
  <si>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</si>
  <si>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</si>
  <si>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</si>
  <si>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</si>
  <si>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</si>
  <si>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</si>
  <si>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</si>
  <si>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</si>
  <si>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</si>
  <si>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</si>
  <si>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</si>
  <si>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</si>
  <si>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</si>
  <si>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</si>
  <si>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</si>
  <si>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</si>
  <si>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</si>
  <si>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</si>
  <si>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</si>
  <si>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</si>
  <si>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</si>
  <si>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</si>
  <si>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</si>
  <si>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</si>
  <si>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</si>
  <si>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</si>
  <si>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</si>
  <si>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</si>
  <si>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</si>
  <si>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</si>
  <si>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</si>
  <si>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</si>
  <si>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</si>
  <si>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</si>
  <si>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</si>
  <si>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</si>
  <si>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</si>
  <si>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</si>
  <si>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</si>
  <si>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</si>
  <si>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</si>
  <si>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</si>
  <si>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</si>
  <si>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</si>
  <si>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</si>
  <si>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</si>
  <si>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</si>
  <si>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</si>
  <si>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</si>
  <si>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</si>
  <si>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</si>
  <si>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</si>
  <si>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</si>
  <si>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</si>
  <si>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</si>
  <si>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</si>
  <si>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</si>
  <si>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</si>
  <si>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</si>
  <si>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</si>
  <si>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</si>
  <si>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</si>
  <si>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</si>
  <si>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</si>
  <si>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</si>
  <si>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</si>
  <si>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Smart Parking</t>
  </si>
  <si>
    <t>Bruno Henrique</t>
  </si>
  <si>
    <t>Agente</t>
  </si>
  <si>
    <t>Usuário</t>
  </si>
  <si>
    <t>Nome, Email, CPF, Endereço, Telefone, Senha</t>
  </si>
  <si>
    <t>[RFS 02] - Editar Usuário</t>
  </si>
  <si>
    <t>[RFS 03] - Consultar Usuário</t>
  </si>
  <si>
    <t>Nome, Email, CPF, Endereço</t>
  </si>
  <si>
    <t>[RFS 04] - Remover Usuário</t>
  </si>
  <si>
    <t>Senha, CPF</t>
  </si>
  <si>
    <t>[RFS 01] - Inserir Usuário</t>
  </si>
  <si>
    <t>[RFS 05] - Cadastrar Vaga</t>
  </si>
  <si>
    <t>Numero da vaga, CEP, Status</t>
  </si>
  <si>
    <t>[RFS 06] - Editar Vaga</t>
  </si>
  <si>
    <t>[RFS 07] - Consultar Vaga</t>
  </si>
  <si>
    <t>Numero da vaga</t>
  </si>
  <si>
    <t>[RFS 08] - Cadastrar Agente</t>
  </si>
  <si>
    <t>Nome, CPF, Endereço, Telefone, Senha</t>
  </si>
  <si>
    <t>[RFS 09] - Editar Agente</t>
  </si>
  <si>
    <t>[RFS 10] - Excluir Agente</t>
  </si>
  <si>
    <t>[RFS 11] - Reservar Vaga</t>
  </si>
  <si>
    <t>[RFS 12] - Liberar Vaga</t>
  </si>
  <si>
    <t>Numero da vaga, Tempo</t>
  </si>
  <si>
    <t>[RFS 12] - Pagamento</t>
  </si>
  <si>
    <t>Tela com todas informações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</si>
</sst>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5" fillId="3" borderId="15" xfId="0" applyFont="1" applyFill="1" applyBorder="1" applyAlignment="1">
      <alignment horizontal="center"/>
    </xf>
    <xf numFmtId="0" fontId="5" fillId="2" borderId="1" xfId="0" applyFont="1" applyFill="1" applyBorder="1"/>
    <xf numFmtId="0" fontId="1" fillId="2" borderId="19" xfId="0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5" fontId="1" fillId="2" borderId="25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5" fillId="2" borderId="37" xfId="0" applyFont="1" applyFill="1" applyBorder="1"/>
    <xf numFmtId="165" fontId="5" fillId="2" borderId="38" xfId="0" applyNumberFormat="1" applyFont="1" applyFill="1" applyBorder="1" applyAlignment="1">
      <alignment horizontal="center"/>
    </xf>
    <xf numFmtId="164" fontId="8" fillId="2" borderId="39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5" fillId="2" borderId="43" xfId="0" applyFont="1" applyFill="1" applyBorder="1"/>
    <xf numFmtId="0" fontId="5" fillId="2" borderId="44" xfId="0" applyFont="1" applyFill="1" applyBorder="1" applyAlignment="1">
      <alignment horizontal="center"/>
    </xf>
    <xf numFmtId="0" fontId="5" fillId="2" borderId="15" xfId="0" applyFont="1" applyFill="1" applyBorder="1"/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53" xfId="0" applyFont="1" applyFill="1" applyBorder="1"/>
    <xf numFmtId="0" fontId="5" fillId="2" borderId="54" xfId="0" applyFont="1" applyFill="1" applyBorder="1" applyAlignment="1">
      <alignment horizontal="center"/>
    </xf>
    <xf numFmtId="0" fontId="5" fillId="2" borderId="49" xfId="0" applyFont="1" applyFill="1" applyBorder="1"/>
    <xf numFmtId="0" fontId="1" fillId="2" borderId="49" xfId="0" applyFont="1" applyFill="1" applyBorder="1" applyAlignment="1"/>
    <xf numFmtId="0" fontId="1" fillId="0" borderId="49" xfId="0" applyFont="1" applyBorder="1" applyAlignment="1"/>
    <xf numFmtId="0" fontId="1" fillId="2" borderId="49" xfId="0" applyFont="1" applyFill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0" fontId="9" fillId="2" borderId="1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55" xfId="0" applyFont="1" applyFill="1" applyBorder="1"/>
    <xf numFmtId="0" fontId="5" fillId="2" borderId="4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54" xfId="0" applyFont="1" applyFill="1" applyBorder="1"/>
    <xf numFmtId="0" fontId="5" fillId="2" borderId="54" xfId="0" applyFont="1" applyFill="1" applyBorder="1" applyAlignment="1">
      <alignment horizontal="left"/>
    </xf>
    <xf numFmtId="166" fontId="1" fillId="2" borderId="63" xfId="0" applyNumberFormat="1" applyFont="1" applyFill="1" applyBorder="1"/>
    <xf numFmtId="0" fontId="1" fillId="2" borderId="63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166" fontId="1" fillId="2" borderId="46" xfId="0" applyNumberFormat="1" applyFont="1" applyFill="1" applyBorder="1"/>
    <xf numFmtId="0" fontId="1" fillId="2" borderId="46" xfId="0" applyFont="1" applyFill="1" applyBorder="1" applyAlignment="1"/>
    <xf numFmtId="0" fontId="1" fillId="2" borderId="46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49" xfId="0" applyFont="1" applyFill="1" applyBorder="1"/>
    <xf numFmtId="0" fontId="1" fillId="2" borderId="49" xfId="0" applyFont="1" applyFill="1" applyBorder="1"/>
    <xf numFmtId="0" fontId="1" fillId="3" borderId="66" xfId="0" applyFont="1" applyFill="1" applyBorder="1"/>
    <xf numFmtId="0" fontId="1" fillId="3" borderId="67" xfId="0" applyFont="1" applyFill="1" applyBorder="1"/>
    <xf numFmtId="0" fontId="5" fillId="4" borderId="46" xfId="0" applyFont="1" applyFill="1" applyBorder="1" applyAlignment="1">
      <alignment horizontal="center"/>
    </xf>
    <xf numFmtId="0" fontId="11" fillId="2" borderId="1" xfId="0" applyFont="1" applyFill="1" applyBorder="1"/>
    <xf numFmtId="0" fontId="12" fillId="5" borderId="69" xfId="0" applyFont="1" applyFill="1" applyBorder="1"/>
    <xf numFmtId="0" fontId="12" fillId="5" borderId="70" xfId="0" applyFont="1" applyFill="1" applyBorder="1"/>
    <xf numFmtId="0" fontId="12" fillId="5" borderId="71" xfId="0" applyFont="1" applyFill="1" applyBorder="1"/>
    <xf numFmtId="0" fontId="12" fillId="5" borderId="72" xfId="0" applyFont="1" applyFill="1" applyBorder="1"/>
    <xf numFmtId="0" fontId="1" fillId="2" borderId="56" xfId="0" applyFont="1" applyFill="1" applyBorder="1"/>
    <xf numFmtId="0" fontId="1" fillId="2" borderId="20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0" fontId="1" fillId="2" borderId="73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2" borderId="48" xfId="0" applyFont="1" applyFill="1" applyBorder="1"/>
    <xf numFmtId="165" fontId="1" fillId="2" borderId="50" xfId="0" applyNumberFormat="1" applyFont="1" applyFill="1" applyBorder="1" applyAlignment="1">
      <alignment horizontal="center"/>
    </xf>
    <xf numFmtId="0" fontId="1" fillId="2" borderId="51" xfId="0" applyFont="1" applyFill="1" applyBorder="1"/>
    <xf numFmtId="0" fontId="1" fillId="2" borderId="38" xfId="0" applyFont="1" applyFill="1" applyBorder="1" applyAlignment="1">
      <alignment horizontal="center"/>
    </xf>
    <xf numFmtId="165" fontId="1" fillId="2" borderId="25" xfId="0" applyNumberFormat="1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2" fillId="5" borderId="54" xfId="0" applyNumberFormat="1" applyFont="1" applyFill="1" applyBorder="1" applyAlignment="1">
      <alignment horizontal="center"/>
    </xf>
    <xf numFmtId="0" fontId="12" fillId="5" borderId="75" xfId="0" applyFont="1" applyFill="1" applyBorder="1"/>
    <xf numFmtId="0" fontId="13" fillId="5" borderId="75" xfId="0" applyFont="1" applyFill="1" applyBorder="1"/>
    <xf numFmtId="0" fontId="12" fillId="5" borderId="54" xfId="0" applyFont="1" applyFill="1" applyBorder="1" applyAlignment="1">
      <alignment horizontal="center"/>
    </xf>
    <xf numFmtId="164" fontId="12" fillId="5" borderId="54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14" fillId="2" borderId="63" xfId="0" applyFont="1" applyFill="1" applyBorder="1" applyAlignment="1"/>
    <xf numFmtId="0" fontId="14" fillId="2" borderId="46" xfId="0" applyFont="1" applyFill="1" applyBorder="1" applyAlignment="1"/>
    <xf numFmtId="0" fontId="14" fillId="2" borderId="46" xfId="0" applyFont="1" applyFill="1" applyBorder="1" applyAlignment="1">
      <alignment wrapText="1"/>
    </xf>
    <xf numFmtId="0" fontId="1" fillId="2" borderId="62" xfId="0" applyFont="1" applyFill="1" applyBorder="1"/>
    <xf numFmtId="0" fontId="14" fillId="2" borderId="63" xfId="0" applyFont="1" applyFill="1" applyBorder="1" applyAlignment="1">
      <alignment wrapText="1"/>
    </xf>
    <xf numFmtId="0" fontId="1" fillId="2" borderId="8" xfId="0" applyFont="1" applyFill="1" applyBorder="1" applyAlignment="1">
      <alignment horizontal="left"/>
    </xf>
    <xf numFmtId="0" fontId="3" fillId="0" borderId="10" xfId="0" applyFont="1" applyBorder="1"/>
    <xf numFmtId="0" fontId="3" fillId="0" borderId="9" xfId="0" applyFont="1" applyBorder="1"/>
    <xf numFmtId="0" fontId="1" fillId="2" borderId="8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5" fillId="3" borderId="11" xfId="0" applyFont="1" applyFill="1" applyBorder="1" applyAlignment="1">
      <alignment horizontal="left"/>
    </xf>
    <xf numFmtId="0" fontId="3" fillId="0" borderId="14" xfId="0" applyFont="1" applyBorder="1"/>
    <xf numFmtId="0" fontId="1" fillId="2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" fillId="2" borderId="22" xfId="0" applyFont="1" applyFill="1" applyBorder="1" applyAlignment="1">
      <alignment horizontal="left"/>
    </xf>
    <xf numFmtId="0" fontId="3" fillId="0" borderId="23" xfId="0" applyFont="1" applyBorder="1"/>
    <xf numFmtId="0" fontId="3" fillId="0" borderId="24" xfId="0" applyFont="1" applyBorder="1"/>
    <xf numFmtId="0" fontId="1" fillId="2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/>
    <xf numFmtId="0" fontId="1" fillId="2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5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5" fillId="2" borderId="8" xfId="0" applyFont="1" applyFill="1" applyBorder="1" applyAlignment="1">
      <alignment horizontal="left" vertical="center"/>
    </xf>
    <xf numFmtId="0" fontId="7" fillId="2" borderId="8" xfId="0" applyFont="1" applyFill="1" applyBorder="1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1" fillId="2" borderId="60" xfId="0" applyFont="1" applyFill="1" applyBorder="1" applyAlignment="1">
      <alignment horizontal="center"/>
    </xf>
    <xf numFmtId="0" fontId="3" fillId="0" borderId="61" xfId="0" applyFont="1" applyBorder="1"/>
    <xf numFmtId="0" fontId="3" fillId="0" borderId="62" xfId="0" applyFont="1" applyBorder="1"/>
    <xf numFmtId="0" fontId="1" fillId="2" borderId="64" xfId="0" applyFont="1" applyFill="1" applyBorder="1" applyAlignment="1">
      <alignment horizontal="left"/>
    </xf>
    <xf numFmtId="0" fontId="5" fillId="2" borderId="64" xfId="0" applyFont="1" applyFill="1" applyBorder="1" applyAlignment="1">
      <alignment horizontal="right"/>
    </xf>
    <xf numFmtId="0" fontId="5" fillId="3" borderId="64" xfId="0" applyFont="1" applyFill="1" applyBorder="1" applyAlignment="1">
      <alignment horizontal="left"/>
    </xf>
    <xf numFmtId="0" fontId="3" fillId="0" borderId="65" xfId="0" applyFont="1" applyBorder="1"/>
    <xf numFmtId="0" fontId="5" fillId="4" borderId="68" xfId="0" applyFont="1" applyFill="1" applyBorder="1" applyAlignment="1">
      <alignment horizontal="left"/>
    </xf>
    <xf numFmtId="0" fontId="10" fillId="2" borderId="40" xfId="0" applyFont="1" applyFill="1" applyBorder="1" applyAlignment="1">
      <alignment horizontal="center"/>
    </xf>
    <xf numFmtId="0" fontId="12" fillId="6" borderId="7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showGridLines="0" workbookViewId="0">
      <selection activeCell="B3" sqref="B3:K21"/>
    </sheetView>
  </sheetViews>
  <sheetFormatPr defaultColWidth="12.5703125" defaultRowHeight="15" customHeight="1" x14ac:dyDescent="0.2"/>
  <cols>
    <col min="1" max="1" width="6.28515625" customWidth="1"/>
    <col min="2" max="3" width="9.140625" customWidth="1"/>
    <col min="4" max="4" width="17.5703125" customWidth="1"/>
    <col min="5" max="9" width="9.140625" customWidth="1"/>
    <col min="10" max="10" width="10.42578125" customWidth="1"/>
    <col min="11" max="13" width="9.140625" customWidth="1"/>
    <col min="14" max="26" width="8.5703125" customWidth="1"/>
  </cols>
  <sheetData>
    <row r="1" spans="1:26" ht="12.75" customHeight="1" x14ac:dyDescent="0.2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/>
      <c r="B3" s="122" t="s">
        <v>0</v>
      </c>
      <c r="C3" s="123"/>
      <c r="D3" s="123"/>
      <c r="E3" s="123"/>
      <c r="F3" s="123"/>
      <c r="G3" s="123"/>
      <c r="H3" s="123"/>
      <c r="I3" s="123"/>
      <c r="J3" s="12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/>
      <c r="B4" s="125"/>
      <c r="C4" s="126"/>
      <c r="D4" s="126"/>
      <c r="E4" s="126"/>
      <c r="F4" s="126"/>
      <c r="G4" s="126"/>
      <c r="H4" s="126"/>
      <c r="I4" s="126"/>
      <c r="J4" s="127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28" t="s">
        <v>1</v>
      </c>
      <c r="C6" s="96"/>
      <c r="D6" s="129" t="s">
        <v>111</v>
      </c>
      <c r="E6" s="95"/>
      <c r="F6" s="95"/>
      <c r="G6" s="95"/>
      <c r="H6" s="95"/>
      <c r="I6" s="9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20" t="s">
        <v>2</v>
      </c>
      <c r="C7" s="96"/>
      <c r="D7" s="130" t="s">
        <v>112</v>
      </c>
      <c r="E7" s="95"/>
      <c r="F7" s="95"/>
      <c r="G7" s="95"/>
      <c r="H7" s="95"/>
      <c r="I7" s="9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98" t="s">
        <v>3</v>
      </c>
      <c r="C8" s="96"/>
      <c r="D8" s="3">
        <v>44886</v>
      </c>
      <c r="E8" s="4"/>
      <c r="F8" s="120" t="s">
        <v>4</v>
      </c>
      <c r="G8" s="96"/>
      <c r="H8" s="5" t="s">
        <v>5</v>
      </c>
      <c r="I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C9" s="6"/>
      <c r="D9" s="121"/>
      <c r="E9" s="95"/>
      <c r="F9" s="95"/>
      <c r="G9" s="95"/>
      <c r="H9" s="95"/>
      <c r="I9" s="96"/>
      <c r="J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99" t="s">
        <v>6</v>
      </c>
      <c r="C12" s="100"/>
      <c r="D12" s="100"/>
      <c r="E12" s="101"/>
      <c r="G12" s="102" t="s">
        <v>7</v>
      </c>
      <c r="H12" s="100"/>
      <c r="I12" s="103"/>
      <c r="J12" s="8" t="s">
        <v>8</v>
      </c>
      <c r="K12" s="8" t="s">
        <v>9</v>
      </c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04" t="s">
        <v>10</v>
      </c>
      <c r="C13" s="105"/>
      <c r="D13" s="106"/>
      <c r="E13" s="10">
        <f>Atores!D10+UC!D10</f>
        <v>109</v>
      </c>
      <c r="G13" s="104" t="s">
        <v>11</v>
      </c>
      <c r="H13" s="105"/>
      <c r="I13" s="106"/>
      <c r="J13" s="11">
        <f t="shared" ref="J13:J20" si="0">$E$13*$E$14*K13</f>
        <v>10.173333333333334</v>
      </c>
      <c r="K13" s="12">
        <f>dadoshistoricos!E31</f>
        <v>4.6666666666666669E-2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07" t="s">
        <v>12</v>
      </c>
      <c r="C14" s="108"/>
      <c r="D14" s="109"/>
      <c r="E14" s="13">
        <v>2</v>
      </c>
      <c r="G14" s="117" t="s">
        <v>13</v>
      </c>
      <c r="H14" s="118"/>
      <c r="I14" s="119"/>
      <c r="J14" s="14">
        <f t="shared" si="0"/>
        <v>35.848888888888887</v>
      </c>
      <c r="K14" s="15">
        <f>dadoshistoricos!F31*0.8</f>
        <v>0.16444444444444445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10"/>
      <c r="C15" s="111"/>
      <c r="D15" s="112"/>
      <c r="E15" s="1"/>
      <c r="G15" s="117" t="s">
        <v>14</v>
      </c>
      <c r="H15" s="118"/>
      <c r="I15" s="119"/>
      <c r="J15" s="14">
        <f t="shared" si="0"/>
        <v>8.9622222222222216</v>
      </c>
      <c r="K15" s="16">
        <f>dadoshistoricos!F31*0.2</f>
        <v>4.1111111111111112E-2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94"/>
      <c r="C16" s="95"/>
      <c r="D16" s="96"/>
      <c r="G16" s="117" t="s">
        <v>15</v>
      </c>
      <c r="H16" s="118"/>
      <c r="I16" s="119"/>
      <c r="J16" s="14">
        <f t="shared" si="0"/>
        <v>14.533333333333333</v>
      </c>
      <c r="K16" s="16">
        <f>dadoshistoricos!G31</f>
        <v>6.6666666666666666E-2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G17" s="113" t="s">
        <v>16</v>
      </c>
      <c r="H17" s="114"/>
      <c r="I17" s="115"/>
      <c r="J17" s="14">
        <f t="shared" si="0"/>
        <v>121.11111111111111</v>
      </c>
      <c r="K17" s="16">
        <f>dadoshistoricos!H31</f>
        <v>0.55555555555555558</v>
      </c>
      <c r="L17" s="1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G18" s="113" t="s">
        <v>17</v>
      </c>
      <c r="H18" s="114"/>
      <c r="I18" s="115"/>
      <c r="J18" s="14">
        <f t="shared" si="0"/>
        <v>4.844444444444445</v>
      </c>
      <c r="K18" s="16">
        <f>dadoshistoricos!I31</f>
        <v>2.2222222222222223E-2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E19" s="1"/>
      <c r="F19" s="1"/>
      <c r="G19" s="113" t="s">
        <v>18</v>
      </c>
      <c r="H19" s="114"/>
      <c r="I19" s="115"/>
      <c r="J19" s="14">
        <f t="shared" si="0"/>
        <v>14.775555555555558</v>
      </c>
      <c r="K19" s="16">
        <f>dadoshistoricos!J31</f>
        <v>6.7777777777777784E-2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7"/>
      <c r="C20" s="17"/>
      <c r="D20" s="17"/>
      <c r="E20" s="17"/>
      <c r="F20" s="17"/>
      <c r="G20" s="113" t="s">
        <v>19</v>
      </c>
      <c r="H20" s="114"/>
      <c r="I20" s="115"/>
      <c r="J20" s="14">
        <f t="shared" si="0"/>
        <v>7.7511111111111113</v>
      </c>
      <c r="K20" s="16">
        <f>dadoshistoricos!K31</f>
        <v>3.5555555555555556E-2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G21" s="116" t="s">
        <v>20</v>
      </c>
      <c r="H21" s="108"/>
      <c r="I21" s="109"/>
      <c r="J21" s="18">
        <f>SUM(J13:J19)</f>
        <v>210.2488888888889</v>
      </c>
      <c r="K21" s="19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94"/>
      <c r="C22" s="95"/>
      <c r="D22" s="95"/>
      <c r="E22" s="95"/>
      <c r="F22" s="95"/>
      <c r="G22" s="95"/>
      <c r="H22" s="95"/>
      <c r="I22" s="95"/>
      <c r="J22" s="9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97"/>
      <c r="C23" s="95"/>
      <c r="D23" s="95"/>
      <c r="E23" s="95"/>
      <c r="F23" s="95"/>
      <c r="G23" s="95"/>
      <c r="H23" s="95"/>
      <c r="I23" s="95"/>
      <c r="J23" s="9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97"/>
      <c r="C28" s="95"/>
      <c r="D28" s="95"/>
      <c r="E28" s="95"/>
      <c r="F28" s="95"/>
      <c r="G28" s="95"/>
      <c r="H28" s="95"/>
      <c r="I28" s="95"/>
      <c r="J28" s="9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G18:I18"/>
    <mergeCell ref="G19:I19"/>
    <mergeCell ref="G20:I20"/>
    <mergeCell ref="G21:I21"/>
    <mergeCell ref="B16:D16"/>
    <mergeCell ref="G16:I16"/>
  </mergeCells>
  <pageMargins left="0.39374999999999999" right="0.39374999999999999" top="0.98402777777777795" bottom="0.9840277777777779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Z1000"/>
  <sheetViews>
    <sheetView workbookViewId="0">
      <selection activeCell="B2" sqref="B2:D17"/>
    </sheetView>
  </sheetViews>
  <sheetFormatPr defaultColWidth="12.5703125" defaultRowHeight="15" customHeight="1" x14ac:dyDescent="0.2"/>
  <cols>
    <col min="1" max="1" width="9.140625" customWidth="1"/>
    <col min="2" max="2" width="29.5703125" customWidth="1"/>
    <col min="3" max="3" width="16.5703125" customWidth="1"/>
    <col min="4" max="4" width="12.5703125" customWidth="1"/>
    <col min="5" max="5" width="9.140625" customWidth="1"/>
    <col min="6" max="6" width="17.85546875" customWidth="1"/>
    <col min="7" max="7" width="4.5703125" customWidth="1"/>
    <col min="8" max="12" width="9.140625" customWidth="1"/>
    <col min="13" max="26" width="8.5703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31" t="s">
        <v>21</v>
      </c>
      <c r="C2" s="132"/>
      <c r="D2" s="133"/>
      <c r="E2" s="2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21" t="s">
        <v>22</v>
      </c>
      <c r="C6" s="22" t="s">
        <v>23</v>
      </c>
      <c r="D6" s="23" t="s">
        <v>24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24" t="s">
        <v>25</v>
      </c>
      <c r="C7" s="25">
        <v>1</v>
      </c>
      <c r="D7" s="26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27" t="s">
        <v>26</v>
      </c>
      <c r="C8" s="28">
        <v>2</v>
      </c>
      <c r="D8" s="29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30" t="s">
        <v>27</v>
      </c>
      <c r="C9" s="31">
        <v>3</v>
      </c>
      <c r="D9" s="32">
        <f>COUNTIF(Atores,B9)</f>
        <v>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33" t="s">
        <v>28</v>
      </c>
      <c r="D10" s="34">
        <f>(C7*D7)+(C8*D8)+(C9*D9)</f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35" t="s">
        <v>29</v>
      </c>
      <c r="C13" s="35" t="s">
        <v>30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36" t="s">
        <v>31</v>
      </c>
      <c r="C14" s="28" t="s">
        <v>27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36" t="s">
        <v>113</v>
      </c>
      <c r="C15" s="28" t="s">
        <v>27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37" t="s">
        <v>114</v>
      </c>
      <c r="C16" s="38" t="s">
        <v>27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39" t="s">
        <v>32</v>
      </c>
      <c r="C17" s="39">
        <f>SUBTOTAL(103,C14:C16)</f>
        <v>3</v>
      </c>
      <c r="D17" s="1"/>
      <c r="E17" s="1"/>
      <c r="F17" s="4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41"/>
      <c r="D18" s="4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43"/>
      <c r="C19" s="4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 count="1">
    <dataValidation type="list" allowBlank="1" showErrorMessage="1" sqref="C14:C16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13"/>
  <sheetViews>
    <sheetView showGridLines="0" workbookViewId="0">
      <selection sqref="A1:E27"/>
    </sheetView>
  </sheetViews>
  <sheetFormatPr defaultColWidth="12.5703125" defaultRowHeight="15" customHeight="1" x14ac:dyDescent="0.2"/>
  <cols>
    <col min="1" max="1" width="6.42578125" customWidth="1"/>
    <col min="2" max="2" width="43.85546875" customWidth="1"/>
    <col min="3" max="3" width="16.5703125" customWidth="1"/>
    <col min="4" max="4" width="18.140625" customWidth="1"/>
    <col min="5" max="5" width="56.28515625" customWidth="1"/>
    <col min="6" max="6" width="9.42578125" customWidth="1"/>
    <col min="7" max="7" width="72" customWidth="1"/>
    <col min="8" max="14" width="9.140625" customWidth="1"/>
    <col min="15" max="15" width="8.5703125" hidden="1" customWidth="1"/>
    <col min="16" max="26" width="8.5703125" customWidth="1"/>
  </cols>
  <sheetData>
    <row r="1" spans="1:26" ht="12.75" customHeight="1" x14ac:dyDescent="0.2">
      <c r="A1" s="1"/>
      <c r="B1" s="1"/>
      <c r="C1" s="1"/>
      <c r="D1" s="1"/>
      <c r="E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131" t="s">
        <v>33</v>
      </c>
      <c r="C2" s="132"/>
      <c r="D2" s="133"/>
      <c r="E2" s="20"/>
      <c r="F2" s="20"/>
      <c r="G2" s="20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44" t="s">
        <v>34</v>
      </c>
      <c r="C6" s="22" t="s">
        <v>23</v>
      </c>
      <c r="D6" s="45" t="s">
        <v>35</v>
      </c>
      <c r="E6" s="46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47" t="s">
        <v>25</v>
      </c>
      <c r="C7" s="48">
        <v>5</v>
      </c>
      <c r="D7" s="10">
        <f>COUNTIF(CUC,B7)</f>
        <v>10</v>
      </c>
      <c r="E7" s="49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7" t="s">
        <v>26</v>
      </c>
      <c r="C8" s="28">
        <v>10</v>
      </c>
      <c r="D8" s="26">
        <f>COUNTIF(CUC,B8)</f>
        <v>2</v>
      </c>
      <c r="E8" s="49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30" t="s">
        <v>27</v>
      </c>
      <c r="C9" s="50">
        <v>15</v>
      </c>
      <c r="D9" s="26">
        <f>COUNTIF(CUC,B9)</f>
        <v>2</v>
      </c>
      <c r="E9" s="49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C10" s="34" t="s">
        <v>36</v>
      </c>
      <c r="D10" s="51">
        <f>(C7*D7)+(C8*D8)+(C9*D9)</f>
        <v>100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thickBot="1" x14ac:dyDescent="0.25">
      <c r="A11" s="134"/>
      <c r="B11" s="135"/>
      <c r="C11" s="136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thickBot="1" x14ac:dyDescent="0.25">
      <c r="A12" s="52" t="s">
        <v>37</v>
      </c>
      <c r="B12" s="52" t="s">
        <v>38</v>
      </c>
      <c r="C12" s="53" t="s">
        <v>39</v>
      </c>
      <c r="D12" s="52" t="s">
        <v>30</v>
      </c>
      <c r="E12" s="52" t="s">
        <v>40</v>
      </c>
      <c r="F12" s="42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54"/>
      <c r="B13" s="89" t="s">
        <v>121</v>
      </c>
      <c r="C13" s="55">
        <v>6</v>
      </c>
      <c r="D13" s="56" t="str">
        <f>IF(C13&lt;4,"Simples",(IF(C13&gt;5,"Complexo","Médio")))</f>
        <v>Complexo</v>
      </c>
      <c r="E13" s="89" t="s">
        <v>115</v>
      </c>
      <c r="F13" s="1"/>
      <c r="G13" s="1"/>
      <c r="I13" s="1"/>
      <c r="J13" s="1"/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57"/>
      <c r="B14" s="90" t="s">
        <v>116</v>
      </c>
      <c r="C14" s="25">
        <v>6</v>
      </c>
      <c r="D14" s="59" t="s">
        <v>25</v>
      </c>
      <c r="E14" s="89" t="s">
        <v>115</v>
      </c>
      <c r="F14" s="1"/>
      <c r="G14" s="1"/>
      <c r="I14" s="1"/>
      <c r="J14" s="1"/>
      <c r="K14" s="1"/>
      <c r="L14" s="1"/>
      <c r="M14" s="1"/>
      <c r="N14" s="1"/>
      <c r="O14" s="1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57"/>
      <c r="B15" s="91" t="s">
        <v>117</v>
      </c>
      <c r="C15" s="59">
        <v>4</v>
      </c>
      <c r="D15" s="59" t="s">
        <v>26</v>
      </c>
      <c r="E15" s="89" t="s">
        <v>118</v>
      </c>
      <c r="F15" s="1"/>
      <c r="G15" s="1"/>
      <c r="I15" s="1"/>
      <c r="J15" s="1"/>
      <c r="K15" s="1"/>
      <c r="L15" s="1"/>
      <c r="M15" s="1"/>
      <c r="N15" s="1"/>
      <c r="O15" s="1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57"/>
      <c r="B16" s="90" t="s">
        <v>119</v>
      </c>
      <c r="C16" s="59">
        <v>2</v>
      </c>
      <c r="D16" s="59" t="s">
        <v>25</v>
      </c>
      <c r="E16" s="90" t="s">
        <v>120</v>
      </c>
      <c r="F16" s="1"/>
      <c r="G16" s="1"/>
      <c r="I16" s="1"/>
      <c r="J16" s="1"/>
      <c r="K16" s="1"/>
      <c r="L16" s="1"/>
      <c r="M16" s="1"/>
      <c r="N16" s="1"/>
      <c r="O16" s="1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57"/>
      <c r="B17" s="90" t="s">
        <v>122</v>
      </c>
      <c r="C17" s="59">
        <v>3</v>
      </c>
      <c r="D17" s="25" t="s">
        <v>25</v>
      </c>
      <c r="E17" s="90" t="s">
        <v>123</v>
      </c>
      <c r="F17" s="1"/>
      <c r="G17" s="1"/>
      <c r="I17" s="1"/>
      <c r="J17" s="1"/>
      <c r="K17" s="1"/>
      <c r="L17" s="1"/>
      <c r="M17" s="1"/>
      <c r="N17" s="1"/>
      <c r="O17" s="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57"/>
      <c r="B18" s="90" t="s">
        <v>124</v>
      </c>
      <c r="C18" s="59">
        <v>3</v>
      </c>
      <c r="D18" s="59" t="s">
        <v>27</v>
      </c>
      <c r="E18" s="90" t="s">
        <v>123</v>
      </c>
      <c r="F18" s="1"/>
      <c r="G18" s="1"/>
      <c r="H18" s="1"/>
      <c r="I18" s="1"/>
      <c r="J18" s="1"/>
      <c r="K18" s="1"/>
      <c r="L18" s="1"/>
      <c r="M18" s="1"/>
      <c r="N18" s="1"/>
      <c r="O18" s="1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57"/>
      <c r="B19" s="90" t="s">
        <v>125</v>
      </c>
      <c r="C19" s="59">
        <v>1</v>
      </c>
      <c r="D19" s="25" t="s">
        <v>25</v>
      </c>
      <c r="E19" s="90" t="s">
        <v>126</v>
      </c>
      <c r="F19" s="1"/>
      <c r="G19" s="1"/>
      <c r="H19" s="1"/>
      <c r="I19" s="1"/>
      <c r="J19" s="1"/>
      <c r="K19" s="1"/>
      <c r="L19" s="1"/>
      <c r="M19" s="1"/>
      <c r="N19" s="1"/>
      <c r="O19" s="1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57"/>
      <c r="B20" s="90" t="s">
        <v>127</v>
      </c>
      <c r="C20" s="59">
        <v>5</v>
      </c>
      <c r="D20" s="25" t="s">
        <v>25</v>
      </c>
      <c r="E20" s="90" t="s">
        <v>128</v>
      </c>
      <c r="F20" s="1"/>
      <c r="G20" s="1"/>
      <c r="H20" s="1"/>
      <c r="I20" s="1"/>
      <c r="J20" s="1"/>
      <c r="K20" s="1"/>
      <c r="L20" s="1"/>
      <c r="M20" s="1"/>
      <c r="N20" s="1"/>
      <c r="O20" s="1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57"/>
      <c r="B21" s="91" t="s">
        <v>129</v>
      </c>
      <c r="C21" s="59">
        <v>5</v>
      </c>
      <c r="D21" s="59" t="s">
        <v>26</v>
      </c>
      <c r="E21" s="90" t="s">
        <v>128</v>
      </c>
      <c r="F21" s="1"/>
      <c r="G21" s="1"/>
      <c r="H21" s="1"/>
      <c r="I21" s="1"/>
      <c r="J21" s="1"/>
      <c r="K21" s="1"/>
      <c r="L21" s="1"/>
      <c r="M21" s="1"/>
      <c r="N21" s="1"/>
      <c r="O21" s="1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57"/>
      <c r="B22" s="90" t="s">
        <v>130</v>
      </c>
      <c r="C22" s="59">
        <v>2</v>
      </c>
      <c r="D22" s="25" t="s">
        <v>25</v>
      </c>
      <c r="E22" s="90" t="s">
        <v>120</v>
      </c>
      <c r="F22" s="1"/>
      <c r="G22" s="1"/>
      <c r="H22" s="1"/>
      <c r="I22" s="1"/>
      <c r="J22" s="1"/>
      <c r="K22" s="1"/>
      <c r="L22" s="1"/>
      <c r="M22" s="1"/>
      <c r="N22" s="1"/>
      <c r="O22" s="1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54"/>
      <c r="B23" s="93" t="s">
        <v>131</v>
      </c>
      <c r="C23" s="56">
        <v>2</v>
      </c>
      <c r="D23" s="59" t="s">
        <v>25</v>
      </c>
      <c r="E23" s="89" t="s">
        <v>133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spans="1:26" ht="12.75" customHeight="1" x14ac:dyDescent="0.2">
      <c r="A24" s="54"/>
      <c r="B24" s="89" t="s">
        <v>132</v>
      </c>
      <c r="C24" s="56">
        <v>1</v>
      </c>
      <c r="D24" s="59" t="s">
        <v>25</v>
      </c>
      <c r="E24" s="89" t="s">
        <v>126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spans="1:26" ht="12.75" customHeight="1" x14ac:dyDescent="0.2">
      <c r="A25" s="54"/>
      <c r="B25" s="89" t="s">
        <v>134</v>
      </c>
      <c r="C25" s="56">
        <v>10</v>
      </c>
      <c r="D25" s="59" t="s">
        <v>25</v>
      </c>
      <c r="E25" s="89" t="s">
        <v>135</v>
      </c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spans="1:26" ht="12.75" customHeight="1" x14ac:dyDescent="0.2">
      <c r="A26" s="57"/>
      <c r="B26" s="58" t="s">
        <v>42</v>
      </c>
      <c r="C26" s="59">
        <v>1</v>
      </c>
      <c r="D26" s="59" t="s">
        <v>25</v>
      </c>
      <c r="E26" s="58" t="s">
        <v>41</v>
      </c>
      <c r="F26" s="1"/>
      <c r="G26" s="1"/>
      <c r="H26" s="1"/>
      <c r="I26" s="1"/>
      <c r="J26" s="1"/>
      <c r="K26" s="1"/>
      <c r="L26" s="1"/>
      <c r="M26" s="1"/>
      <c r="N26" s="1"/>
      <c r="O26" s="1">
        <v>11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35" t="s">
        <v>32</v>
      </c>
      <c r="B27" s="35">
        <f>SUBTOTAL(103,B13:B26)</f>
        <v>14</v>
      </c>
      <c r="C27" s="39"/>
      <c r="D27" s="39"/>
      <c r="E27" s="39"/>
      <c r="F27" s="42"/>
      <c r="G27" s="1"/>
      <c r="H27" s="1"/>
      <c r="I27" s="1"/>
      <c r="J27" s="1"/>
      <c r="K27" s="1"/>
      <c r="L27" s="1"/>
      <c r="M27" s="1"/>
      <c r="N27" s="1"/>
      <c r="O27" s="1">
        <v>12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43"/>
      <c r="B28" s="43"/>
      <c r="C28" s="43"/>
      <c r="D28" s="43"/>
      <c r="E28" s="43"/>
      <c r="F28" s="1"/>
      <c r="G28" s="1"/>
      <c r="H28" s="1"/>
      <c r="I28" s="1"/>
      <c r="J28" s="1"/>
      <c r="K28" s="1"/>
      <c r="L28" s="1"/>
      <c r="M28" s="1"/>
      <c r="N28" s="1"/>
      <c r="O28" s="1">
        <v>13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14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16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17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18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19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21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22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23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24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25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26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27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28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29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35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36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37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38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39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41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45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46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47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48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49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53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55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57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58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59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63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64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67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68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69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71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72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74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75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76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77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78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79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82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83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85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86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87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88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92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95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97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98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99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101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103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105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106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107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108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109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112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114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115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116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117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118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119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122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124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126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127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128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129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131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132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133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134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135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136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137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138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139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141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142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143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144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145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146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147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148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149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151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152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153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154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155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156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157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158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159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161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162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163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164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165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166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167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168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169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171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172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174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175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176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177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178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179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181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183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184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185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186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187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188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189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191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192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193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194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195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196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197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198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199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203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204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205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206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207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208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209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211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212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213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214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215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216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217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218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219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221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222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223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224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225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226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227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228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229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231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232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233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234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235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236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237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238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239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241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243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244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245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246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247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248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249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251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252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253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254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255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256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257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258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259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261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262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263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264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265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266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267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268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269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271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272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273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274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275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276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277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278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279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281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282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283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284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285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286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287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288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289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291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292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293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295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297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298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299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301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302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303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304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305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306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307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308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309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311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312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313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314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315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316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317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318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319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321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322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323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324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325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326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327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328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329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331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333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334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335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336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337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338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339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341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342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343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344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346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347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348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349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351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352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353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354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355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356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357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358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359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361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362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363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365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367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368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369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371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372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373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374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375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376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377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378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379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381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382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383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384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385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386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387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388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389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391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392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393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394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395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396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397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398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399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401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402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403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404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405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406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407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408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409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411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413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414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415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416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417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418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419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421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422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423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424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425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426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427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428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429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431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432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433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434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435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436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437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438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439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441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442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443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444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445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446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447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448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449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451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452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453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454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455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456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457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458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459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461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462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463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464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465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466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467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468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469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471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472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473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474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475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476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477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478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479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481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483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484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485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486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487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488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489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491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492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493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494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495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496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497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498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499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501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502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503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504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506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507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508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509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511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512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513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514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515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516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517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518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519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521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522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523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524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525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526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527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528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529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531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532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533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534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535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536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537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538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539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541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542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543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544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545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546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547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548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549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551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552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553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554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555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556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557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558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559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561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562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563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564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565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566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567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568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569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571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572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573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574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575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576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577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578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579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581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582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583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584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585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586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587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588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589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591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592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593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594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595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596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597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598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599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601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602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603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604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605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606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607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608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609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611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612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613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614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615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616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617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618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619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621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622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623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624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625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626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627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628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629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631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632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633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634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635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636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637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638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639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641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642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643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644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645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646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647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648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649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651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652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653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654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655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656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657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658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659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661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662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663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664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665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666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667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668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669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671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672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673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674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675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676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677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678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679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681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682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683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684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685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686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687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688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689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691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692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693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694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695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696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697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698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699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701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702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703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704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705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706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707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708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709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711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712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713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714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715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716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717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718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719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721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722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723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724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725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726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727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728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729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731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732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733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734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735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736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737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738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739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741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742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743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744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745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746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747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748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749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751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752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753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754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755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756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757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758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759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761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762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763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764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765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766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767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768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769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771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772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773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774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775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776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777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778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779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781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782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783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784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785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786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787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788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789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791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792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793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794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795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796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797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798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799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801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802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803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804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805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806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807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808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809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811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812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813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814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815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816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817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818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819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821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822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823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824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825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826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827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828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829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831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832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833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834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835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836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837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838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839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841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842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843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844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845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846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847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848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849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851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852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853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854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855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856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857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858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859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861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862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863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864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865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866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867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868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869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871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872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873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874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875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876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877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878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879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881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882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883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884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885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886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887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888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889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891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892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893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894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895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896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897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898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899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901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902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903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904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905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906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907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908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909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911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912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913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914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915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916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917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918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919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921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922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923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924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925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926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927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928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929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931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932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933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934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935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936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937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938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939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941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942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943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944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945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946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947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948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949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951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952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953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954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955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956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957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958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959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961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962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963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964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965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966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967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968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969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971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972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973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974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975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976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977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978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979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981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982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983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F998" s="1"/>
      <c r="G998" s="1"/>
      <c r="H998" s="1"/>
      <c r="I998" s="1"/>
      <c r="J998" s="1"/>
      <c r="K998" s="1"/>
      <c r="L998" s="1"/>
      <c r="M998" s="1"/>
      <c r="N998" s="1"/>
      <c r="O998" s="1">
        <v>984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F999" s="1"/>
      <c r="G999" s="1"/>
      <c r="H999" s="1"/>
      <c r="I999" s="1"/>
      <c r="J999" s="1"/>
      <c r="K999" s="1"/>
      <c r="L999" s="1"/>
      <c r="M999" s="1"/>
      <c r="N999" s="1"/>
      <c r="O999" s="1">
        <v>985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986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987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988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989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991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992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993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994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6:26" ht="12.75" customHeight="1" x14ac:dyDescent="0.2"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995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6:26" ht="12.75" customHeight="1" x14ac:dyDescent="0.2"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996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6:26" ht="12.75" customHeight="1" x14ac:dyDescent="0.2">
      <c r="F1011" s="1"/>
      <c r="G1011" s="1"/>
      <c r="H1011" s="1"/>
      <c r="I1011" s="1"/>
      <c r="J1011" s="1"/>
      <c r="K1011" s="1"/>
      <c r="L1011" s="1"/>
      <c r="M1011" s="1"/>
      <c r="N1011" s="1"/>
      <c r="O1011" s="1">
        <v>997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6:26" ht="12.75" customHeight="1" x14ac:dyDescent="0.2">
      <c r="F1012" s="1"/>
      <c r="G1012" s="1"/>
      <c r="H1012" s="1"/>
      <c r="I1012" s="1"/>
      <c r="J1012" s="1"/>
      <c r="K1012" s="1"/>
      <c r="L1012" s="1"/>
      <c r="M1012" s="1"/>
      <c r="N1012" s="1"/>
      <c r="O1012" s="1">
        <v>998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6:26" ht="12.75" customHeight="1" x14ac:dyDescent="0.2">
      <c r="F1013" s="1"/>
      <c r="G1013" s="1"/>
      <c r="H1013" s="1"/>
      <c r="I1013" s="1"/>
      <c r="J1013" s="1"/>
      <c r="K1013" s="1"/>
      <c r="L1013" s="1"/>
      <c r="M1013" s="1"/>
      <c r="N1013" s="1"/>
      <c r="O1013" s="1">
        <v>999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2">
    <mergeCell ref="B2:D2"/>
    <mergeCell ref="A11:C11"/>
  </mergeCells>
  <dataValidations count="2">
    <dataValidation type="custom" allowBlank="1" showErrorMessage="1" sqref="B13:B26" xr:uid="{00000000-0002-0000-0200-000000000000}">
      <formula1>AND(GTE(LEN(B13),MIN((1),(100))),LTE(LEN(B13),MAX((1),(100))))</formula1>
    </dataValidation>
    <dataValidation type="list" allowBlank="1" showErrorMessage="1" sqref="D13:D26" xr:uid="{00000000-0002-0000-0200-000001000000}">
      <formula1>$B$7:$B$9</formula1>
    </dataValidation>
  </dataValidations>
  <pageMargins left="0.78749999999999998" right="0.78749999999999998" top="0.98402777777777795" bottom="0.9840277777777779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showGridLines="0" tabSelected="1" workbookViewId="0">
      <selection activeCell="I9" sqref="I9:I10"/>
    </sheetView>
  </sheetViews>
  <sheetFormatPr defaultColWidth="12.5703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5703125" customWidth="1"/>
  </cols>
  <sheetData>
    <row r="1" spans="1:26" ht="12.75" customHeight="1" x14ac:dyDescent="0.2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31" t="s">
        <v>43</v>
      </c>
      <c r="C4" s="132"/>
      <c r="D4" s="132"/>
      <c r="E4" s="13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39" t="s">
        <v>44</v>
      </c>
      <c r="C7" s="114"/>
      <c r="D7" s="114"/>
      <c r="E7" s="11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60" t="s">
        <v>37</v>
      </c>
      <c r="C8" s="61" t="s">
        <v>45</v>
      </c>
      <c r="D8" s="61" t="s">
        <v>23</v>
      </c>
      <c r="E8" s="61" t="s">
        <v>46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28" t="s">
        <v>47</v>
      </c>
      <c r="C9" s="62" t="s">
        <v>48</v>
      </c>
      <c r="D9" s="28">
        <v>2</v>
      </c>
      <c r="E9" s="38">
        <v>1</v>
      </c>
      <c r="H9" s="1"/>
      <c r="I9" s="4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28" t="s">
        <v>49</v>
      </c>
      <c r="C10" s="62" t="s">
        <v>50</v>
      </c>
      <c r="D10" s="28">
        <v>1</v>
      </c>
      <c r="E10" s="38">
        <v>2</v>
      </c>
      <c r="H10" s="1"/>
      <c r="I10" s="4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28" t="s">
        <v>51</v>
      </c>
      <c r="C11" s="62" t="s">
        <v>52</v>
      </c>
      <c r="D11" s="28">
        <v>1</v>
      </c>
      <c r="E11" s="38">
        <v>1</v>
      </c>
      <c r="H11" s="1"/>
      <c r="I11" s="4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28" t="s">
        <v>53</v>
      </c>
      <c r="C12" s="62" t="s">
        <v>54</v>
      </c>
      <c r="D12" s="28">
        <v>1</v>
      </c>
      <c r="E12" s="28">
        <v>0</v>
      </c>
      <c r="H12" s="1"/>
      <c r="I12" s="4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28" t="s">
        <v>55</v>
      </c>
      <c r="C13" s="62" t="s">
        <v>56</v>
      </c>
      <c r="D13" s="28">
        <v>1</v>
      </c>
      <c r="E13" s="28">
        <v>0</v>
      </c>
      <c r="H13" s="1"/>
      <c r="I13" s="4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28" t="s">
        <v>57</v>
      </c>
      <c r="C14" s="62" t="s">
        <v>58</v>
      </c>
      <c r="D14" s="28">
        <v>0.5</v>
      </c>
      <c r="E14" s="38">
        <v>2</v>
      </c>
      <c r="H14" s="1"/>
      <c r="I14" s="4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28" t="s">
        <v>59</v>
      </c>
      <c r="C15" s="62" t="s">
        <v>60</v>
      </c>
      <c r="D15" s="28">
        <v>0.5</v>
      </c>
      <c r="E15" s="38">
        <v>3</v>
      </c>
      <c r="H15" s="1"/>
      <c r="I15" s="4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28" t="s">
        <v>61</v>
      </c>
      <c r="C16" s="62" t="s">
        <v>62</v>
      </c>
      <c r="D16" s="28">
        <v>2</v>
      </c>
      <c r="E16" s="38">
        <v>3</v>
      </c>
      <c r="H16" s="1"/>
      <c r="I16" s="4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28" t="s">
        <v>63</v>
      </c>
      <c r="C17" s="62" t="s">
        <v>64</v>
      </c>
      <c r="D17" s="28">
        <v>1</v>
      </c>
      <c r="E17" s="38">
        <v>3</v>
      </c>
      <c r="H17" s="1"/>
      <c r="I17" s="4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28" t="s">
        <v>65</v>
      </c>
      <c r="C18" s="62" t="s">
        <v>66</v>
      </c>
      <c r="D18" s="28">
        <v>1</v>
      </c>
      <c r="E18" s="28">
        <v>0</v>
      </c>
      <c r="H18" s="1"/>
      <c r="I18" s="4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28" t="s">
        <v>67</v>
      </c>
      <c r="C19" s="62" t="s">
        <v>68</v>
      </c>
      <c r="D19" s="28">
        <v>1</v>
      </c>
      <c r="E19" s="38">
        <v>2</v>
      </c>
      <c r="H19" s="1"/>
      <c r="I19" s="4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28" t="s">
        <v>69</v>
      </c>
      <c r="C20" s="62" t="s">
        <v>70</v>
      </c>
      <c r="D20" s="28">
        <v>1</v>
      </c>
      <c r="E20" s="38">
        <v>1</v>
      </c>
      <c r="H20" s="1"/>
      <c r="I20" s="4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28" t="s">
        <v>71</v>
      </c>
      <c r="C21" s="62" t="s">
        <v>72</v>
      </c>
      <c r="D21" s="28">
        <v>1</v>
      </c>
      <c r="E21" s="38">
        <v>1</v>
      </c>
      <c r="H21" s="1"/>
      <c r="I21" s="4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38" t="s">
        <v>73</v>
      </c>
      <c r="C22" s="114"/>
      <c r="D22" s="115"/>
      <c r="E22" s="39">
        <f>0.6+(0.01*SUM(D9*E9,D10*E10,D11*E11,D12*E12,D13*E13,D14*E14,D15*E15,D16*E16,D17*E17,D18*E18,D19*E19,D20*E20,D21*E21))</f>
        <v>0.80499999999999994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39" t="s">
        <v>74</v>
      </c>
      <c r="C26" s="114"/>
      <c r="D26" s="114"/>
      <c r="E26" s="140"/>
      <c r="F26" s="63"/>
      <c r="G26" s="64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65" t="s">
        <v>37</v>
      </c>
      <c r="C27" s="141" t="s">
        <v>45</v>
      </c>
      <c r="D27" s="118"/>
      <c r="E27" s="119"/>
      <c r="F27" s="65" t="s">
        <v>23</v>
      </c>
      <c r="G27" s="65" t="s">
        <v>46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28" t="s">
        <v>75</v>
      </c>
      <c r="C28" s="137" t="s">
        <v>76</v>
      </c>
      <c r="D28" s="114"/>
      <c r="E28" s="115"/>
      <c r="F28" s="28">
        <v>1.5</v>
      </c>
      <c r="G28" s="28">
        <v>0</v>
      </c>
      <c r="H28" s="1"/>
      <c r="I28" s="4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28" t="s">
        <v>77</v>
      </c>
      <c r="C29" s="137" t="s">
        <v>78</v>
      </c>
      <c r="D29" s="114"/>
      <c r="E29" s="115"/>
      <c r="F29" s="28">
        <v>0.5</v>
      </c>
      <c r="G29" s="38">
        <v>1</v>
      </c>
      <c r="H29" s="1"/>
      <c r="I29" s="4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28" t="s">
        <v>79</v>
      </c>
      <c r="C30" s="137" t="s">
        <v>80</v>
      </c>
      <c r="D30" s="114"/>
      <c r="E30" s="115"/>
      <c r="F30" s="28">
        <v>1</v>
      </c>
      <c r="G30" s="28">
        <v>0</v>
      </c>
      <c r="H30" s="1"/>
      <c r="I30" s="4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28" t="s">
        <v>81</v>
      </c>
      <c r="C31" s="137" t="s">
        <v>82</v>
      </c>
      <c r="D31" s="114"/>
      <c r="E31" s="115"/>
      <c r="F31" s="28">
        <v>0.5</v>
      </c>
      <c r="G31" s="38">
        <v>1</v>
      </c>
      <c r="H31" s="1"/>
      <c r="I31" s="4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28" t="s">
        <v>83</v>
      </c>
      <c r="C32" s="137" t="s">
        <v>84</v>
      </c>
      <c r="D32" s="114"/>
      <c r="E32" s="115"/>
      <c r="F32" s="28">
        <v>1</v>
      </c>
      <c r="G32" s="28">
        <v>0</v>
      </c>
      <c r="H32" s="1"/>
      <c r="I32" s="4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28" t="s">
        <v>85</v>
      </c>
      <c r="C33" s="137" t="s">
        <v>86</v>
      </c>
      <c r="D33" s="114"/>
      <c r="E33" s="115"/>
      <c r="F33" s="28">
        <v>2</v>
      </c>
      <c r="G33" s="28">
        <v>0</v>
      </c>
      <c r="H33" s="1"/>
      <c r="I33" s="4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28" t="s">
        <v>87</v>
      </c>
      <c r="C34" s="137" t="s">
        <v>88</v>
      </c>
      <c r="D34" s="114"/>
      <c r="E34" s="115"/>
      <c r="F34" s="28">
        <v>-1</v>
      </c>
      <c r="G34" s="28">
        <v>0</v>
      </c>
      <c r="H34" s="1"/>
      <c r="I34" s="4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28" t="s">
        <v>89</v>
      </c>
      <c r="C35" s="137" t="s">
        <v>90</v>
      </c>
      <c r="D35" s="114"/>
      <c r="E35" s="115"/>
      <c r="F35" s="28">
        <v>-1</v>
      </c>
      <c r="G35" s="28">
        <v>0</v>
      </c>
      <c r="H35" s="1"/>
      <c r="I35" s="4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38" t="s">
        <v>91</v>
      </c>
      <c r="C36" s="114"/>
      <c r="D36" s="114"/>
      <c r="E36" s="114"/>
      <c r="F36" s="115"/>
      <c r="G36" s="35">
        <f>1.4+(-0.03*SUM(F28*G28,F29*G29,F30*G30,F31*G31,F32*G32,F33*G33,F34*G34,F35*G35))</f>
        <v>1.3699999999999999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scal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workbookViewId="0">
      <selection activeCell="F20" sqref="F20"/>
    </sheetView>
  </sheetViews>
  <sheetFormatPr defaultColWidth="12.5703125" defaultRowHeight="15" customHeight="1" x14ac:dyDescent="0.2"/>
  <cols>
    <col min="1" max="3" width="11.42578125" customWidth="1"/>
    <col min="4" max="4" width="15" customWidth="1"/>
    <col min="5" max="5" width="14.28515625" customWidth="1"/>
    <col min="6" max="6" width="20.42578125" customWidth="1"/>
    <col min="7" max="7" width="16.5703125" customWidth="1"/>
    <col min="8" max="8" width="20.5703125" customWidth="1"/>
    <col min="9" max="32" width="11.42578125" customWidth="1"/>
  </cols>
  <sheetData>
    <row r="1" spans="1:32" ht="12.75" customHeight="1" x14ac:dyDescent="0.3">
      <c r="A1" s="1"/>
      <c r="B1" s="142" t="s">
        <v>92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  <c r="M1" s="6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2.75" customHeight="1" x14ac:dyDescent="0.2">
      <c r="A5" s="1"/>
      <c r="B5" s="67" t="s">
        <v>93</v>
      </c>
      <c r="C5" s="68" t="s">
        <v>94</v>
      </c>
      <c r="D5" s="68" t="s">
        <v>95</v>
      </c>
      <c r="E5" s="69" t="s">
        <v>96</v>
      </c>
      <c r="F5" s="69" t="s">
        <v>97</v>
      </c>
      <c r="G5" s="69" t="s">
        <v>98</v>
      </c>
      <c r="H5" s="69" t="s">
        <v>99</v>
      </c>
      <c r="I5" s="69" t="s">
        <v>100</v>
      </c>
      <c r="J5" s="69" t="s">
        <v>101</v>
      </c>
      <c r="K5" s="69" t="s">
        <v>102</v>
      </c>
      <c r="L5" s="70" t="s">
        <v>103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2.75" customHeight="1" x14ac:dyDescent="0.2">
      <c r="A6" s="1"/>
      <c r="B6" s="71" t="s">
        <v>104</v>
      </c>
      <c r="C6" s="48">
        <v>190</v>
      </c>
      <c r="D6" s="28">
        <f t="shared" ref="D6:D9" si="0">SUM(E6:K6)</f>
        <v>589</v>
      </c>
      <c r="E6" s="72">
        <v>25</v>
      </c>
      <c r="F6" s="72">
        <v>80</v>
      </c>
      <c r="G6" s="72">
        <v>25</v>
      </c>
      <c r="H6" s="72">
        <v>400</v>
      </c>
      <c r="I6" s="72">
        <v>10</v>
      </c>
      <c r="J6" s="72">
        <v>25</v>
      </c>
      <c r="K6" s="72">
        <v>24</v>
      </c>
      <c r="L6" s="73">
        <f t="shared" ref="L6:L9" si="1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2.75" customHeight="1" x14ac:dyDescent="0.2">
      <c r="A7" s="1"/>
      <c r="B7" s="71" t="s">
        <v>105</v>
      </c>
      <c r="C7" s="28">
        <v>130</v>
      </c>
      <c r="D7" s="28">
        <f t="shared" si="0"/>
        <v>326</v>
      </c>
      <c r="E7" s="74">
        <v>20</v>
      </c>
      <c r="F7" s="74">
        <v>120</v>
      </c>
      <c r="G7" s="74">
        <v>30</v>
      </c>
      <c r="H7" s="74">
        <v>100</v>
      </c>
      <c r="I7" s="74">
        <v>10</v>
      </c>
      <c r="J7" s="74">
        <v>30</v>
      </c>
      <c r="K7" s="74">
        <v>16</v>
      </c>
      <c r="L7" s="73">
        <f t="shared" si="1"/>
        <v>2.5076923076923077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2.75" customHeight="1" x14ac:dyDescent="0.2">
      <c r="A8" s="1"/>
      <c r="B8" s="71" t="s">
        <v>106</v>
      </c>
      <c r="C8" s="28">
        <v>140</v>
      </c>
      <c r="D8" s="28">
        <f t="shared" si="0"/>
        <v>399</v>
      </c>
      <c r="E8" s="75">
        <v>17</v>
      </c>
      <c r="F8" s="75">
        <v>90</v>
      </c>
      <c r="G8" s="75">
        <v>32</v>
      </c>
      <c r="H8" s="75">
        <v>200</v>
      </c>
      <c r="I8" s="75">
        <v>12</v>
      </c>
      <c r="J8" s="75">
        <v>32</v>
      </c>
      <c r="K8" s="75">
        <v>16</v>
      </c>
      <c r="L8" s="73">
        <f t="shared" si="1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2.75" customHeight="1" x14ac:dyDescent="0.2">
      <c r="A9" s="1"/>
      <c r="B9" s="71" t="s">
        <v>107</v>
      </c>
      <c r="C9" s="28">
        <v>125</v>
      </c>
      <c r="D9" s="28">
        <f t="shared" si="0"/>
        <v>486</v>
      </c>
      <c r="E9" s="74">
        <v>22</v>
      </c>
      <c r="F9" s="74">
        <v>80</v>
      </c>
      <c r="G9" s="74">
        <v>33</v>
      </c>
      <c r="H9" s="74">
        <v>300</v>
      </c>
      <c r="I9" s="74">
        <v>8</v>
      </c>
      <c r="J9" s="74">
        <v>35</v>
      </c>
      <c r="K9" s="74">
        <v>8</v>
      </c>
      <c r="L9" s="73">
        <f t="shared" si="1"/>
        <v>3.8879999999999999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2.75" customHeight="1" x14ac:dyDescent="0.2">
      <c r="A10" s="1"/>
      <c r="B10" s="76"/>
      <c r="C10" s="28"/>
      <c r="D10" s="28"/>
      <c r="E10" s="74"/>
      <c r="F10" s="74"/>
      <c r="G10" s="74"/>
      <c r="H10" s="74"/>
      <c r="I10" s="74"/>
      <c r="J10" s="74"/>
      <c r="K10" s="74"/>
      <c r="L10" s="7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2.75" customHeight="1" x14ac:dyDescent="0.2">
      <c r="A11" s="1"/>
      <c r="B11" s="76"/>
      <c r="C11" s="28"/>
      <c r="D11" s="28"/>
      <c r="E11" s="74"/>
      <c r="F11" s="74"/>
      <c r="G11" s="74"/>
      <c r="H11" s="74"/>
      <c r="I11" s="74"/>
      <c r="J11" s="74"/>
      <c r="K11" s="74"/>
      <c r="L11" s="7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2.75" customHeight="1" x14ac:dyDescent="0.2">
      <c r="A12" s="1"/>
      <c r="B12" s="76"/>
      <c r="C12" s="28"/>
      <c r="D12" s="28"/>
      <c r="E12" s="74"/>
      <c r="F12" s="74"/>
      <c r="G12" s="74"/>
      <c r="H12" s="74"/>
      <c r="I12" s="74"/>
      <c r="J12" s="74"/>
      <c r="K12" s="74"/>
      <c r="L12" s="7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2.75" customHeight="1" x14ac:dyDescent="0.2">
      <c r="A13" s="1"/>
      <c r="B13" s="76"/>
      <c r="C13" s="28"/>
      <c r="D13" s="28"/>
      <c r="E13" s="74"/>
      <c r="F13" s="74"/>
      <c r="G13" s="74"/>
      <c r="H13" s="74"/>
      <c r="I13" s="74"/>
      <c r="J13" s="74"/>
      <c r="K13" s="74"/>
      <c r="L13" s="7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2.75" customHeight="1" x14ac:dyDescent="0.2">
      <c r="A14" s="1"/>
      <c r="B14" s="76"/>
      <c r="C14" s="28"/>
      <c r="D14" s="28"/>
      <c r="E14" s="74"/>
      <c r="F14" s="74"/>
      <c r="G14" s="74"/>
      <c r="H14" s="74"/>
      <c r="I14" s="74"/>
      <c r="J14" s="74"/>
      <c r="K14" s="74"/>
      <c r="L14" s="7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2.75" customHeight="1" x14ac:dyDescent="0.2">
      <c r="A15" s="1"/>
      <c r="B15" s="76"/>
      <c r="C15" s="28"/>
      <c r="D15" s="28"/>
      <c r="E15" s="74"/>
      <c r="F15" s="74"/>
      <c r="G15" s="74"/>
      <c r="H15" s="74"/>
      <c r="I15" s="74"/>
      <c r="J15" s="74"/>
      <c r="K15" s="74"/>
      <c r="L15" s="7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2.75" customHeight="1" x14ac:dyDescent="0.2">
      <c r="A16" s="1"/>
      <c r="B16" s="76"/>
      <c r="C16" s="28"/>
      <c r="D16" s="28"/>
      <c r="E16" s="74"/>
      <c r="F16" s="74"/>
      <c r="G16" s="74"/>
      <c r="H16" s="74"/>
      <c r="I16" s="74"/>
      <c r="J16" s="74"/>
      <c r="K16" s="74"/>
      <c r="L16" s="7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.75" customHeight="1" x14ac:dyDescent="0.2">
      <c r="A17" s="1"/>
      <c r="B17" s="76"/>
      <c r="C17" s="28"/>
      <c r="D17" s="28"/>
      <c r="E17" s="74"/>
      <c r="F17" s="74"/>
      <c r="G17" s="74"/>
      <c r="H17" s="74"/>
      <c r="I17" s="74"/>
      <c r="J17" s="74"/>
      <c r="K17" s="74"/>
      <c r="L17" s="7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.75" customHeight="1" x14ac:dyDescent="0.2">
      <c r="A18" s="1"/>
      <c r="B18" s="76"/>
      <c r="C18" s="28"/>
      <c r="D18" s="28"/>
      <c r="E18" s="74"/>
      <c r="F18" s="74"/>
      <c r="G18" s="74"/>
      <c r="H18" s="74"/>
      <c r="I18" s="74"/>
      <c r="J18" s="74"/>
      <c r="K18" s="74"/>
      <c r="L18" s="7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.75" customHeight="1" x14ac:dyDescent="0.2">
      <c r="A19" s="1"/>
      <c r="B19" s="76"/>
      <c r="C19" s="28"/>
      <c r="D19" s="28"/>
      <c r="E19" s="74"/>
      <c r="F19" s="74"/>
      <c r="G19" s="74"/>
      <c r="H19" s="74"/>
      <c r="I19" s="74"/>
      <c r="J19" s="74"/>
      <c r="K19" s="74"/>
      <c r="L19" s="7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2.75" customHeight="1" x14ac:dyDescent="0.2">
      <c r="A20" s="1"/>
      <c r="B20" s="76"/>
      <c r="C20" s="28"/>
      <c r="D20" s="28"/>
      <c r="E20" s="74"/>
      <c r="F20" s="74"/>
      <c r="G20" s="74"/>
      <c r="H20" s="74"/>
      <c r="I20" s="74"/>
      <c r="J20" s="74"/>
      <c r="K20" s="74"/>
      <c r="L20" s="7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2.75" customHeight="1" x14ac:dyDescent="0.2">
      <c r="A21" s="1"/>
      <c r="B21" s="76"/>
      <c r="C21" s="28"/>
      <c r="D21" s="28"/>
      <c r="E21" s="74"/>
      <c r="F21" s="74"/>
      <c r="G21" s="74"/>
      <c r="H21" s="74"/>
      <c r="I21" s="74"/>
      <c r="J21" s="74"/>
      <c r="K21" s="74"/>
      <c r="L21" s="7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2.75" customHeight="1" x14ac:dyDescent="0.2">
      <c r="A22" s="1"/>
      <c r="B22" s="76"/>
      <c r="C22" s="28"/>
      <c r="D22" s="28"/>
      <c r="E22" s="74"/>
      <c r="F22" s="74"/>
      <c r="G22" s="74"/>
      <c r="H22" s="74"/>
      <c r="I22" s="74"/>
      <c r="J22" s="74"/>
      <c r="K22" s="74"/>
      <c r="L22" s="7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2.75" customHeight="1" x14ac:dyDescent="0.2">
      <c r="A23" s="1"/>
      <c r="B23" s="76"/>
      <c r="C23" s="28"/>
      <c r="D23" s="28"/>
      <c r="E23" s="74"/>
      <c r="F23" s="74"/>
      <c r="G23" s="74"/>
      <c r="H23" s="74"/>
      <c r="I23" s="74"/>
      <c r="J23" s="74"/>
      <c r="K23" s="74"/>
      <c r="L23" s="7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2.75" customHeight="1" x14ac:dyDescent="0.2">
      <c r="A24" s="1"/>
      <c r="B24" s="76"/>
      <c r="C24" s="28"/>
      <c r="D24" s="28"/>
      <c r="E24" s="74"/>
      <c r="F24" s="74"/>
      <c r="G24" s="74"/>
      <c r="H24" s="74"/>
      <c r="I24" s="74"/>
      <c r="J24" s="74"/>
      <c r="K24" s="74"/>
      <c r="L24" s="7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.75" customHeight="1" x14ac:dyDescent="0.2">
      <c r="A25" s="1"/>
      <c r="B25" s="76"/>
      <c r="C25" s="28"/>
      <c r="D25" s="28"/>
      <c r="E25" s="74"/>
      <c r="F25" s="74"/>
      <c r="G25" s="74"/>
      <c r="H25" s="74"/>
      <c r="I25" s="74"/>
      <c r="J25" s="74"/>
      <c r="K25" s="74"/>
      <c r="L25" s="7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2.75" customHeight="1" x14ac:dyDescent="0.2">
      <c r="A26" s="1"/>
      <c r="B26" s="76"/>
      <c r="C26" s="28"/>
      <c r="D26" s="28"/>
      <c r="E26" s="74"/>
      <c r="F26" s="74"/>
      <c r="G26" s="74"/>
      <c r="H26" s="74"/>
      <c r="I26" s="74"/>
      <c r="J26" s="74"/>
      <c r="K26" s="74"/>
      <c r="L26" s="7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2.75" customHeight="1" x14ac:dyDescent="0.2">
      <c r="A27" s="1"/>
      <c r="B27" s="76"/>
      <c r="C27" s="28"/>
      <c r="D27" s="28"/>
      <c r="E27" s="74"/>
      <c r="F27" s="74"/>
      <c r="G27" s="74"/>
      <c r="H27" s="74"/>
      <c r="I27" s="74"/>
      <c r="J27" s="74"/>
      <c r="K27" s="74"/>
      <c r="L27" s="7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2.75" customHeight="1" x14ac:dyDescent="0.2">
      <c r="A28" s="1"/>
      <c r="B28" s="78"/>
      <c r="C28" s="31"/>
      <c r="D28" s="31"/>
      <c r="E28" s="79"/>
      <c r="F28" s="79"/>
      <c r="G28" s="79"/>
      <c r="H28" s="79"/>
      <c r="I28" s="79"/>
      <c r="J28" s="79"/>
      <c r="K28" s="79"/>
      <c r="L28" s="8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2.75" customHeight="1" x14ac:dyDescent="0.2">
      <c r="A29" s="1"/>
      <c r="B29" s="21" t="s">
        <v>108</v>
      </c>
      <c r="C29" s="81"/>
      <c r="D29" s="81">
        <f t="shared" ref="D29:K29" si="2">SUM(D6:D28)</f>
        <v>1800</v>
      </c>
      <c r="E29" s="81">
        <f t="shared" si="2"/>
        <v>84</v>
      </c>
      <c r="F29" s="81">
        <f t="shared" si="2"/>
        <v>370</v>
      </c>
      <c r="G29" s="81">
        <f t="shared" si="2"/>
        <v>120</v>
      </c>
      <c r="H29" s="81">
        <f t="shared" si="2"/>
        <v>1000</v>
      </c>
      <c r="I29" s="81">
        <f t="shared" si="2"/>
        <v>40</v>
      </c>
      <c r="J29" s="81">
        <f t="shared" si="2"/>
        <v>122</v>
      </c>
      <c r="K29" s="81">
        <f t="shared" si="2"/>
        <v>64</v>
      </c>
      <c r="L29" s="8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43" t="s">
        <v>109</v>
      </c>
      <c r="K30" s="101"/>
      <c r="L30" s="83">
        <v>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2.75" customHeight="1" x14ac:dyDescent="0.2">
      <c r="A31" s="1"/>
      <c r="B31" s="84" t="s">
        <v>110</v>
      </c>
      <c r="C31" s="85"/>
      <c r="D31" s="86"/>
      <c r="E31" s="87">
        <f t="shared" ref="E31:K31" si="3">(E29*1)/$D$29</f>
        <v>4.6666666666666669E-2</v>
      </c>
      <c r="F31" s="87">
        <f t="shared" si="3"/>
        <v>0.20555555555555555</v>
      </c>
      <c r="G31" s="87">
        <f t="shared" si="3"/>
        <v>6.6666666666666666E-2</v>
      </c>
      <c r="H31" s="87">
        <f t="shared" si="3"/>
        <v>0.55555555555555558</v>
      </c>
      <c r="I31" s="87">
        <f t="shared" si="3"/>
        <v>2.2222222222222223E-2</v>
      </c>
      <c r="J31" s="87">
        <f t="shared" si="3"/>
        <v>6.7777777777777784E-2</v>
      </c>
      <c r="K31" s="87">
        <f t="shared" si="3"/>
        <v>3.5555555555555556E-2</v>
      </c>
      <c r="L31" s="88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1:L1"/>
    <mergeCell ref="J30:K30"/>
  </mergeCells>
  <pageMargins left="0.78749999999999998" right="0.78749999999999998" top="1.05277777777778" bottom="1.05277777777778" header="0" footer="0"/>
  <pageSetup scale="0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UC</vt:lpstr>
      <vt:lpstr>Fatores</vt:lpstr>
      <vt:lpstr>dadoshistoricos</vt:lpstr>
      <vt:lpstr>UC!_Toc112831755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Bruno Henrique</cp:lastModifiedBy>
  <cp:lastPrinted>2022-12-01T20:08:52Z</cp:lastPrinted>
  <dcterms:created xsi:type="dcterms:W3CDTF">2005-01-11T13:43:58Z</dcterms:created>
  <dcterms:modified xsi:type="dcterms:W3CDTF">2022-12-01T20:29:09Z</dcterms:modified>
</cp:coreProperties>
</file>