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65" windowWidth="20715" windowHeight="10365"/>
  </bookViews>
  <sheets>
    <sheet name="Wilcox East" sheetId="6" r:id="rId1"/>
  </sheets>
  <calcPr calcId="145621"/>
</workbook>
</file>

<file path=xl/calcChain.xml><?xml version="1.0" encoding="utf-8"?>
<calcChain xmlns="http://schemas.openxmlformats.org/spreadsheetml/2006/main">
  <c r="AN2" i="6" l="1"/>
  <c r="V33" i="6" l="1"/>
  <c r="X33" i="6" s="1"/>
  <c r="R33" i="6"/>
  <c r="S33" i="6" s="1"/>
  <c r="N33" i="6"/>
  <c r="G33" i="6"/>
  <c r="H33" i="6" s="1"/>
  <c r="R13" i="6"/>
  <c r="N13" i="6"/>
  <c r="G13" i="6"/>
  <c r="H13" i="6" s="1"/>
  <c r="K33" i="6" l="1"/>
  <c r="O33" i="6" s="1"/>
  <c r="V13" i="6"/>
  <c r="X13" i="6" s="1"/>
  <c r="S13" i="6"/>
  <c r="K13" i="6"/>
  <c r="O13" i="6" s="1"/>
  <c r="T33" i="6" l="1"/>
  <c r="T13" i="6"/>
  <c r="G68" i="6" l="1"/>
  <c r="G66" i="6"/>
  <c r="G70" i="6"/>
  <c r="K70" i="6" s="1"/>
  <c r="G69" i="6"/>
  <c r="K69" i="6" s="1"/>
  <c r="G65" i="6"/>
  <c r="H65" i="6" s="1"/>
  <c r="G64" i="6"/>
  <c r="K64" i="6" s="1"/>
  <c r="G62" i="6"/>
  <c r="K62" i="6" s="1"/>
  <c r="G61" i="6"/>
  <c r="K61" i="6" s="1"/>
  <c r="G67" i="6"/>
  <c r="H67" i="6" s="1"/>
  <c r="G63" i="6"/>
  <c r="K63" i="6" s="1"/>
  <c r="G60" i="6"/>
  <c r="G59" i="6"/>
  <c r="K59" i="6" s="1"/>
  <c r="G58" i="6"/>
  <c r="K58" i="6" s="1"/>
  <c r="G57" i="6"/>
  <c r="K57" i="6" s="1"/>
  <c r="G56" i="6"/>
  <c r="K56" i="6" s="1"/>
  <c r="G55" i="6"/>
  <c r="K55" i="6" s="1"/>
  <c r="G54" i="6"/>
  <c r="K54" i="6" s="1"/>
  <c r="G52" i="6"/>
  <c r="K52" i="6" s="1"/>
  <c r="G51" i="6"/>
  <c r="K51" i="6" s="1"/>
  <c r="G53" i="6"/>
  <c r="K53" i="6" s="1"/>
  <c r="G50" i="6"/>
  <c r="G49" i="6"/>
  <c r="K49" i="6" s="1"/>
  <c r="G48" i="6"/>
  <c r="K48" i="6" s="1"/>
  <c r="G46" i="6"/>
  <c r="K46" i="6" s="1"/>
  <c r="G45" i="6"/>
  <c r="H45" i="6" s="1"/>
  <c r="G44" i="6"/>
  <c r="K44" i="6" s="1"/>
  <c r="G42" i="6"/>
  <c r="H42" i="6" s="1"/>
  <c r="G41" i="6"/>
  <c r="K41" i="6" s="1"/>
  <c r="G47" i="6"/>
  <c r="K47" i="6" s="1"/>
  <c r="G43" i="6"/>
  <c r="K43" i="6" s="1"/>
  <c r="G40" i="6"/>
  <c r="G39" i="6"/>
  <c r="G35" i="6"/>
  <c r="G31" i="6"/>
  <c r="G38" i="6"/>
  <c r="H38" i="6" s="1"/>
  <c r="G36" i="6"/>
  <c r="K36" i="6" s="1"/>
  <c r="G34" i="6"/>
  <c r="K34" i="6" s="1"/>
  <c r="G32" i="6"/>
  <c r="K32" i="6" s="1"/>
  <c r="G37" i="6"/>
  <c r="H37" i="6" s="1"/>
  <c r="G27" i="6"/>
  <c r="H27" i="6" s="1"/>
  <c r="G23" i="6"/>
  <c r="K23" i="6" s="1"/>
  <c r="G26" i="6"/>
  <c r="H26" i="6" s="1"/>
  <c r="G25" i="6"/>
  <c r="K25" i="6" s="1"/>
  <c r="G22" i="6"/>
  <c r="K22" i="6" s="1"/>
  <c r="G21" i="6"/>
  <c r="H21" i="6" s="1"/>
  <c r="G19" i="6"/>
  <c r="H19" i="6" s="1"/>
  <c r="G18" i="6"/>
  <c r="H18" i="6" s="1"/>
  <c r="G12" i="6"/>
  <c r="H12" i="6" s="1"/>
  <c r="G14" i="6"/>
  <c r="H14" i="6" s="1"/>
  <c r="G15" i="6"/>
  <c r="H15" i="6" s="1"/>
  <c r="G16" i="6"/>
  <c r="K16" i="6" s="1"/>
  <c r="G11" i="6"/>
  <c r="H11" i="6" s="1"/>
  <c r="G17" i="6"/>
  <c r="H17" i="6" s="1"/>
  <c r="G20" i="6"/>
  <c r="G24" i="6"/>
  <c r="G28" i="6"/>
  <c r="G30" i="6"/>
  <c r="G29" i="6"/>
  <c r="H25" i="6"/>
  <c r="R67" i="6"/>
  <c r="N67" i="6"/>
  <c r="R63" i="6"/>
  <c r="V63" i="6" s="1"/>
  <c r="X63" i="6" s="1"/>
  <c r="N63" i="6"/>
  <c r="R57" i="6"/>
  <c r="V57" i="6" s="1"/>
  <c r="X57" i="6" s="1"/>
  <c r="N57" i="6"/>
  <c r="R53" i="6"/>
  <c r="V53" i="6" s="1"/>
  <c r="X53" i="6" s="1"/>
  <c r="N53" i="6"/>
  <c r="R47" i="6"/>
  <c r="N47" i="6"/>
  <c r="R43" i="6"/>
  <c r="T43" i="6" s="1"/>
  <c r="N43" i="6"/>
  <c r="R37" i="6"/>
  <c r="V37" i="6" s="1"/>
  <c r="X37" i="6" s="1"/>
  <c r="N37" i="6"/>
  <c r="R27" i="6"/>
  <c r="V27" i="6" s="1"/>
  <c r="X27" i="6" s="1"/>
  <c r="N27" i="6"/>
  <c r="R23" i="6"/>
  <c r="V23" i="6" s="1"/>
  <c r="X23" i="6" s="1"/>
  <c r="N23" i="6"/>
  <c r="R17" i="6"/>
  <c r="N17" i="6"/>
  <c r="T47" i="6" l="1"/>
  <c r="U41" i="6" s="1"/>
  <c r="O57" i="6"/>
  <c r="S67" i="6"/>
  <c r="O47" i="6"/>
  <c r="H23" i="6"/>
  <c r="H16" i="6"/>
  <c r="I11" i="6" s="1"/>
  <c r="J20" i="6" s="1"/>
  <c r="K20" i="6" s="1"/>
  <c r="H46" i="6"/>
  <c r="H64" i="6"/>
  <c r="O23" i="6"/>
  <c r="O43" i="6"/>
  <c r="O63" i="6"/>
  <c r="H57" i="6"/>
  <c r="H36" i="6"/>
  <c r="H55" i="6"/>
  <c r="K12" i="6"/>
  <c r="O53" i="6"/>
  <c r="H41" i="6"/>
  <c r="H63" i="6"/>
  <c r="S43" i="6"/>
  <c r="H22" i="6"/>
  <c r="H32" i="6"/>
  <c r="H43" i="6"/>
  <c r="H44" i="6"/>
  <c r="H49" i="6"/>
  <c r="H52" i="6"/>
  <c r="H58" i="6"/>
  <c r="H61" i="6"/>
  <c r="I61" i="6" s="1"/>
  <c r="H69" i="6"/>
  <c r="K11" i="6"/>
  <c r="K18" i="6"/>
  <c r="K37" i="6"/>
  <c r="O37" i="6" s="1"/>
  <c r="K45" i="6"/>
  <c r="K65" i="6"/>
  <c r="T53" i="6"/>
  <c r="U59" i="6" s="1"/>
  <c r="S63" i="6"/>
  <c r="H34" i="6"/>
  <c r="H47" i="6"/>
  <c r="H53" i="6"/>
  <c r="H54" i="6"/>
  <c r="H59" i="6"/>
  <c r="H62" i="6"/>
  <c r="H70" i="6"/>
  <c r="K14" i="6"/>
  <c r="K19" i="6"/>
  <c r="K21" i="6"/>
  <c r="K26" i="6"/>
  <c r="K38" i="6"/>
  <c r="T57" i="6"/>
  <c r="K15" i="6"/>
  <c r="K17" i="6"/>
  <c r="O17" i="6" s="1"/>
  <c r="K27" i="6"/>
  <c r="O27" i="6" s="1"/>
  <c r="K42" i="6"/>
  <c r="K67" i="6"/>
  <c r="O67" i="6" s="1"/>
  <c r="T23" i="6"/>
  <c r="T63" i="6"/>
  <c r="H48" i="6"/>
  <c r="H51" i="6"/>
  <c r="H56" i="6"/>
  <c r="U49" i="6"/>
  <c r="V49" i="6" s="1"/>
  <c r="X49" i="6" s="1"/>
  <c r="V47" i="6"/>
  <c r="X47" i="6" s="1"/>
  <c r="S37" i="6"/>
  <c r="V43" i="6"/>
  <c r="X43" i="6" s="1"/>
  <c r="S17" i="6"/>
  <c r="V17" i="6"/>
  <c r="X17" i="6" s="1"/>
  <c r="S23" i="6"/>
  <c r="S27" i="6"/>
  <c r="S53" i="6"/>
  <c r="S57" i="6"/>
  <c r="V67" i="6"/>
  <c r="X67" i="6" s="1"/>
  <c r="S47" i="6"/>
  <c r="J68" i="6" l="1"/>
  <c r="J66" i="6"/>
  <c r="I51" i="6"/>
  <c r="J60" i="6" s="1"/>
  <c r="K60" i="6" s="1"/>
  <c r="I31" i="6"/>
  <c r="I41" i="6"/>
  <c r="J50" i="6" s="1"/>
  <c r="T37" i="6"/>
  <c r="I21" i="6"/>
  <c r="J29" i="6" s="1"/>
  <c r="K29" i="6" s="1"/>
  <c r="T67" i="6"/>
  <c r="U61" i="6" s="1"/>
  <c r="V61" i="6" s="1"/>
  <c r="X61" i="6" s="1"/>
  <c r="K68" i="6"/>
  <c r="K50" i="6"/>
  <c r="T27" i="6"/>
  <c r="U26" i="6" s="1"/>
  <c r="V26" i="6" s="1"/>
  <c r="X26" i="6" s="1"/>
  <c r="T17" i="6"/>
  <c r="U45" i="6"/>
  <c r="V45" i="6" s="1"/>
  <c r="X45" i="6" s="1"/>
  <c r="U50" i="6"/>
  <c r="U46" i="6"/>
  <c r="V46" i="6" s="1"/>
  <c r="X46" i="6" s="1"/>
  <c r="U48" i="6"/>
  <c r="V48" i="6" s="1"/>
  <c r="X48" i="6" s="1"/>
  <c r="V41" i="6"/>
  <c r="X41" i="6" s="1"/>
  <c r="U42" i="6"/>
  <c r="V42" i="6" s="1"/>
  <c r="X42" i="6" s="1"/>
  <c r="U44" i="6"/>
  <c r="V44" i="6" s="1"/>
  <c r="X44" i="6" s="1"/>
  <c r="U60" i="6"/>
  <c r="V59" i="6"/>
  <c r="X59" i="6" s="1"/>
  <c r="U55" i="6"/>
  <c r="V55" i="6" s="1"/>
  <c r="X55" i="6" s="1"/>
  <c r="U52" i="6"/>
  <c r="V52" i="6" s="1"/>
  <c r="X52" i="6" s="1"/>
  <c r="U58" i="6"/>
  <c r="V58" i="6" s="1"/>
  <c r="X58" i="6" s="1"/>
  <c r="U56" i="6"/>
  <c r="V56" i="6" s="1"/>
  <c r="X56" i="6" s="1"/>
  <c r="U54" i="6"/>
  <c r="V54" i="6" s="1"/>
  <c r="X54" i="6" s="1"/>
  <c r="U51" i="6"/>
  <c r="V51" i="6" s="1"/>
  <c r="X51" i="6" s="1"/>
  <c r="U62" i="6"/>
  <c r="V62" i="6" s="1"/>
  <c r="X62" i="6" s="1"/>
  <c r="U38" i="6" l="1"/>
  <c r="V38" i="6" s="1"/>
  <c r="X38" i="6" s="1"/>
  <c r="U40" i="6"/>
  <c r="U32" i="6"/>
  <c r="V32" i="6" s="1"/>
  <c r="X32" i="6" s="1"/>
  <c r="U35" i="6"/>
  <c r="U36" i="6"/>
  <c r="V36" i="6" s="1"/>
  <c r="X36" i="6" s="1"/>
  <c r="U39" i="6"/>
  <c r="U31" i="6"/>
  <c r="U34" i="6"/>
  <c r="V34" i="6" s="1"/>
  <c r="X34" i="6" s="1"/>
  <c r="U64" i="6"/>
  <c r="J28" i="6"/>
  <c r="K28" i="6" s="1"/>
  <c r="J40" i="6"/>
  <c r="K40" i="6" s="1"/>
  <c r="J39" i="6"/>
  <c r="K39" i="6" s="1"/>
  <c r="V39" i="6" s="1"/>
  <c r="X39" i="6" s="1"/>
  <c r="J35" i="6"/>
  <c r="J31" i="6"/>
  <c r="J24" i="6"/>
  <c r="K24" i="6" s="1"/>
  <c r="U68" i="6"/>
  <c r="V68" i="6" s="1"/>
  <c r="X68" i="6" s="1"/>
  <c r="J30" i="6"/>
  <c r="K30" i="6" s="1"/>
  <c r="U69" i="6"/>
  <c r="V69" i="6" s="1"/>
  <c r="X69" i="6" s="1"/>
  <c r="U66" i="6"/>
  <c r="V64" i="6"/>
  <c r="X64" i="6" s="1"/>
  <c r="AB7" i="6" s="1" a="1"/>
  <c r="U22" i="6"/>
  <c r="V22" i="6" s="1"/>
  <c r="X22" i="6" s="1"/>
  <c r="U21" i="6"/>
  <c r="V21" i="6" s="1"/>
  <c r="X21" i="6" s="1"/>
  <c r="K66" i="6"/>
  <c r="V66" i="6" s="1"/>
  <c r="X66" i="6" s="1"/>
  <c r="U25" i="6"/>
  <c r="V25" i="6" s="1"/>
  <c r="X25" i="6" s="1"/>
  <c r="K35" i="6"/>
  <c r="V35" i="6" s="1"/>
  <c r="X35" i="6" s="1"/>
  <c r="V60" i="6"/>
  <c r="X60" i="6" s="1"/>
  <c r="AB6" i="6" s="1" a="1"/>
  <c r="U70" i="6"/>
  <c r="V70" i="6" s="1"/>
  <c r="X70" i="6" s="1"/>
  <c r="U30" i="6"/>
  <c r="U20" i="6"/>
  <c r="V20" i="6" s="1"/>
  <c r="X20" i="6" s="1"/>
  <c r="U18" i="6"/>
  <c r="V18" i="6" s="1"/>
  <c r="X18" i="6" s="1"/>
  <c r="U14" i="6"/>
  <c r="V14" i="6" s="1"/>
  <c r="X14" i="6" s="1"/>
  <c r="U15" i="6"/>
  <c r="V15" i="6" s="1"/>
  <c r="X15" i="6" s="1"/>
  <c r="U12" i="6"/>
  <c r="V12" i="6" s="1"/>
  <c r="X12" i="6" s="1"/>
  <c r="U11" i="6"/>
  <c r="V11" i="6" s="1"/>
  <c r="X11" i="6" s="1"/>
  <c r="U19" i="6"/>
  <c r="V19" i="6" s="1"/>
  <c r="X19" i="6" s="1"/>
  <c r="U16" i="6"/>
  <c r="V16" i="6" s="1"/>
  <c r="X16" i="6" s="1"/>
  <c r="K31" i="6"/>
  <c r="V31" i="6" s="1"/>
  <c r="X31" i="6" s="1"/>
  <c r="U65" i="6"/>
  <c r="V65" i="6" s="1"/>
  <c r="X65" i="6" s="1"/>
  <c r="U28" i="6"/>
  <c r="V28" i="6" s="1"/>
  <c r="X28" i="6" s="1"/>
  <c r="V50" i="6"/>
  <c r="X50" i="6" s="1"/>
  <c r="AB5" i="6" s="1" a="1"/>
  <c r="U24" i="6"/>
  <c r="V24" i="6" s="1"/>
  <c r="X24" i="6" s="1"/>
  <c r="U29" i="6"/>
  <c r="V29" i="6" s="1"/>
  <c r="X29" i="6" s="1"/>
  <c r="AC7" i="6" l="1"/>
  <c r="AJ7" i="6"/>
  <c r="AE7" i="6"/>
  <c r="AG7" i="6"/>
  <c r="AI7" i="6"/>
  <c r="AK7" i="6"/>
  <c r="AF7" i="6"/>
  <c r="AH7" i="6"/>
  <c r="AB7" i="6"/>
  <c r="AD7" i="6"/>
  <c r="AB6" i="6"/>
  <c r="AG6" i="6"/>
  <c r="AJ6" i="6"/>
  <c r="AI6" i="6"/>
  <c r="AK6" i="6"/>
  <c r="AH6" i="6"/>
  <c r="AE6" i="6"/>
  <c r="AC6" i="6"/>
  <c r="AF6" i="6"/>
  <c r="AD6" i="6"/>
  <c r="AE5" i="6"/>
  <c r="AK5" i="6"/>
  <c r="AF5" i="6"/>
  <c r="AC5" i="6"/>
  <c r="AD5" i="6"/>
  <c r="AJ5" i="6"/>
  <c r="AG5" i="6"/>
  <c r="AB5" i="6"/>
  <c r="AH5" i="6"/>
  <c r="AI5" i="6"/>
  <c r="V40" i="6"/>
  <c r="X40" i="6" s="1"/>
  <c r="AB2" i="6" a="1"/>
  <c r="AB3" i="6" a="1"/>
  <c r="AB4" i="6" a="1"/>
  <c r="V30" i="6"/>
  <c r="X30" i="6" s="1"/>
  <c r="AB4" i="6" l="1"/>
  <c r="AC4" i="6"/>
  <c r="AK4" i="6"/>
  <c r="AE4" i="6"/>
  <c r="AG4" i="6"/>
  <c r="AI4" i="6"/>
  <c r="AD4" i="6"/>
  <c r="AF4" i="6"/>
  <c r="AH4" i="6"/>
  <c r="AJ4" i="6"/>
  <c r="AC2" i="6"/>
  <c r="AJ2" i="6"/>
  <c r="AE2" i="6"/>
  <c r="AG2" i="6"/>
  <c r="AB2" i="6"/>
  <c r="AD2" i="6"/>
  <c r="AI2" i="6"/>
  <c r="AK2" i="6"/>
  <c r="AF2" i="6"/>
  <c r="AH2" i="6"/>
  <c r="AM5" i="6"/>
  <c r="AL5" i="6"/>
  <c r="AM6" i="6"/>
  <c r="AL6" i="6"/>
  <c r="AB3" i="6"/>
  <c r="AE3" i="6"/>
  <c r="AG3" i="6"/>
  <c r="AJ3" i="6"/>
  <c r="AI3" i="6"/>
  <c r="AK3" i="6"/>
  <c r="AF3" i="6"/>
  <c r="AH3" i="6"/>
  <c r="AC3" i="6"/>
  <c r="AD3" i="6"/>
  <c r="AM7" i="6"/>
  <c r="AL7" i="6"/>
  <c r="AL2" i="6" l="1"/>
  <c r="AM2" i="6"/>
  <c r="AL3" i="6"/>
  <c r="AM3" i="6"/>
  <c r="AM4" i="6"/>
  <c r="AL4" i="6"/>
</calcChain>
</file>

<file path=xl/comments1.xml><?xml version="1.0" encoding="utf-8"?>
<comments xmlns="http://schemas.openxmlformats.org/spreadsheetml/2006/main">
  <authors>
    <author>Sara Sweet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Sara Sweet:</t>
        </r>
        <r>
          <rPr>
            <sz val="9"/>
            <color indexed="81"/>
            <rFont val="Tahoma"/>
            <family val="2"/>
          </rPr>
          <t xml:space="preserve">
This number represents "what do I multiply the estimated value by in order to get the measured value?" Est*X = Measured, so X = M/E</t>
        </r>
      </text>
    </comment>
  </commentList>
</comments>
</file>

<file path=xl/sharedStrings.xml><?xml version="1.0" encoding="utf-8"?>
<sst xmlns="http://schemas.openxmlformats.org/spreadsheetml/2006/main" count="45" uniqueCount="44">
  <si>
    <t>Transect</t>
  </si>
  <si>
    <t>Pasture</t>
  </si>
  <si>
    <t>P1</t>
  </si>
  <si>
    <t>T1</t>
  </si>
  <si>
    <t>P2</t>
  </si>
  <si>
    <t>T2</t>
  </si>
  <si>
    <t>P3</t>
  </si>
  <si>
    <t>T3</t>
  </si>
  <si>
    <t>T4</t>
  </si>
  <si>
    <t>P4</t>
  </si>
  <si>
    <t>T5</t>
  </si>
  <si>
    <t>P5</t>
  </si>
  <si>
    <t>T6</t>
  </si>
  <si>
    <t>P6</t>
  </si>
  <si>
    <t>light blue means sample was both clipped &amp; weighed in the field AND dried in the oven/ reweighed</t>
  </si>
  <si>
    <t>light pink means sample was clipped and weighed in the field (but NOT dried in the oven)</t>
  </si>
  <si>
    <t>these cells should remain completely blank</t>
  </si>
  <si>
    <t>Sample</t>
  </si>
  <si>
    <t>Estimate (no bag)</t>
  </si>
  <si>
    <t>Field weight w/bag</t>
  </si>
  <si>
    <t>Field bag weight</t>
  </si>
  <si>
    <t>Field weight w/o bag</t>
  </si>
  <si>
    <t>Office weight w/bag</t>
  </si>
  <si>
    <t>Office bag weight</t>
  </si>
  <si>
    <t>Office weight w/o bag</t>
  </si>
  <si>
    <t>Oven weight w/bag</t>
  </si>
  <si>
    <t>Oven bag weight</t>
  </si>
  <si>
    <t>Oven weight w/o bag</t>
  </si>
  <si>
    <t>True dry weight</t>
  </si>
  <si>
    <t>lb/ac</t>
  </si>
  <si>
    <t>Mean Tr</t>
  </si>
  <si>
    <t>Mean P</t>
  </si>
  <si>
    <t>Mean Ranch</t>
  </si>
  <si>
    <t>Avg Corr Factor</t>
  </si>
  <si>
    <t>Avg Corr Factor if needed</t>
  </si>
  <si>
    <t>Corr Factor = G/D</t>
  </si>
  <si>
    <t>Corr Fac Field to Oven</t>
  </si>
  <si>
    <t>Corr Fac Office to Oven</t>
  </si>
  <si>
    <t>Avg corr Fac Field to Oven</t>
  </si>
  <si>
    <t>Corr Factor = K/N</t>
  </si>
  <si>
    <t>Correc-ted field weight</t>
  </si>
  <si>
    <t>white means only visual estimate was made in field</t>
  </si>
  <si>
    <t>light yellow means raw data gets entered into this cell</t>
  </si>
  <si>
    <t>gray cell means visually estimated value only (no clipping or weighing)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</si>
</sst>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>
        <fgColor theme="1"/>
      </patternFill>
    </fill>
    <fill>
      <patternFill patternType="lightDown">
        <fgColor theme="1"/>
        <bgColor theme="4" tint="0.79998168889431442"/>
      </patternFill>
    </fill>
    <fill>
      <patternFill patternType="lightDown">
        <fgColor theme="1"/>
        <bgColor theme="5" tint="0.79998168889431442"/>
      </patternFill>
    </fill>
    <fill>
      <patternFill patternType="lightDown">
        <fgColor theme="1"/>
        <bgColor theme="4" tint="0.79995117038483843"/>
      </patternFill>
    </fill>
    <fill>
      <patternFill patternType="lightDown"/>
    </fill>
    <fill>
      <patternFill patternType="lightDown">
        <fgColor auto="1"/>
        <bgColor auto="1"/>
      </patternFill>
    </fill>
    <fill>
      <patternFill patternType="lightDown">
        <bgColor theme="5" tint="0.79995117038483843"/>
      </patternFill>
    </fill>
    <fill>
      <patternFill patternType="lightDown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lightDown"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1" applyBorder="1" applyAlignment="1">
      <alignment horizontal="center"/>
    </xf>
    <xf numFmtId="3" fontId="0" fillId="12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3" borderId="6" xfId="0" applyFill="1" applyBorder="1"/>
    <xf numFmtId="0" fontId="1" fillId="3" borderId="0" xfId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0"/>
  <sheetViews>
    <sheetView tabSelected="1" zoomScaleNormal="100" workbookViewId="0"/>
  </sheetViews>
  <sheetFormatPr defaultRowHeight="12.75" x14ac:dyDescent="0.2"/>
  <cols>
    <col min="1" max="11" width="9.140625" style="1"/>
    <col min="12" max="15" width="9.140625" style="1" customWidth="1"/>
    <col min="16" max="18" width="9.140625" style="1"/>
    <col min="23" max="23" width="7.7109375" style="1" customWidth="1"/>
    <col min="26" max="27" width="3.85546875" customWidth="1"/>
  </cols>
  <sheetData>
    <row r="1" spans="1:40" x14ac:dyDescent="0.2">
      <c r="AA1" s="1"/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4" t="s">
        <v>30</v>
      </c>
      <c r="AM1" s="4" t="s">
        <v>31</v>
      </c>
      <c r="AN1" s="4" t="s">
        <v>32</v>
      </c>
    </row>
    <row r="2" spans="1:40" x14ac:dyDescent="0.2">
      <c r="C2" s="6"/>
      <c r="D2" s="3" t="s">
        <v>14</v>
      </c>
      <c r="O2" s="48"/>
      <c r="P2" s="5"/>
      <c r="Q2" s="5"/>
      <c r="R2" s="5"/>
      <c r="S2" s="2"/>
      <c r="Z2" s="35" t="s">
        <v>2</v>
      </c>
      <c r="AA2" s="35" t="s">
        <v>3</v>
      </c>
      <c r="AB2" s="37">
        <f t="array" ref="AB2:AK2">TRANSPOSE(X11:X20)</f>
        <v>677.79220779220771</v>
      </c>
      <c r="AC2" s="37">
        <v>1275.8441558441557</v>
      </c>
      <c r="AD2" s="37">
        <v>2500</v>
      </c>
      <c r="AE2" s="37">
        <v>757.53246753246742</v>
      </c>
      <c r="AF2" s="37">
        <v>1554.9350649350649</v>
      </c>
      <c r="AG2" s="37">
        <v>1794.1558441558439</v>
      </c>
      <c r="AH2" s="37">
        <v>1200</v>
      </c>
      <c r="AI2" s="37">
        <v>677.79220779220771</v>
      </c>
      <c r="AJ2" s="37">
        <v>717.66233766233768</v>
      </c>
      <c r="AK2" s="39">
        <v>721.17325403298469</v>
      </c>
      <c r="AL2" s="37">
        <f>AVERAGE(AB2:AK2)</f>
        <v>1187.6887539747272</v>
      </c>
      <c r="AM2" s="37">
        <f>AVERAGE(AB2:AK2)</f>
        <v>1187.6887539747272</v>
      </c>
      <c r="AN2" s="65">
        <f>AVERAGE(AB2:AK7)</f>
        <v>1783.5715170596247</v>
      </c>
    </row>
    <row r="3" spans="1:40" x14ac:dyDescent="0.2">
      <c r="C3" s="7"/>
      <c r="D3" s="3" t="s">
        <v>15</v>
      </c>
      <c r="O3" s="49"/>
      <c r="P3" s="49"/>
      <c r="Q3" s="49"/>
      <c r="R3" s="49"/>
      <c r="S3" s="49"/>
      <c r="Z3" s="35" t="s">
        <v>4</v>
      </c>
      <c r="AA3" s="35" t="s">
        <v>5</v>
      </c>
      <c r="AB3" s="37">
        <f t="array" ref="AB3:AK3">TRANSPOSE(X21:X30)</f>
        <v>2873.0949197860964</v>
      </c>
      <c r="AC3" s="37">
        <v>1606.9852941176471</v>
      </c>
      <c r="AD3" s="37">
        <v>1650</v>
      </c>
      <c r="AE3" s="39">
        <v>2490.5332578471362</v>
      </c>
      <c r="AF3" s="37">
        <v>2191.3435828877004</v>
      </c>
      <c r="AG3" s="37">
        <v>1704.3783422459892</v>
      </c>
      <c r="AH3" s="37">
        <v>2150</v>
      </c>
      <c r="AI3" s="39">
        <v>1992.426606277709</v>
      </c>
      <c r="AJ3" s="39">
        <v>2656.5688083702785</v>
      </c>
      <c r="AK3" s="39">
        <v>1660.3555052314241</v>
      </c>
      <c r="AL3" s="37">
        <f t="shared" ref="AL3:AL7" si="0">AVERAGE(AB3:AK3)</f>
        <v>2097.5686316763981</v>
      </c>
      <c r="AM3" s="37">
        <f t="shared" ref="AM3:AM7" si="1">AVERAGE(AB3:AK3)</f>
        <v>2097.5686316763981</v>
      </c>
      <c r="AN3" s="66"/>
    </row>
    <row r="4" spans="1:40" x14ac:dyDescent="0.2">
      <c r="D4" s="9" t="s">
        <v>41</v>
      </c>
      <c r="O4" s="49"/>
      <c r="P4" s="5"/>
      <c r="Q4" s="5"/>
      <c r="R4" s="5"/>
      <c r="S4" s="2"/>
      <c r="Z4" s="35" t="s">
        <v>6</v>
      </c>
      <c r="AA4" s="35" t="s">
        <v>7</v>
      </c>
      <c r="AB4" s="39">
        <f t="array" ref="AB4:AK4">TRANSPOSE(X31:X40)</f>
        <v>1287.3485373715257</v>
      </c>
      <c r="AC4" s="37">
        <v>960.02554278416346</v>
      </c>
      <c r="AD4" s="37">
        <v>1270</v>
      </c>
      <c r="AE4" s="37">
        <v>1008.0268199233716</v>
      </c>
      <c r="AF4" s="39">
        <v>1072.7904478096045</v>
      </c>
      <c r="AG4" s="37">
        <v>432.01149425287355</v>
      </c>
      <c r="AH4" s="37">
        <v>1420</v>
      </c>
      <c r="AI4" s="37">
        <v>864.02298850574709</v>
      </c>
      <c r="AJ4" s="39">
        <v>536.39522390480226</v>
      </c>
      <c r="AK4" s="39">
        <v>1072.7904478096045</v>
      </c>
      <c r="AL4" s="37">
        <f t="shared" si="0"/>
        <v>992.34115023616937</v>
      </c>
      <c r="AM4" s="37">
        <f t="shared" si="1"/>
        <v>992.34115023616937</v>
      </c>
      <c r="AN4" s="66"/>
    </row>
    <row r="5" spans="1:40" x14ac:dyDescent="0.2">
      <c r="C5" s="71"/>
      <c r="D5" s="9" t="s">
        <v>42</v>
      </c>
      <c r="O5" s="49"/>
      <c r="P5" s="5"/>
      <c r="Q5" s="5"/>
      <c r="R5" s="5"/>
      <c r="S5" s="2"/>
      <c r="Z5" s="35" t="s">
        <v>9</v>
      </c>
      <c r="AA5" s="35" t="s">
        <v>8</v>
      </c>
      <c r="AB5" s="37">
        <f t="array" ref="AB5:AK5">TRANSPOSE(X41:X50)</f>
        <v>1573.5991379310344</v>
      </c>
      <c r="AC5" s="37">
        <v>1851.2931034482758</v>
      </c>
      <c r="AD5" s="37">
        <v>2650</v>
      </c>
      <c r="AE5" s="37">
        <v>2406.6810344827586</v>
      </c>
      <c r="AF5" s="37">
        <v>1851.2931034482758</v>
      </c>
      <c r="AG5" s="37">
        <v>2684.375</v>
      </c>
      <c r="AH5" s="37">
        <v>1500</v>
      </c>
      <c r="AI5" s="37">
        <v>1805.0107758620691</v>
      </c>
      <c r="AJ5" s="37">
        <v>1943.8577586206898</v>
      </c>
      <c r="AK5" s="39">
        <v>2896.1517110762802</v>
      </c>
      <c r="AL5" s="37">
        <f t="shared" si="0"/>
        <v>2116.2261624869379</v>
      </c>
      <c r="AM5" s="37">
        <f t="shared" si="1"/>
        <v>2116.2261624869379</v>
      </c>
      <c r="AN5" s="66"/>
    </row>
    <row r="6" spans="1:40" x14ac:dyDescent="0.2">
      <c r="C6" s="8"/>
      <c r="D6" s="9" t="s">
        <v>16</v>
      </c>
      <c r="O6" s="5"/>
      <c r="P6" s="5"/>
      <c r="Q6" s="5"/>
      <c r="R6" s="5"/>
      <c r="S6" s="2"/>
      <c r="Z6" s="35" t="s">
        <v>11</v>
      </c>
      <c r="AA6" s="35" t="s">
        <v>10</v>
      </c>
      <c r="AB6" s="37">
        <f t="array" ref="AB6:AK6">TRANSPOSE(X51:X60)</f>
        <v>5696.1142857142859</v>
      </c>
      <c r="AC6" s="37">
        <v>1362.1142857142859</v>
      </c>
      <c r="AD6" s="37">
        <v>3275</v>
      </c>
      <c r="AE6" s="37">
        <v>3405.2857142857151</v>
      </c>
      <c r="AF6" s="37">
        <v>2105.0857142857149</v>
      </c>
      <c r="AG6" s="37">
        <v>1702.6428571428576</v>
      </c>
      <c r="AH6" s="37">
        <v>1000</v>
      </c>
      <c r="AI6" s="37">
        <v>650.10000000000014</v>
      </c>
      <c r="AJ6" s="37">
        <v>990.6285714285716</v>
      </c>
      <c r="AK6" s="39">
        <v>1176.0569862637365</v>
      </c>
      <c r="AL6" s="37">
        <f t="shared" si="0"/>
        <v>2136.3028414835167</v>
      </c>
      <c r="AM6" s="37">
        <f t="shared" si="1"/>
        <v>2136.3028414835167</v>
      </c>
      <c r="AN6" s="66"/>
    </row>
    <row r="7" spans="1:40" x14ac:dyDescent="0.2">
      <c r="C7" s="10"/>
      <c r="D7" s="3"/>
      <c r="O7" s="5"/>
      <c r="P7" s="5"/>
      <c r="Q7" s="5"/>
      <c r="R7" s="5"/>
      <c r="S7" s="2"/>
      <c r="Z7" s="35" t="s">
        <v>13</v>
      </c>
      <c r="AA7" s="35" t="s">
        <v>12</v>
      </c>
      <c r="AB7" s="37">
        <f t="array" ref="AB7:AK7">TRANSPOSE(X61:X70)</f>
        <v>857.08333333333326</v>
      </c>
      <c r="AC7" s="37">
        <v>1168.75</v>
      </c>
      <c r="AD7" s="37">
        <v>1275</v>
      </c>
      <c r="AE7" s="37">
        <v>2532.291666666667</v>
      </c>
      <c r="AF7" s="37">
        <v>3038.75</v>
      </c>
      <c r="AG7" s="39">
        <v>3121.5078125</v>
      </c>
      <c r="AH7" s="37">
        <v>2975</v>
      </c>
      <c r="AI7" s="39">
        <v>3121.5078125</v>
      </c>
      <c r="AJ7" s="37">
        <v>2337.5</v>
      </c>
      <c r="AK7" s="37">
        <v>1285.625</v>
      </c>
      <c r="AL7" s="37">
        <f t="shared" si="0"/>
        <v>2171.3015624999998</v>
      </c>
      <c r="AM7" s="37">
        <f t="shared" si="1"/>
        <v>2171.3015624999998</v>
      </c>
      <c r="AN7" s="66"/>
    </row>
    <row r="8" spans="1:40" x14ac:dyDescent="0.2">
      <c r="C8" s="10"/>
      <c r="D8" s="3"/>
      <c r="O8" s="5"/>
      <c r="P8" s="5"/>
      <c r="Q8" s="5"/>
      <c r="R8" s="5"/>
      <c r="S8" s="2"/>
      <c r="AN8" s="66"/>
    </row>
    <row r="9" spans="1:40" x14ac:dyDescent="0.2">
      <c r="X9" s="5"/>
      <c r="AD9" s="75"/>
      <c r="AE9" t="s">
        <v>43</v>
      </c>
    </row>
    <row r="10" spans="1:40" ht="38.25" x14ac:dyDescent="0.2">
      <c r="A10" s="18" t="s">
        <v>1</v>
      </c>
      <c r="B10" s="18" t="s">
        <v>0</v>
      </c>
      <c r="C10" s="18" t="s">
        <v>17</v>
      </c>
      <c r="D10" s="18" t="s">
        <v>18</v>
      </c>
      <c r="E10" s="18" t="s">
        <v>19</v>
      </c>
      <c r="F10" s="18" t="s">
        <v>20</v>
      </c>
      <c r="G10" s="18" t="s">
        <v>21</v>
      </c>
      <c r="H10" s="19" t="s">
        <v>35</v>
      </c>
      <c r="I10" s="19" t="s">
        <v>33</v>
      </c>
      <c r="J10" s="19" t="s">
        <v>34</v>
      </c>
      <c r="K10" s="64" t="s">
        <v>40</v>
      </c>
      <c r="L10" s="18" t="s">
        <v>22</v>
      </c>
      <c r="M10" s="18" t="s">
        <v>23</v>
      </c>
      <c r="N10" s="18" t="s">
        <v>24</v>
      </c>
      <c r="O10" s="19" t="s">
        <v>39</v>
      </c>
      <c r="P10" s="18" t="s">
        <v>25</v>
      </c>
      <c r="Q10" s="18" t="s">
        <v>26</v>
      </c>
      <c r="R10" s="27" t="s">
        <v>27</v>
      </c>
      <c r="S10" s="19" t="s">
        <v>37</v>
      </c>
      <c r="T10" s="19" t="s">
        <v>36</v>
      </c>
      <c r="U10" s="19" t="s">
        <v>38</v>
      </c>
      <c r="V10" s="27" t="s">
        <v>28</v>
      </c>
      <c r="W10" s="18" t="s">
        <v>17</v>
      </c>
      <c r="X10" s="47" t="s">
        <v>29</v>
      </c>
    </row>
    <row r="11" spans="1:40" x14ac:dyDescent="0.2">
      <c r="A11" s="7">
        <v>1</v>
      </c>
      <c r="B11" s="7">
        <v>1</v>
      </c>
      <c r="C11" s="7">
        <v>1</v>
      </c>
      <c r="D11" s="71">
        <v>12</v>
      </c>
      <c r="E11" s="71">
        <v>24</v>
      </c>
      <c r="F11" s="71">
        <v>15.5</v>
      </c>
      <c r="G11" s="40">
        <f>IF(E11&gt;0,E11-F11,"")</f>
        <v>8.5</v>
      </c>
      <c r="H11" s="7">
        <f>G11/D11</f>
        <v>0.70833333333333337</v>
      </c>
      <c r="I11" s="67">
        <f>AVERAGE(H11:H20)</f>
        <v>0.90440294072540439</v>
      </c>
      <c r="J11" s="16"/>
      <c r="K11" s="43">
        <f t="shared" ref="K11:K23" si="2">IF(J11&lt;&gt;0,D11*J11,G11)</f>
        <v>8.5</v>
      </c>
      <c r="L11" s="8"/>
      <c r="M11" s="8"/>
      <c r="N11" s="8"/>
      <c r="O11" s="8"/>
      <c r="P11" s="8"/>
      <c r="Q11" s="8"/>
      <c r="R11" s="29"/>
      <c r="S11" s="8"/>
      <c r="T11" s="8"/>
      <c r="U11" s="7">
        <f>($T$13+$T$17)/2</f>
        <v>0.79740259740259734</v>
      </c>
      <c r="V11" s="58">
        <f>IF(U11&gt;0,U11*K11,R11)</f>
        <v>6.777922077922077</v>
      </c>
      <c r="W11" s="63">
        <v>1</v>
      </c>
      <c r="X11" s="51">
        <f>V11*100</f>
        <v>677.79220779220771</v>
      </c>
    </row>
    <row r="12" spans="1:40" x14ac:dyDescent="0.2">
      <c r="A12" s="7">
        <v>1</v>
      </c>
      <c r="B12" s="7">
        <v>1</v>
      </c>
      <c r="C12" s="7">
        <v>2</v>
      </c>
      <c r="D12" s="71">
        <v>18</v>
      </c>
      <c r="E12" s="71">
        <v>31.5</v>
      </c>
      <c r="F12" s="71">
        <v>15.5</v>
      </c>
      <c r="G12" s="40">
        <f t="shared" ref="G12:G19" si="3">IF(E12&gt;0,E12-F12,"")</f>
        <v>16</v>
      </c>
      <c r="H12" s="7">
        <f t="shared" ref="H12:H19" si="4">G12/D12</f>
        <v>0.88888888888888884</v>
      </c>
      <c r="I12" s="68"/>
      <c r="J12" s="16"/>
      <c r="K12" s="43">
        <f t="shared" si="2"/>
        <v>16</v>
      </c>
      <c r="L12" s="8"/>
      <c r="M12" s="8"/>
      <c r="N12" s="8"/>
      <c r="O12" s="8"/>
      <c r="P12" s="8"/>
      <c r="Q12" s="8"/>
      <c r="R12" s="29"/>
      <c r="S12" s="8"/>
      <c r="T12" s="8"/>
      <c r="U12" s="7">
        <f>($T$13+$T$17)/2</f>
        <v>0.79740259740259734</v>
      </c>
      <c r="V12" s="58">
        <f t="shared" ref="V12:V70" si="5">IF(U12&gt;0,U12*K12,R12)</f>
        <v>12.758441558441557</v>
      </c>
      <c r="W12" s="52">
        <v>2</v>
      </c>
      <c r="X12" s="53">
        <f t="shared" ref="X12:X70" si="6">V12*100</f>
        <v>1275.8441558441557</v>
      </c>
    </row>
    <row r="13" spans="1:40" x14ac:dyDescent="0.2">
      <c r="A13" s="6">
        <v>1</v>
      </c>
      <c r="B13" s="6">
        <v>1</v>
      </c>
      <c r="C13" s="6">
        <v>3</v>
      </c>
      <c r="D13" s="71">
        <v>16</v>
      </c>
      <c r="E13" s="71">
        <v>34.5</v>
      </c>
      <c r="F13" s="71">
        <v>7</v>
      </c>
      <c r="G13" s="13">
        <f>IF(E13&gt;0,E13-F13,"")</f>
        <v>27.5</v>
      </c>
      <c r="H13" s="6">
        <f>G13/D13</f>
        <v>1.71875</v>
      </c>
      <c r="I13" s="68"/>
      <c r="J13" s="50"/>
      <c r="K13" s="42">
        <f t="shared" si="2"/>
        <v>27.5</v>
      </c>
      <c r="L13" s="71">
        <v>33.5</v>
      </c>
      <c r="M13" s="71">
        <v>7.35</v>
      </c>
      <c r="N13" s="6">
        <f>L13-M13</f>
        <v>26.15</v>
      </c>
      <c r="O13" s="6">
        <f>K13/N13</f>
        <v>1.0516252390057361</v>
      </c>
      <c r="P13" s="71">
        <v>32</v>
      </c>
      <c r="Q13" s="71">
        <v>7</v>
      </c>
      <c r="R13" s="28">
        <f>P13-Q13</f>
        <v>25</v>
      </c>
      <c r="S13" s="6">
        <f>R13/N13</f>
        <v>0.95602294455066927</v>
      </c>
      <c r="T13" s="6">
        <f>R13/K13</f>
        <v>0.90909090909090906</v>
      </c>
      <c r="U13" s="11"/>
      <c r="V13" s="59">
        <f>IF(U13&gt;0,U13*K13,R13)</f>
        <v>25</v>
      </c>
      <c r="W13" s="54">
        <v>3</v>
      </c>
      <c r="X13" s="55">
        <f t="shared" si="6"/>
        <v>2500</v>
      </c>
    </row>
    <row r="14" spans="1:40" x14ac:dyDescent="0.2">
      <c r="A14" s="7">
        <v>1</v>
      </c>
      <c r="B14" s="7">
        <v>1</v>
      </c>
      <c r="C14" s="7">
        <v>4</v>
      </c>
      <c r="D14" s="71">
        <v>15</v>
      </c>
      <c r="E14" s="71">
        <v>25</v>
      </c>
      <c r="F14" s="71">
        <v>15.5</v>
      </c>
      <c r="G14" s="40">
        <f t="shared" si="3"/>
        <v>9.5</v>
      </c>
      <c r="H14" s="7">
        <f t="shared" si="4"/>
        <v>0.6333333333333333</v>
      </c>
      <c r="I14" s="68"/>
      <c r="J14" s="12"/>
      <c r="K14" s="43">
        <f t="shared" si="2"/>
        <v>9.5</v>
      </c>
      <c r="L14" s="8"/>
      <c r="M14" s="8"/>
      <c r="N14" s="8"/>
      <c r="O14" s="8"/>
      <c r="P14" s="8"/>
      <c r="Q14" s="8"/>
      <c r="R14" s="29"/>
      <c r="S14" s="8"/>
      <c r="T14" s="8"/>
      <c r="U14" s="7">
        <f>($T$13+$T$17)/2</f>
        <v>0.79740259740259734</v>
      </c>
      <c r="V14" s="58">
        <f>IF(U14&gt;0,U14*K14,R14)</f>
        <v>7.5753246753246746</v>
      </c>
      <c r="W14" s="52">
        <v>4</v>
      </c>
      <c r="X14" s="53">
        <f t="shared" si="6"/>
        <v>757.53246753246742</v>
      </c>
    </row>
    <row r="15" spans="1:40" x14ac:dyDescent="0.2">
      <c r="A15" s="7">
        <v>1</v>
      </c>
      <c r="B15" s="7">
        <v>1</v>
      </c>
      <c r="C15" s="7">
        <v>5</v>
      </c>
      <c r="D15" s="71">
        <v>20</v>
      </c>
      <c r="E15" s="71">
        <v>35</v>
      </c>
      <c r="F15" s="71">
        <v>15.5</v>
      </c>
      <c r="G15" s="40">
        <f t="shared" si="3"/>
        <v>19.5</v>
      </c>
      <c r="H15" s="7">
        <f t="shared" si="4"/>
        <v>0.97499999999999998</v>
      </c>
      <c r="I15" s="68"/>
      <c r="J15" s="16"/>
      <c r="K15" s="43">
        <f t="shared" si="2"/>
        <v>19.5</v>
      </c>
      <c r="L15" s="8"/>
      <c r="M15" s="8"/>
      <c r="N15" s="8"/>
      <c r="O15" s="8"/>
      <c r="P15" s="8"/>
      <c r="Q15" s="8"/>
      <c r="R15" s="29"/>
      <c r="S15" s="8"/>
      <c r="T15" s="8"/>
      <c r="U15" s="7">
        <f>($T$13+$T$17)/2</f>
        <v>0.79740259740259734</v>
      </c>
      <c r="V15" s="58">
        <f t="shared" si="5"/>
        <v>15.549350649350648</v>
      </c>
      <c r="W15" s="52">
        <v>5</v>
      </c>
      <c r="X15" s="53">
        <f t="shared" si="6"/>
        <v>1554.9350649350649</v>
      </c>
    </row>
    <row r="16" spans="1:40" x14ac:dyDescent="0.2">
      <c r="A16" s="7">
        <v>1</v>
      </c>
      <c r="B16" s="7">
        <v>1</v>
      </c>
      <c r="C16" s="7">
        <v>6</v>
      </c>
      <c r="D16" s="71">
        <v>46</v>
      </c>
      <c r="E16" s="71">
        <v>38</v>
      </c>
      <c r="F16" s="71">
        <v>15.5</v>
      </c>
      <c r="G16" s="40">
        <f t="shared" si="3"/>
        <v>22.5</v>
      </c>
      <c r="H16" s="7">
        <f t="shared" si="4"/>
        <v>0.4891304347826087</v>
      </c>
      <c r="I16" s="68"/>
      <c r="J16" s="16"/>
      <c r="K16" s="43">
        <f t="shared" si="2"/>
        <v>22.5</v>
      </c>
      <c r="L16" s="8"/>
      <c r="M16" s="8"/>
      <c r="N16" s="8"/>
      <c r="O16" s="8"/>
      <c r="P16" s="8"/>
      <c r="Q16" s="8"/>
      <c r="R16" s="29"/>
      <c r="S16" s="8"/>
      <c r="T16" s="8"/>
      <c r="U16" s="7">
        <f>($T$13+$T$17)/2</f>
        <v>0.79740259740259734</v>
      </c>
      <c r="V16" s="58">
        <f t="shared" si="5"/>
        <v>17.941558441558438</v>
      </c>
      <c r="W16" s="52">
        <v>6</v>
      </c>
      <c r="X16" s="53">
        <f t="shared" si="6"/>
        <v>1794.1558441558439</v>
      </c>
    </row>
    <row r="17" spans="1:35" x14ac:dyDescent="0.2">
      <c r="A17" s="6">
        <v>1</v>
      </c>
      <c r="B17" s="6">
        <v>1</v>
      </c>
      <c r="C17" s="6">
        <v>7</v>
      </c>
      <c r="D17" s="71">
        <v>15</v>
      </c>
      <c r="E17" s="71">
        <v>24.5</v>
      </c>
      <c r="F17" s="71">
        <v>7</v>
      </c>
      <c r="G17" s="13">
        <f>IF(E17&gt;0,E17-F17,"")</f>
        <v>17.5</v>
      </c>
      <c r="H17" s="6">
        <f>G17/D17</f>
        <v>1.1666666666666667</v>
      </c>
      <c r="I17" s="68"/>
      <c r="J17" s="11"/>
      <c r="K17" s="42">
        <f t="shared" si="2"/>
        <v>17.5</v>
      </c>
      <c r="L17" s="71">
        <v>20</v>
      </c>
      <c r="M17" s="71">
        <v>7.35</v>
      </c>
      <c r="N17" s="6">
        <f>L17-M17</f>
        <v>12.65</v>
      </c>
      <c r="O17" s="6">
        <f>K17/N17</f>
        <v>1.383399209486166</v>
      </c>
      <c r="P17" s="71">
        <v>19</v>
      </c>
      <c r="Q17" s="71">
        <v>7</v>
      </c>
      <c r="R17" s="28">
        <f>P17-Q17</f>
        <v>12</v>
      </c>
      <c r="S17" s="6">
        <f>1+((R17-N17)/R17)</f>
        <v>0.9458333333333333</v>
      </c>
      <c r="T17" s="6">
        <f>R17/K17</f>
        <v>0.68571428571428572</v>
      </c>
      <c r="U17" s="11"/>
      <c r="V17" s="59">
        <f t="shared" si="5"/>
        <v>12</v>
      </c>
      <c r="W17" s="54">
        <v>7</v>
      </c>
      <c r="X17" s="55">
        <f t="shared" si="6"/>
        <v>1200</v>
      </c>
    </row>
    <row r="18" spans="1:35" x14ac:dyDescent="0.2">
      <c r="A18" s="7">
        <v>1</v>
      </c>
      <c r="B18" s="7">
        <v>1</v>
      </c>
      <c r="C18" s="7">
        <v>8</v>
      </c>
      <c r="D18" s="71">
        <v>10.5</v>
      </c>
      <c r="E18" s="71">
        <v>24</v>
      </c>
      <c r="F18" s="71">
        <v>15.5</v>
      </c>
      <c r="G18" s="40">
        <f t="shared" si="3"/>
        <v>8.5</v>
      </c>
      <c r="H18" s="7">
        <f t="shared" si="4"/>
        <v>0.80952380952380953</v>
      </c>
      <c r="I18" s="68"/>
      <c r="J18" s="16"/>
      <c r="K18" s="43">
        <f t="shared" si="2"/>
        <v>8.5</v>
      </c>
      <c r="L18" s="8"/>
      <c r="M18" s="8"/>
      <c r="N18" s="8"/>
      <c r="O18" s="8"/>
      <c r="P18" s="8"/>
      <c r="Q18" s="8"/>
      <c r="R18" s="29"/>
      <c r="S18" s="8"/>
      <c r="T18" s="8"/>
      <c r="U18" s="7">
        <f>($T$13+$T$17)/2</f>
        <v>0.79740259740259734</v>
      </c>
      <c r="V18" s="58">
        <f t="shared" si="5"/>
        <v>6.777922077922077</v>
      </c>
      <c r="W18" s="52">
        <v>8</v>
      </c>
      <c r="X18" s="53">
        <f t="shared" si="6"/>
        <v>677.79220779220771</v>
      </c>
    </row>
    <row r="19" spans="1:35" x14ac:dyDescent="0.2">
      <c r="A19" s="7">
        <v>1</v>
      </c>
      <c r="B19" s="7">
        <v>1</v>
      </c>
      <c r="C19" s="7">
        <v>9</v>
      </c>
      <c r="D19" s="71">
        <v>12</v>
      </c>
      <c r="E19" s="71">
        <v>24.5</v>
      </c>
      <c r="F19" s="71">
        <v>15.5</v>
      </c>
      <c r="G19" s="40">
        <f t="shared" si="3"/>
        <v>9</v>
      </c>
      <c r="H19" s="7">
        <f t="shared" si="4"/>
        <v>0.75</v>
      </c>
      <c r="I19" s="68"/>
      <c r="J19" s="16"/>
      <c r="K19" s="43">
        <f t="shared" si="2"/>
        <v>9</v>
      </c>
      <c r="L19" s="8"/>
      <c r="M19" s="8"/>
      <c r="N19" s="8"/>
      <c r="O19" s="8"/>
      <c r="P19" s="8"/>
      <c r="Q19" s="8"/>
      <c r="R19" s="29"/>
      <c r="S19" s="8"/>
      <c r="T19" s="8"/>
      <c r="U19" s="7">
        <f>($T$13+$T$17)/2</f>
        <v>0.79740259740259734</v>
      </c>
      <c r="V19" s="58">
        <f t="shared" si="5"/>
        <v>7.1766233766233762</v>
      </c>
      <c r="W19" s="52">
        <v>9</v>
      </c>
      <c r="X19" s="53">
        <f t="shared" si="6"/>
        <v>717.66233766233768</v>
      </c>
    </row>
    <row r="20" spans="1:35" x14ac:dyDescent="0.2">
      <c r="A20" s="20">
        <v>1</v>
      </c>
      <c r="B20" s="20">
        <v>1</v>
      </c>
      <c r="C20" s="20">
        <v>10</v>
      </c>
      <c r="D20" s="72">
        <v>10</v>
      </c>
      <c r="E20" s="21"/>
      <c r="F20" s="21"/>
      <c r="G20" s="21" t="str">
        <f>IF(E20&gt;0,E20-F20,"")</f>
        <v/>
      </c>
      <c r="H20" s="21"/>
      <c r="I20" s="69"/>
      <c r="J20" s="20">
        <f>$I$11</f>
        <v>0.90440294072540439</v>
      </c>
      <c r="K20" s="44">
        <f t="shared" si="2"/>
        <v>9.0440294072540439</v>
      </c>
      <c r="L20" s="22"/>
      <c r="M20" s="22"/>
      <c r="N20" s="22"/>
      <c r="O20" s="22"/>
      <c r="P20" s="22"/>
      <c r="Q20" s="22"/>
      <c r="R20" s="30"/>
      <c r="S20" s="22"/>
      <c r="T20" s="22"/>
      <c r="U20" s="24">
        <f>($T$13+$T$17)/2</f>
        <v>0.79740259740259734</v>
      </c>
      <c r="V20" s="60">
        <f t="shared" si="5"/>
        <v>7.2117325403298471</v>
      </c>
      <c r="W20" s="38">
        <v>10</v>
      </c>
      <c r="X20" s="47">
        <f t="shared" si="6"/>
        <v>721.17325403298469</v>
      </c>
    </row>
    <row r="21" spans="1:35" x14ac:dyDescent="0.2">
      <c r="A21" s="7">
        <v>2</v>
      </c>
      <c r="B21" s="7">
        <v>2</v>
      </c>
      <c r="C21" s="7">
        <v>1</v>
      </c>
      <c r="D21" s="71">
        <v>16</v>
      </c>
      <c r="E21" s="71">
        <v>45</v>
      </c>
      <c r="F21" s="71">
        <v>15.5</v>
      </c>
      <c r="G21" s="40">
        <f t="shared" ref="G21:G22" si="7">IF(E21&gt;0,E21-F21,"")</f>
        <v>29.5</v>
      </c>
      <c r="H21" s="7">
        <f>G21/D21</f>
        <v>1.84375</v>
      </c>
      <c r="I21" s="67">
        <f>AVERAGE(H21:H30)</f>
        <v>1.704798789173789</v>
      </c>
      <c r="J21" s="16"/>
      <c r="K21" s="43">
        <f t="shared" si="2"/>
        <v>29.5</v>
      </c>
      <c r="L21" s="8"/>
      <c r="M21" s="8"/>
      <c r="N21" s="8"/>
      <c r="O21" s="8"/>
      <c r="P21" s="8"/>
      <c r="Q21" s="8"/>
      <c r="R21" s="29"/>
      <c r="S21" s="8"/>
      <c r="T21" s="8"/>
      <c r="U21" s="7">
        <f>($T$23+$T$27)/2</f>
        <v>0.97393048128342241</v>
      </c>
      <c r="V21" s="58">
        <f t="shared" si="5"/>
        <v>28.730949197860962</v>
      </c>
      <c r="W21" s="52">
        <v>1</v>
      </c>
      <c r="X21" s="53">
        <f t="shared" si="6"/>
        <v>2873.0949197860964</v>
      </c>
      <c r="AI21" s="4"/>
    </row>
    <row r="22" spans="1:35" x14ac:dyDescent="0.2">
      <c r="A22" s="7">
        <v>2</v>
      </c>
      <c r="B22" s="7">
        <v>2</v>
      </c>
      <c r="C22" s="7">
        <v>2</v>
      </c>
      <c r="D22" s="71">
        <v>10</v>
      </c>
      <c r="E22" s="71">
        <v>32</v>
      </c>
      <c r="F22" s="71">
        <v>15.5</v>
      </c>
      <c r="G22" s="40">
        <f t="shared" si="7"/>
        <v>16.5</v>
      </c>
      <c r="H22" s="7">
        <f>G22/D22</f>
        <v>1.65</v>
      </c>
      <c r="I22" s="70"/>
      <c r="J22" s="16"/>
      <c r="K22" s="43">
        <f t="shared" si="2"/>
        <v>16.5</v>
      </c>
      <c r="L22" s="8"/>
      <c r="M22" s="8"/>
      <c r="N22" s="8"/>
      <c r="O22" s="8"/>
      <c r="P22" s="8"/>
      <c r="Q22" s="8"/>
      <c r="R22" s="29"/>
      <c r="S22" s="8"/>
      <c r="T22" s="8"/>
      <c r="U22" s="7">
        <f>($T$23+$T$27)/2</f>
        <v>0.97393048128342241</v>
      </c>
      <c r="V22" s="58">
        <f t="shared" si="5"/>
        <v>16.069852941176471</v>
      </c>
      <c r="W22" s="52">
        <v>2</v>
      </c>
      <c r="X22" s="53">
        <f t="shared" si="6"/>
        <v>1606.9852941176471</v>
      </c>
      <c r="AI22" s="4"/>
    </row>
    <row r="23" spans="1:35" x14ac:dyDescent="0.2">
      <c r="A23" s="6">
        <v>2</v>
      </c>
      <c r="B23" s="6">
        <v>2</v>
      </c>
      <c r="C23" s="6">
        <v>3</v>
      </c>
      <c r="D23" s="71">
        <v>9</v>
      </c>
      <c r="E23" s="71">
        <v>23.5</v>
      </c>
      <c r="F23" s="71">
        <v>6.5</v>
      </c>
      <c r="G23" s="13">
        <f>IF(E23&gt;0,E23-F23,"")</f>
        <v>17</v>
      </c>
      <c r="H23" s="6">
        <f>G23/D23</f>
        <v>1.8888888888888888</v>
      </c>
      <c r="I23" s="70"/>
      <c r="J23" s="14"/>
      <c r="K23" s="42">
        <f t="shared" si="2"/>
        <v>17</v>
      </c>
      <c r="L23" s="71">
        <v>24.5</v>
      </c>
      <c r="M23" s="71">
        <v>7.35</v>
      </c>
      <c r="N23" s="6">
        <f>L23-M23</f>
        <v>17.149999999999999</v>
      </c>
      <c r="O23" s="6">
        <f>K23/N23</f>
        <v>0.99125364431486884</v>
      </c>
      <c r="P23" s="71">
        <v>23.5</v>
      </c>
      <c r="Q23" s="71">
        <v>7</v>
      </c>
      <c r="R23" s="28">
        <f>P23-Q23</f>
        <v>16.5</v>
      </c>
      <c r="S23" s="6">
        <f>1+((R23-N23)/R23)</f>
        <v>0.96060606060606069</v>
      </c>
      <c r="T23" s="6">
        <f>R23/K23</f>
        <v>0.97058823529411764</v>
      </c>
      <c r="U23" s="11"/>
      <c r="V23" s="59">
        <f>IF(U23&gt;0,U23*K23,R23)</f>
        <v>16.5</v>
      </c>
      <c r="W23" s="54">
        <v>3</v>
      </c>
      <c r="X23" s="55">
        <f t="shared" si="6"/>
        <v>1650</v>
      </c>
    </row>
    <row r="24" spans="1:35" x14ac:dyDescent="0.2">
      <c r="A24" s="10">
        <v>2</v>
      </c>
      <c r="B24" s="10">
        <v>2</v>
      </c>
      <c r="C24" s="10">
        <v>4</v>
      </c>
      <c r="D24" s="71">
        <v>15</v>
      </c>
      <c r="E24" s="15"/>
      <c r="F24" s="15"/>
      <c r="G24" s="41" t="str">
        <f>IF(E24&gt;0,E24-F24,"")</f>
        <v/>
      </c>
      <c r="H24" s="15"/>
      <c r="I24" s="70"/>
      <c r="J24" s="10">
        <f>$I$21</f>
        <v>1.704798789173789</v>
      </c>
      <c r="K24" s="45">
        <f t="shared" ref="K24" si="8">IF(J24&lt;&gt;0,D24*J24,G24)</f>
        <v>25.571981837606835</v>
      </c>
      <c r="L24" s="15"/>
      <c r="M24" s="15"/>
      <c r="N24" s="15"/>
      <c r="O24" s="15"/>
      <c r="P24" s="15"/>
      <c r="Q24" s="15"/>
      <c r="R24" s="31"/>
      <c r="S24" s="15"/>
      <c r="T24" s="15"/>
      <c r="U24" s="10">
        <f>($T$23+$T$27)/2</f>
        <v>0.97393048128342241</v>
      </c>
      <c r="V24" s="61">
        <f t="shared" si="5"/>
        <v>24.905332578471363</v>
      </c>
      <c r="W24" s="34">
        <v>4</v>
      </c>
      <c r="X24" s="36">
        <f t="shared" si="6"/>
        <v>2490.5332578471362</v>
      </c>
    </row>
    <row r="25" spans="1:35" x14ac:dyDescent="0.2">
      <c r="A25" s="7">
        <v>2</v>
      </c>
      <c r="B25" s="7">
        <v>2</v>
      </c>
      <c r="C25" s="7">
        <v>5</v>
      </c>
      <c r="D25" s="71">
        <v>15</v>
      </c>
      <c r="E25" s="71">
        <v>38</v>
      </c>
      <c r="F25" s="71">
        <v>15.5</v>
      </c>
      <c r="G25" s="40">
        <f t="shared" ref="G25:G26" si="9">IF(E25&gt;0,E25-F25,"")</f>
        <v>22.5</v>
      </c>
      <c r="H25" s="7">
        <f>G25/D25</f>
        <v>1.5</v>
      </c>
      <c r="I25" s="70"/>
      <c r="J25" s="16"/>
      <c r="K25" s="43">
        <f>IF(J25&lt;&gt;0,D25*J25,G25)</f>
        <v>22.5</v>
      </c>
      <c r="L25" s="15"/>
      <c r="M25" s="15"/>
      <c r="N25" s="15"/>
      <c r="O25" s="15"/>
      <c r="P25" s="15"/>
      <c r="Q25" s="15"/>
      <c r="R25" s="31"/>
      <c r="S25" s="15"/>
      <c r="T25" s="15"/>
      <c r="U25" s="7">
        <f>($T$23+$T$27)/2</f>
        <v>0.97393048128342241</v>
      </c>
      <c r="V25" s="58">
        <f t="shared" si="5"/>
        <v>21.913435828877006</v>
      </c>
      <c r="W25" s="52">
        <v>5</v>
      </c>
      <c r="X25" s="53">
        <f t="shared" si="6"/>
        <v>2191.3435828877004</v>
      </c>
    </row>
    <row r="26" spans="1:35" x14ac:dyDescent="0.2">
      <c r="A26" s="7">
        <v>2</v>
      </c>
      <c r="B26" s="7">
        <v>2</v>
      </c>
      <c r="C26" s="7">
        <v>6</v>
      </c>
      <c r="D26" s="71">
        <v>13</v>
      </c>
      <c r="E26" s="71">
        <v>33</v>
      </c>
      <c r="F26" s="71">
        <v>15.5</v>
      </c>
      <c r="G26" s="40">
        <f t="shared" si="9"/>
        <v>17.5</v>
      </c>
      <c r="H26" s="7">
        <f>G26/D26</f>
        <v>1.3461538461538463</v>
      </c>
      <c r="I26" s="70"/>
      <c r="J26" s="16"/>
      <c r="K26" s="43">
        <f t="shared" ref="K26:K30" si="10">IF(J26&lt;&gt;0,D26*J26,G26)</f>
        <v>17.5</v>
      </c>
      <c r="L26" s="15"/>
      <c r="M26" s="15"/>
      <c r="N26" s="15"/>
      <c r="O26" s="15"/>
      <c r="P26" s="15"/>
      <c r="Q26" s="15"/>
      <c r="R26" s="31"/>
      <c r="S26" s="15"/>
      <c r="T26" s="15"/>
      <c r="U26" s="7">
        <f>($T$23+$T$27)/2</f>
        <v>0.97393048128342241</v>
      </c>
      <c r="V26" s="58">
        <f t="shared" si="5"/>
        <v>17.043783422459892</v>
      </c>
      <c r="W26" s="52">
        <v>6</v>
      </c>
      <c r="X26" s="53">
        <f t="shared" si="6"/>
        <v>1704.3783422459892</v>
      </c>
    </row>
    <row r="27" spans="1:35" x14ac:dyDescent="0.2">
      <c r="A27" s="6">
        <v>2</v>
      </c>
      <c r="B27" s="6">
        <v>2</v>
      </c>
      <c r="C27" s="6">
        <v>7</v>
      </c>
      <c r="D27" s="71">
        <v>11</v>
      </c>
      <c r="E27" s="71">
        <v>29</v>
      </c>
      <c r="F27" s="71">
        <v>7</v>
      </c>
      <c r="G27" s="13">
        <f>IF(E27&gt;0,E27-F27,"")</f>
        <v>22</v>
      </c>
      <c r="H27" s="6">
        <f>G27/D27</f>
        <v>2</v>
      </c>
      <c r="I27" s="70"/>
      <c r="J27" s="11"/>
      <c r="K27" s="42">
        <f t="shared" si="10"/>
        <v>22</v>
      </c>
      <c r="L27" s="71">
        <v>30</v>
      </c>
      <c r="M27" s="71">
        <v>7.35</v>
      </c>
      <c r="N27" s="6">
        <f>L27-M27</f>
        <v>22.65</v>
      </c>
      <c r="O27" s="6">
        <f>K27/N27</f>
        <v>0.97130242825607072</v>
      </c>
      <c r="P27" s="71">
        <v>28.5</v>
      </c>
      <c r="Q27" s="71">
        <v>7</v>
      </c>
      <c r="R27" s="28">
        <f>P27-Q27</f>
        <v>21.5</v>
      </c>
      <c r="S27" s="6">
        <f>1+((R27-N27)/R27)</f>
        <v>0.94651162790697685</v>
      </c>
      <c r="T27" s="6">
        <f>R27/K27</f>
        <v>0.97727272727272729</v>
      </c>
      <c r="U27" s="11"/>
      <c r="V27" s="59">
        <f t="shared" si="5"/>
        <v>21.5</v>
      </c>
      <c r="W27" s="54">
        <v>7</v>
      </c>
      <c r="X27" s="55">
        <f t="shared" si="6"/>
        <v>2150</v>
      </c>
    </row>
    <row r="28" spans="1:35" x14ac:dyDescent="0.2">
      <c r="A28" s="1">
        <v>2</v>
      </c>
      <c r="B28" s="1">
        <v>2</v>
      </c>
      <c r="C28" s="1">
        <v>8</v>
      </c>
      <c r="D28" s="71">
        <v>12</v>
      </c>
      <c r="E28" s="8"/>
      <c r="F28" s="8"/>
      <c r="G28" s="41" t="str">
        <f>IF(E28&gt;0,E28-F28,"")</f>
        <v/>
      </c>
      <c r="H28" s="8"/>
      <c r="I28" s="70"/>
      <c r="J28" s="10">
        <f>$I$21</f>
        <v>1.704798789173789</v>
      </c>
      <c r="K28" s="45">
        <f t="shared" si="10"/>
        <v>20.457585470085469</v>
      </c>
      <c r="L28" s="8"/>
      <c r="M28" s="8"/>
      <c r="N28" s="8"/>
      <c r="O28" s="8"/>
      <c r="P28" s="8"/>
      <c r="Q28" s="8"/>
      <c r="R28" s="29"/>
      <c r="S28" s="8"/>
      <c r="T28" s="8"/>
      <c r="U28" s="1">
        <f>($T$23+$T$27)/2</f>
        <v>0.97393048128342241</v>
      </c>
      <c r="V28" s="61">
        <f t="shared" si="5"/>
        <v>19.92426606277709</v>
      </c>
      <c r="W28" s="34">
        <v>8</v>
      </c>
      <c r="X28" s="36">
        <f t="shared" si="6"/>
        <v>1992.426606277709</v>
      </c>
    </row>
    <row r="29" spans="1:35" x14ac:dyDescent="0.2">
      <c r="A29" s="1">
        <v>2</v>
      </c>
      <c r="B29" s="1">
        <v>2</v>
      </c>
      <c r="C29" s="1">
        <v>9</v>
      </c>
      <c r="D29" s="71">
        <v>16</v>
      </c>
      <c r="E29" s="8"/>
      <c r="F29" s="8"/>
      <c r="G29" s="41" t="str">
        <f>IF(E29&gt;0,E29-F29,"")</f>
        <v/>
      </c>
      <c r="H29" s="8"/>
      <c r="I29" s="70"/>
      <c r="J29" s="10">
        <f>$I$21</f>
        <v>1.704798789173789</v>
      </c>
      <c r="K29" s="45">
        <f t="shared" si="10"/>
        <v>27.276780626780624</v>
      </c>
      <c r="L29" s="8"/>
      <c r="M29" s="8"/>
      <c r="N29" s="8"/>
      <c r="O29" s="8"/>
      <c r="P29" s="8"/>
      <c r="Q29" s="8"/>
      <c r="R29" s="29"/>
      <c r="S29" s="8"/>
      <c r="T29" s="8"/>
      <c r="U29" s="1">
        <f>($T$23+$T$27)/2</f>
        <v>0.97393048128342241</v>
      </c>
      <c r="V29" s="61">
        <f t="shared" si="5"/>
        <v>26.565688083702785</v>
      </c>
      <c r="W29" s="34">
        <v>9</v>
      </c>
      <c r="X29" s="36">
        <f t="shared" si="6"/>
        <v>2656.5688083702785</v>
      </c>
    </row>
    <row r="30" spans="1:35" x14ac:dyDescent="0.2">
      <c r="A30" s="20">
        <v>2</v>
      </c>
      <c r="B30" s="20">
        <v>2</v>
      </c>
      <c r="C30" s="20">
        <v>10</v>
      </c>
      <c r="D30" s="72">
        <v>10</v>
      </c>
      <c r="E30" s="21"/>
      <c r="F30" s="21"/>
      <c r="G30" s="21" t="str">
        <f>IF(E30&gt;0,E30-F30,"")</f>
        <v/>
      </c>
      <c r="H30" s="21"/>
      <c r="I30" s="69"/>
      <c r="J30" s="20">
        <f>$I$21</f>
        <v>1.704798789173789</v>
      </c>
      <c r="K30" s="44">
        <f t="shared" si="10"/>
        <v>17.04798789173789</v>
      </c>
      <c r="L30" s="21"/>
      <c r="M30" s="21"/>
      <c r="N30" s="21"/>
      <c r="O30" s="21"/>
      <c r="P30" s="21"/>
      <c r="Q30" s="21"/>
      <c r="R30" s="32"/>
      <c r="S30" s="21"/>
      <c r="T30" s="21"/>
      <c r="U30" s="20">
        <f>($T$23+$T$27)/2</f>
        <v>0.97393048128342241</v>
      </c>
      <c r="V30" s="60">
        <f t="shared" si="5"/>
        <v>16.603555052314242</v>
      </c>
      <c r="W30" s="38">
        <v>10</v>
      </c>
      <c r="X30" s="47">
        <f t="shared" si="6"/>
        <v>1660.3555052314241</v>
      </c>
    </row>
    <row r="31" spans="1:35" x14ac:dyDescent="0.2">
      <c r="A31" s="1">
        <v>3</v>
      </c>
      <c r="B31" s="1">
        <v>3</v>
      </c>
      <c r="C31" s="1">
        <v>1</v>
      </c>
      <c r="D31" s="71">
        <v>12</v>
      </c>
      <c r="E31" s="8"/>
      <c r="F31" s="8"/>
      <c r="G31" s="41" t="str">
        <f>IF(E31&gt;0,E31-F31,"")</f>
        <v/>
      </c>
      <c r="H31" s="8"/>
      <c r="I31" s="67">
        <f>AVERAGE(H31:H40)</f>
        <v>1.1174603174603173</v>
      </c>
      <c r="J31" s="10">
        <f>$I$31</f>
        <v>1.1174603174603173</v>
      </c>
      <c r="K31" s="45">
        <f>IF(J31&lt;&gt;0,D31*J31,G31)</f>
        <v>13.409523809523808</v>
      </c>
      <c r="L31" s="8"/>
      <c r="M31" s="8"/>
      <c r="N31" s="8"/>
      <c r="O31" s="8"/>
      <c r="P31" s="8"/>
      <c r="Q31" s="8"/>
      <c r="R31" s="29"/>
      <c r="S31" s="8"/>
      <c r="T31" s="8"/>
      <c r="U31" s="1">
        <f>($T$33+$T$37)/2</f>
        <v>0.96002554278416341</v>
      </c>
      <c r="V31" s="61">
        <f t="shared" si="5"/>
        <v>12.873485373715257</v>
      </c>
      <c r="W31" s="34">
        <v>1</v>
      </c>
      <c r="X31" s="36">
        <f t="shared" si="6"/>
        <v>1287.3485373715257</v>
      </c>
    </row>
    <row r="32" spans="1:35" x14ac:dyDescent="0.2">
      <c r="A32" s="7">
        <v>3</v>
      </c>
      <c r="B32" s="7">
        <v>3</v>
      </c>
      <c r="C32" s="7">
        <v>2</v>
      </c>
      <c r="D32" s="71">
        <v>7.5</v>
      </c>
      <c r="E32" s="73">
        <v>25.5</v>
      </c>
      <c r="F32" s="73">
        <v>15.5</v>
      </c>
      <c r="G32" s="74">
        <f t="shared" ref="G32:G34" si="11">IF(E32&gt;0,E32-F32,"")</f>
        <v>10</v>
      </c>
      <c r="H32" s="71">
        <f>G32/D32</f>
        <v>1.3333333333333333</v>
      </c>
      <c r="I32" s="70"/>
      <c r="J32" s="16"/>
      <c r="K32" s="43">
        <f>IF(J32&lt;&gt;0,D32*J32,G32)</f>
        <v>10</v>
      </c>
      <c r="L32" s="8"/>
      <c r="M32" s="8"/>
      <c r="N32" s="8"/>
      <c r="O32" s="8"/>
      <c r="P32" s="8"/>
      <c r="Q32" s="8"/>
      <c r="R32" s="29"/>
      <c r="S32" s="8"/>
      <c r="T32" s="8"/>
      <c r="U32" s="7">
        <f>($T$33+$T$37)/2</f>
        <v>0.96002554278416341</v>
      </c>
      <c r="V32" s="58">
        <f t="shared" si="5"/>
        <v>9.6002554278416348</v>
      </c>
      <c r="W32" s="52">
        <v>2</v>
      </c>
      <c r="X32" s="53">
        <f t="shared" si="6"/>
        <v>960.02554278416346</v>
      </c>
    </row>
    <row r="33" spans="1:24" x14ac:dyDescent="0.2">
      <c r="A33" s="6">
        <v>3</v>
      </c>
      <c r="B33" s="6">
        <v>3</v>
      </c>
      <c r="C33" s="6">
        <v>3</v>
      </c>
      <c r="D33" s="71">
        <v>15</v>
      </c>
      <c r="E33" s="71">
        <v>20.5</v>
      </c>
      <c r="F33" s="71">
        <v>7</v>
      </c>
      <c r="G33" s="74">
        <f>IF(E33&gt;0,E33-F33,"")</f>
        <v>13.5</v>
      </c>
      <c r="H33" s="71">
        <f>G33/D33</f>
        <v>0.9</v>
      </c>
      <c r="I33" s="70"/>
      <c r="J33" s="11"/>
      <c r="K33" s="42">
        <f>IF(J33&lt;&gt;0,D33*J33,G33)</f>
        <v>13.5</v>
      </c>
      <c r="L33" s="71">
        <v>21</v>
      </c>
      <c r="M33" s="71">
        <v>7.3</v>
      </c>
      <c r="N33" s="6">
        <f>L33-M33</f>
        <v>13.7</v>
      </c>
      <c r="O33" s="6">
        <f>K33/N33</f>
        <v>0.98540145985401462</v>
      </c>
      <c r="P33" s="71">
        <v>19.5</v>
      </c>
      <c r="Q33" s="71">
        <v>6.8</v>
      </c>
      <c r="R33" s="28">
        <f>P33-Q33</f>
        <v>12.7</v>
      </c>
      <c r="S33" s="6">
        <f>1+((R33-N33)/R33)</f>
        <v>0.92125984251968507</v>
      </c>
      <c r="T33" s="6">
        <f>R33/K33</f>
        <v>0.94074074074074066</v>
      </c>
      <c r="U33" s="11"/>
      <c r="V33" s="59">
        <f t="shared" ref="V33" si="12">IF(U33&gt;0,U33*K33,R33)</f>
        <v>12.7</v>
      </c>
      <c r="W33" s="54">
        <v>3</v>
      </c>
      <c r="X33" s="55">
        <f t="shared" si="6"/>
        <v>1270</v>
      </c>
    </row>
    <row r="34" spans="1:24" x14ac:dyDescent="0.2">
      <c r="A34" s="7">
        <v>3</v>
      </c>
      <c r="B34" s="7">
        <v>3</v>
      </c>
      <c r="C34" s="7">
        <v>4</v>
      </c>
      <c r="D34" s="71">
        <v>10</v>
      </c>
      <c r="E34" s="71">
        <v>26</v>
      </c>
      <c r="F34" s="71">
        <v>15.5</v>
      </c>
      <c r="G34" s="74">
        <f t="shared" si="11"/>
        <v>10.5</v>
      </c>
      <c r="H34" s="71">
        <f>G34/D34</f>
        <v>1.05</v>
      </c>
      <c r="I34" s="70"/>
      <c r="J34" s="12"/>
      <c r="K34" s="43">
        <f t="shared" ref="K34" si="13">IF(J34&lt;&gt;0,D34*J34,G34)</f>
        <v>10.5</v>
      </c>
      <c r="L34" s="8"/>
      <c r="M34" s="8"/>
      <c r="N34" s="8"/>
      <c r="O34" s="8"/>
      <c r="P34" s="8"/>
      <c r="Q34" s="8"/>
      <c r="R34" s="29"/>
      <c r="S34" s="8"/>
      <c r="T34" s="8"/>
      <c r="U34" s="7">
        <f>($T$33+$T$37)/2</f>
        <v>0.96002554278416341</v>
      </c>
      <c r="V34" s="58">
        <f t="shared" si="5"/>
        <v>10.080268199233716</v>
      </c>
      <c r="W34" s="52">
        <v>4</v>
      </c>
      <c r="X34" s="53">
        <f t="shared" si="6"/>
        <v>1008.0268199233716</v>
      </c>
    </row>
    <row r="35" spans="1:24" x14ac:dyDescent="0.2">
      <c r="A35" s="1">
        <v>3</v>
      </c>
      <c r="B35" s="1">
        <v>3</v>
      </c>
      <c r="C35" s="1">
        <v>5</v>
      </c>
      <c r="D35" s="71">
        <v>10</v>
      </c>
      <c r="E35" s="8"/>
      <c r="F35" s="8"/>
      <c r="G35" s="41" t="str">
        <f>IF(E35&gt;0,E35-F35,"")</f>
        <v/>
      </c>
      <c r="H35" s="8"/>
      <c r="I35" s="70"/>
      <c r="J35" s="10">
        <f>$I$31</f>
        <v>1.1174603174603173</v>
      </c>
      <c r="K35" s="45">
        <f>IF(J35&lt;&gt;0,D35*J35,G35)</f>
        <v>11.174603174603172</v>
      </c>
      <c r="L35" s="8"/>
      <c r="M35" s="8"/>
      <c r="N35" s="8"/>
      <c r="O35" s="8"/>
      <c r="P35" s="8"/>
      <c r="Q35" s="8"/>
      <c r="R35" s="29"/>
      <c r="S35" s="8"/>
      <c r="T35" s="8"/>
      <c r="U35" s="1">
        <f>($T$33+$T$37)/2</f>
        <v>0.96002554278416341</v>
      </c>
      <c r="V35" s="61">
        <f t="shared" si="5"/>
        <v>10.727904478096045</v>
      </c>
      <c r="W35" s="34">
        <v>5</v>
      </c>
      <c r="X35" s="36">
        <f t="shared" si="6"/>
        <v>1072.7904478096045</v>
      </c>
    </row>
    <row r="36" spans="1:24" x14ac:dyDescent="0.2">
      <c r="A36" s="7">
        <v>3</v>
      </c>
      <c r="B36" s="7">
        <v>3</v>
      </c>
      <c r="C36" s="7">
        <v>6</v>
      </c>
      <c r="D36" s="71">
        <v>6</v>
      </c>
      <c r="E36" s="71">
        <v>20</v>
      </c>
      <c r="F36" s="71">
        <v>15.5</v>
      </c>
      <c r="G36" s="74">
        <f t="shared" ref="G36" si="14">IF(E36&gt;0,E36-F36,"")</f>
        <v>4.5</v>
      </c>
      <c r="H36" s="71">
        <f>G36/D36</f>
        <v>0.75</v>
      </c>
      <c r="I36" s="70"/>
      <c r="J36" s="17"/>
      <c r="K36" s="43">
        <f t="shared" ref="K36:K40" si="15">IF(J36&lt;&gt;0,D36*J36,G36)</f>
        <v>4.5</v>
      </c>
      <c r="L36" s="8"/>
      <c r="M36" s="8"/>
      <c r="N36" s="8"/>
      <c r="O36" s="8"/>
      <c r="P36" s="8"/>
      <c r="Q36" s="8"/>
      <c r="R36" s="29"/>
      <c r="S36" s="8"/>
      <c r="T36" s="8"/>
      <c r="U36" s="7">
        <f>($T$33+$T$37)/2</f>
        <v>0.96002554278416341</v>
      </c>
      <c r="V36" s="58">
        <f t="shared" si="5"/>
        <v>4.3201149425287353</v>
      </c>
      <c r="W36" s="52">
        <v>6</v>
      </c>
      <c r="X36" s="53">
        <f t="shared" si="6"/>
        <v>432.01149425287355</v>
      </c>
    </row>
    <row r="37" spans="1:24" x14ac:dyDescent="0.2">
      <c r="A37" s="6">
        <v>3</v>
      </c>
      <c r="B37" s="6">
        <v>3</v>
      </c>
      <c r="C37" s="6">
        <v>7</v>
      </c>
      <c r="D37" s="71">
        <v>7</v>
      </c>
      <c r="E37" s="71">
        <v>21.5</v>
      </c>
      <c r="F37" s="71">
        <v>7</v>
      </c>
      <c r="G37" s="74">
        <f>IF(E37&gt;0,E37-F37,"")</f>
        <v>14.5</v>
      </c>
      <c r="H37" s="71">
        <f>G37/D37</f>
        <v>2.0714285714285716</v>
      </c>
      <c r="I37" s="70"/>
      <c r="J37" s="11"/>
      <c r="K37" s="42">
        <f t="shared" si="15"/>
        <v>14.5</v>
      </c>
      <c r="L37" s="71">
        <v>22</v>
      </c>
      <c r="M37" s="71">
        <v>7.3</v>
      </c>
      <c r="N37" s="6">
        <f>L37-M37</f>
        <v>14.7</v>
      </c>
      <c r="O37" s="6">
        <f>K37/N37</f>
        <v>0.98639455782312935</v>
      </c>
      <c r="P37" s="71">
        <v>21</v>
      </c>
      <c r="Q37" s="71">
        <v>6.8</v>
      </c>
      <c r="R37" s="28">
        <f>P37-Q37</f>
        <v>14.2</v>
      </c>
      <c r="S37" s="6">
        <f>1+((R37-N37)/R37)</f>
        <v>0.96478873239436624</v>
      </c>
      <c r="T37" s="6">
        <f>R37/K37</f>
        <v>0.97931034482758617</v>
      </c>
      <c r="U37" s="11"/>
      <c r="V37" s="59">
        <f t="shared" si="5"/>
        <v>14.2</v>
      </c>
      <c r="W37" s="54">
        <v>7</v>
      </c>
      <c r="X37" s="55">
        <f t="shared" si="6"/>
        <v>1420</v>
      </c>
    </row>
    <row r="38" spans="1:24" x14ac:dyDescent="0.2">
      <c r="A38" s="7">
        <v>3</v>
      </c>
      <c r="B38" s="7">
        <v>3</v>
      </c>
      <c r="C38" s="7">
        <v>8</v>
      </c>
      <c r="D38" s="71">
        <v>15</v>
      </c>
      <c r="E38" s="71">
        <v>24.5</v>
      </c>
      <c r="F38" s="71">
        <v>15.5</v>
      </c>
      <c r="G38" s="74">
        <f t="shared" ref="G38" si="16">IF(E38&gt;0,E38-F38,"")</f>
        <v>9</v>
      </c>
      <c r="H38" s="71">
        <f>G38/D38</f>
        <v>0.6</v>
      </c>
      <c r="I38" s="70"/>
      <c r="J38" s="17"/>
      <c r="K38" s="43">
        <f t="shared" si="15"/>
        <v>9</v>
      </c>
      <c r="L38" s="8"/>
      <c r="M38" s="8"/>
      <c r="N38" s="8"/>
      <c r="O38" s="8"/>
      <c r="P38" s="8"/>
      <c r="Q38" s="8"/>
      <c r="R38" s="29"/>
      <c r="S38" s="8"/>
      <c r="T38" s="8"/>
      <c r="U38" s="7">
        <f>($T$33+$T$37)/2</f>
        <v>0.96002554278416341</v>
      </c>
      <c r="V38" s="58">
        <f t="shared" si="5"/>
        <v>8.6402298850574706</v>
      </c>
      <c r="W38" s="52">
        <v>8</v>
      </c>
      <c r="X38" s="53">
        <f t="shared" si="6"/>
        <v>864.02298850574709</v>
      </c>
    </row>
    <row r="39" spans="1:24" x14ac:dyDescent="0.2">
      <c r="A39" s="1">
        <v>3</v>
      </c>
      <c r="B39" s="1">
        <v>3</v>
      </c>
      <c r="C39" s="1">
        <v>9</v>
      </c>
      <c r="D39" s="71">
        <v>5</v>
      </c>
      <c r="E39" s="8"/>
      <c r="F39" s="8"/>
      <c r="G39" s="41" t="str">
        <f>IF(E39&gt;0,E39-F39,"")</f>
        <v/>
      </c>
      <c r="H39" s="8"/>
      <c r="I39" s="70"/>
      <c r="J39" s="10">
        <f>$I$31</f>
        <v>1.1174603174603173</v>
      </c>
      <c r="K39" s="45">
        <f t="shared" si="15"/>
        <v>5.5873015873015861</v>
      </c>
      <c r="L39" s="8"/>
      <c r="M39" s="8"/>
      <c r="N39" s="8"/>
      <c r="O39" s="8"/>
      <c r="P39" s="8"/>
      <c r="Q39" s="8"/>
      <c r="R39" s="29"/>
      <c r="S39" s="8"/>
      <c r="T39" s="8"/>
      <c r="U39" s="1">
        <f>($T$33+$T$37)/2</f>
        <v>0.96002554278416341</v>
      </c>
      <c r="V39" s="61">
        <f t="shared" si="5"/>
        <v>5.3639522390480225</v>
      </c>
      <c r="W39" s="34">
        <v>9</v>
      </c>
      <c r="X39" s="36">
        <f t="shared" si="6"/>
        <v>536.39522390480226</v>
      </c>
    </row>
    <row r="40" spans="1:24" x14ac:dyDescent="0.2">
      <c r="A40" s="20">
        <v>3</v>
      </c>
      <c r="B40" s="20">
        <v>3</v>
      </c>
      <c r="C40" s="20">
        <v>10</v>
      </c>
      <c r="D40" s="72">
        <v>10</v>
      </c>
      <c r="E40" s="21"/>
      <c r="F40" s="21"/>
      <c r="G40" s="21" t="str">
        <f>IF(E40&gt;0,E40-F40,"")</f>
        <v/>
      </c>
      <c r="H40" s="21"/>
      <c r="I40" s="69"/>
      <c r="J40" s="20">
        <f>$I$31</f>
        <v>1.1174603174603173</v>
      </c>
      <c r="K40" s="44">
        <f t="shared" si="15"/>
        <v>11.174603174603172</v>
      </c>
      <c r="L40" s="23"/>
      <c r="M40" s="23"/>
      <c r="N40" s="23"/>
      <c r="O40" s="23"/>
      <c r="P40" s="23"/>
      <c r="Q40" s="23"/>
      <c r="R40" s="33"/>
      <c r="S40" s="23"/>
      <c r="T40" s="23"/>
      <c r="U40" s="24">
        <f>($T$33+$T$37)/2</f>
        <v>0.96002554278416341</v>
      </c>
      <c r="V40" s="60">
        <f t="shared" si="5"/>
        <v>10.727904478096045</v>
      </c>
      <c r="W40" s="38">
        <v>10</v>
      </c>
      <c r="X40" s="47">
        <f t="shared" si="6"/>
        <v>1072.7904478096045</v>
      </c>
    </row>
    <row r="41" spans="1:24" x14ac:dyDescent="0.2">
      <c r="A41" s="7">
        <v>4</v>
      </c>
      <c r="B41" s="7">
        <v>4</v>
      </c>
      <c r="C41" s="7">
        <v>1</v>
      </c>
      <c r="D41" s="71">
        <v>22</v>
      </c>
      <c r="E41" s="73">
        <v>24</v>
      </c>
      <c r="F41" s="73">
        <v>7</v>
      </c>
      <c r="G41" s="74">
        <f t="shared" ref="G41:G46" si="17">IF(E41&gt;0,E41-F41,"")</f>
        <v>17</v>
      </c>
      <c r="H41" s="7">
        <f t="shared" ref="H41:H49" si="18">G41/D41</f>
        <v>0.77272727272727271</v>
      </c>
      <c r="I41" s="67">
        <f>AVERAGE(H41:H50)</f>
        <v>1.042929292929293</v>
      </c>
      <c r="J41" s="16"/>
      <c r="K41" s="43">
        <f>IF(J41&lt;&gt;0,D41*J41,G41)</f>
        <v>17</v>
      </c>
      <c r="L41" s="8"/>
      <c r="M41" s="8"/>
      <c r="N41" s="8"/>
      <c r="O41" s="8"/>
      <c r="P41" s="8"/>
      <c r="Q41" s="8"/>
      <c r="R41" s="29"/>
      <c r="S41" s="8"/>
      <c r="T41" s="8"/>
      <c r="U41" s="7">
        <f>($T$43+$T$47)/2</f>
        <v>0.9256465517241379</v>
      </c>
      <c r="V41" s="58">
        <f t="shared" si="5"/>
        <v>15.735991379310345</v>
      </c>
      <c r="W41" s="52">
        <v>1</v>
      </c>
      <c r="X41" s="53">
        <f t="shared" si="6"/>
        <v>1573.5991379310344</v>
      </c>
    </row>
    <row r="42" spans="1:24" x14ac:dyDescent="0.2">
      <c r="A42" s="7">
        <v>4</v>
      </c>
      <c r="B42" s="7">
        <v>4</v>
      </c>
      <c r="C42" s="7">
        <v>2</v>
      </c>
      <c r="D42" s="71">
        <v>30</v>
      </c>
      <c r="E42" s="73">
        <v>35.5</v>
      </c>
      <c r="F42" s="73">
        <v>15.5</v>
      </c>
      <c r="G42" s="74">
        <f t="shared" si="17"/>
        <v>20</v>
      </c>
      <c r="H42" s="7">
        <f t="shared" si="18"/>
        <v>0.66666666666666663</v>
      </c>
      <c r="I42" s="70"/>
      <c r="J42" s="16"/>
      <c r="K42" s="43">
        <f>IF(J42&lt;&gt;0,D42*J42,G42)</f>
        <v>20</v>
      </c>
      <c r="L42" s="8"/>
      <c r="M42" s="8"/>
      <c r="N42" s="8"/>
      <c r="O42" s="8"/>
      <c r="P42" s="8"/>
      <c r="Q42" s="8"/>
      <c r="R42" s="29"/>
      <c r="S42" s="8"/>
      <c r="T42" s="8"/>
      <c r="U42" s="7">
        <f>($T$43+$T$47)/2</f>
        <v>0.9256465517241379</v>
      </c>
      <c r="V42" s="58">
        <f t="shared" si="5"/>
        <v>18.512931034482758</v>
      </c>
      <c r="W42" s="52">
        <v>2</v>
      </c>
      <c r="X42" s="53">
        <f t="shared" si="6"/>
        <v>1851.2931034482758</v>
      </c>
    </row>
    <row r="43" spans="1:24" x14ac:dyDescent="0.2">
      <c r="A43" s="6">
        <v>4</v>
      </c>
      <c r="B43" s="6">
        <v>4</v>
      </c>
      <c r="C43" s="6">
        <v>3</v>
      </c>
      <c r="D43" s="71">
        <v>30</v>
      </c>
      <c r="E43" s="71">
        <v>36</v>
      </c>
      <c r="F43" s="71">
        <v>7</v>
      </c>
      <c r="G43" s="74">
        <f>IF(E43&gt;0,E43-F43,"")</f>
        <v>29</v>
      </c>
      <c r="H43" s="6">
        <f t="shared" si="18"/>
        <v>0.96666666666666667</v>
      </c>
      <c r="I43" s="70"/>
      <c r="J43" s="11"/>
      <c r="K43" s="42">
        <f>IF(J43&lt;&gt;0,D43*J43,G43)</f>
        <v>29</v>
      </c>
      <c r="L43" s="71">
        <v>36</v>
      </c>
      <c r="M43" s="71">
        <v>7.35</v>
      </c>
      <c r="N43" s="6">
        <f>L43-M43</f>
        <v>28.65</v>
      </c>
      <c r="O43" s="6">
        <f>K43/N43</f>
        <v>1.0122164048865621</v>
      </c>
      <c r="P43" s="71">
        <v>33.5</v>
      </c>
      <c r="Q43" s="71">
        <v>7</v>
      </c>
      <c r="R43" s="28">
        <f>P43-Q43</f>
        <v>26.5</v>
      </c>
      <c r="S43" s="6">
        <f>1+((R43-N43)/R43)</f>
        <v>0.9188679245283019</v>
      </c>
      <c r="T43" s="6">
        <f>R43/K43</f>
        <v>0.91379310344827591</v>
      </c>
      <c r="U43" s="11"/>
      <c r="V43" s="59">
        <f>IF(U43&gt;0,U43*K43,R43)</f>
        <v>26.5</v>
      </c>
      <c r="W43" s="54">
        <v>3</v>
      </c>
      <c r="X43" s="55">
        <f t="shared" si="6"/>
        <v>2650</v>
      </c>
    </row>
    <row r="44" spans="1:24" x14ac:dyDescent="0.2">
      <c r="A44" s="7">
        <v>4</v>
      </c>
      <c r="B44" s="7">
        <v>4</v>
      </c>
      <c r="C44" s="7">
        <v>4</v>
      </c>
      <c r="D44" s="71">
        <v>20</v>
      </c>
      <c r="E44" s="71">
        <v>33</v>
      </c>
      <c r="F44" s="71">
        <v>7</v>
      </c>
      <c r="G44" s="74">
        <f t="shared" si="17"/>
        <v>26</v>
      </c>
      <c r="H44" s="7">
        <f t="shared" si="18"/>
        <v>1.3</v>
      </c>
      <c r="I44" s="70"/>
      <c r="J44" s="12"/>
      <c r="K44" s="43">
        <f t="shared" ref="K44" si="19">IF(J44&lt;&gt;0,D44*J44,G44)</f>
        <v>26</v>
      </c>
      <c r="L44" s="8"/>
      <c r="M44" s="8"/>
      <c r="N44" s="8"/>
      <c r="O44" s="8"/>
      <c r="P44" s="8"/>
      <c r="Q44" s="8"/>
      <c r="R44" s="29"/>
      <c r="S44" s="8"/>
      <c r="T44" s="8"/>
      <c r="U44" s="7">
        <f>($T$43+$T$47)/2</f>
        <v>0.9256465517241379</v>
      </c>
      <c r="V44" s="58">
        <f t="shared" si="5"/>
        <v>24.066810344827587</v>
      </c>
      <c r="W44" s="52">
        <v>4</v>
      </c>
      <c r="X44" s="53">
        <f t="shared" si="6"/>
        <v>2406.6810344827586</v>
      </c>
    </row>
    <row r="45" spans="1:24" x14ac:dyDescent="0.2">
      <c r="A45" s="7">
        <v>4</v>
      </c>
      <c r="B45" s="7">
        <v>4</v>
      </c>
      <c r="C45" s="7">
        <v>5</v>
      </c>
      <c r="D45" s="71">
        <v>22</v>
      </c>
      <c r="E45" s="73">
        <v>35.5</v>
      </c>
      <c r="F45" s="73">
        <v>15.5</v>
      </c>
      <c r="G45" s="74">
        <f t="shared" si="17"/>
        <v>20</v>
      </c>
      <c r="H45" s="7">
        <f t="shared" si="18"/>
        <v>0.90909090909090906</v>
      </c>
      <c r="I45" s="70"/>
      <c r="J45" s="16"/>
      <c r="K45" s="43">
        <f>IF(J45&lt;&gt;0,D45*J45,G45)</f>
        <v>20</v>
      </c>
      <c r="L45" s="8"/>
      <c r="M45" s="8"/>
      <c r="N45" s="8"/>
      <c r="O45" s="8"/>
      <c r="P45" s="8"/>
      <c r="Q45" s="8"/>
      <c r="R45" s="29"/>
      <c r="S45" s="8"/>
      <c r="T45" s="8"/>
      <c r="U45" s="7">
        <f>($T$43+$T$47)/2</f>
        <v>0.9256465517241379</v>
      </c>
      <c r="V45" s="58">
        <f t="shared" si="5"/>
        <v>18.512931034482758</v>
      </c>
      <c r="W45" s="52">
        <v>5</v>
      </c>
      <c r="X45" s="53">
        <f t="shared" si="6"/>
        <v>1851.2931034482758</v>
      </c>
    </row>
    <row r="46" spans="1:24" x14ac:dyDescent="0.2">
      <c r="A46" s="7">
        <v>4</v>
      </c>
      <c r="B46" s="7">
        <v>4</v>
      </c>
      <c r="C46" s="7">
        <v>6</v>
      </c>
      <c r="D46" s="71">
        <v>20</v>
      </c>
      <c r="E46" s="73">
        <v>36</v>
      </c>
      <c r="F46" s="73">
        <v>7</v>
      </c>
      <c r="G46" s="74">
        <f t="shared" si="17"/>
        <v>29</v>
      </c>
      <c r="H46" s="7">
        <f t="shared" si="18"/>
        <v>1.45</v>
      </c>
      <c r="I46" s="70"/>
      <c r="J46" s="16"/>
      <c r="K46" s="43">
        <f t="shared" ref="K46:K50" si="20">IF(J46&lt;&gt;0,D46*J46,G46)</f>
        <v>29</v>
      </c>
      <c r="L46" s="8"/>
      <c r="M46" s="8"/>
      <c r="N46" s="8"/>
      <c r="O46" s="8"/>
      <c r="P46" s="8"/>
      <c r="Q46" s="8"/>
      <c r="R46" s="29"/>
      <c r="S46" s="8"/>
      <c r="T46" s="8"/>
      <c r="U46" s="7">
        <f>($T$43+$T$47)/2</f>
        <v>0.9256465517241379</v>
      </c>
      <c r="V46" s="58">
        <f t="shared" si="5"/>
        <v>26.84375</v>
      </c>
      <c r="W46" s="52">
        <v>6</v>
      </c>
      <c r="X46" s="53">
        <f t="shared" si="6"/>
        <v>2684.375</v>
      </c>
    </row>
    <row r="47" spans="1:24" x14ac:dyDescent="0.2">
      <c r="A47" s="6">
        <v>4</v>
      </c>
      <c r="B47" s="6">
        <v>4</v>
      </c>
      <c r="C47" s="6">
        <v>7</v>
      </c>
      <c r="D47" s="71">
        <v>15</v>
      </c>
      <c r="E47" s="71">
        <v>23</v>
      </c>
      <c r="F47" s="71">
        <v>7</v>
      </c>
      <c r="G47" s="74">
        <f>IF(E47&gt;0,E47-F47,"")</f>
        <v>16</v>
      </c>
      <c r="H47" s="6">
        <f t="shared" si="18"/>
        <v>1.0666666666666667</v>
      </c>
      <c r="I47" s="70"/>
      <c r="J47" s="11"/>
      <c r="K47" s="42">
        <f t="shared" si="20"/>
        <v>16</v>
      </c>
      <c r="L47" s="71">
        <v>23</v>
      </c>
      <c r="M47" s="71">
        <v>7.35</v>
      </c>
      <c r="N47" s="6">
        <f>L47-M47</f>
        <v>15.65</v>
      </c>
      <c r="O47" s="6">
        <f>K47/N47</f>
        <v>1.0223642172523961</v>
      </c>
      <c r="P47" s="71">
        <v>22</v>
      </c>
      <c r="Q47" s="71">
        <v>7</v>
      </c>
      <c r="R47" s="28">
        <f>P47-Q47</f>
        <v>15</v>
      </c>
      <c r="S47" s="6">
        <f>1+((R47-N47)/R47)</f>
        <v>0.95666666666666667</v>
      </c>
      <c r="T47" s="6">
        <f>R47/K47</f>
        <v>0.9375</v>
      </c>
      <c r="U47" s="11"/>
      <c r="V47" s="59">
        <f t="shared" si="5"/>
        <v>15</v>
      </c>
      <c r="W47" s="54">
        <v>7</v>
      </c>
      <c r="X47" s="55">
        <f t="shared" si="6"/>
        <v>1500</v>
      </c>
    </row>
    <row r="48" spans="1:24" x14ac:dyDescent="0.2">
      <c r="A48" s="7">
        <v>4</v>
      </c>
      <c r="B48" s="7">
        <v>4</v>
      </c>
      <c r="C48" s="7">
        <v>8</v>
      </c>
      <c r="D48" s="71">
        <v>15</v>
      </c>
      <c r="E48" s="71">
        <v>35</v>
      </c>
      <c r="F48" s="71">
        <v>15.5</v>
      </c>
      <c r="G48" s="74">
        <f t="shared" ref="G48:G49" si="21">IF(E48&gt;0,E48-F48,"")</f>
        <v>19.5</v>
      </c>
      <c r="H48" s="7">
        <f t="shared" si="18"/>
        <v>1.3</v>
      </c>
      <c r="I48" s="70"/>
      <c r="J48" s="16"/>
      <c r="K48" s="43">
        <f t="shared" si="20"/>
        <v>19.5</v>
      </c>
      <c r="L48" s="8"/>
      <c r="M48" s="8"/>
      <c r="N48" s="8"/>
      <c r="O48" s="8"/>
      <c r="P48" s="8"/>
      <c r="Q48" s="8"/>
      <c r="R48" s="29"/>
      <c r="S48" s="8"/>
      <c r="T48" s="8"/>
      <c r="U48" s="7">
        <f>($T$43+$T$47)/2</f>
        <v>0.9256465517241379</v>
      </c>
      <c r="V48" s="58">
        <f t="shared" si="5"/>
        <v>18.05010775862069</v>
      </c>
      <c r="W48" s="52">
        <v>8</v>
      </c>
      <c r="X48" s="53">
        <f t="shared" si="6"/>
        <v>1805.0107758620691</v>
      </c>
    </row>
    <row r="49" spans="1:24" x14ac:dyDescent="0.2">
      <c r="A49" s="7">
        <v>4</v>
      </c>
      <c r="B49" s="7">
        <v>4</v>
      </c>
      <c r="C49" s="7">
        <v>9</v>
      </c>
      <c r="D49" s="71">
        <v>22</v>
      </c>
      <c r="E49" s="71">
        <v>28</v>
      </c>
      <c r="F49" s="71">
        <v>7</v>
      </c>
      <c r="G49" s="74">
        <f t="shared" si="21"/>
        <v>21</v>
      </c>
      <c r="H49" s="7">
        <f t="shared" si="18"/>
        <v>0.95454545454545459</v>
      </c>
      <c r="I49" s="70"/>
      <c r="J49" s="16"/>
      <c r="K49" s="43">
        <f t="shared" si="20"/>
        <v>21</v>
      </c>
      <c r="L49" s="8"/>
      <c r="M49" s="8"/>
      <c r="N49" s="8"/>
      <c r="O49" s="8"/>
      <c r="P49" s="8"/>
      <c r="Q49" s="8"/>
      <c r="R49" s="29"/>
      <c r="S49" s="8"/>
      <c r="T49" s="8"/>
      <c r="U49" s="7">
        <f>($T$43+$T$47)/2</f>
        <v>0.9256465517241379</v>
      </c>
      <c r="V49" s="58">
        <f t="shared" si="5"/>
        <v>19.438577586206897</v>
      </c>
      <c r="W49" s="52">
        <v>9</v>
      </c>
      <c r="X49" s="53">
        <f t="shared" si="6"/>
        <v>1943.8577586206898</v>
      </c>
    </row>
    <row r="50" spans="1:24" x14ac:dyDescent="0.2">
      <c r="A50" s="20">
        <v>4</v>
      </c>
      <c r="B50" s="20">
        <v>4</v>
      </c>
      <c r="C50" s="20">
        <v>10</v>
      </c>
      <c r="D50" s="72">
        <v>30</v>
      </c>
      <c r="E50" s="21"/>
      <c r="F50" s="21"/>
      <c r="G50" s="21" t="str">
        <f>IF(E50&gt;0,E50-F50,"")</f>
        <v/>
      </c>
      <c r="H50" s="21"/>
      <c r="I50" s="69"/>
      <c r="J50" s="20">
        <f>$I$41</f>
        <v>1.042929292929293</v>
      </c>
      <c r="K50" s="44">
        <f t="shared" si="20"/>
        <v>31.287878787878793</v>
      </c>
      <c r="L50" s="23"/>
      <c r="M50" s="23"/>
      <c r="N50" s="23"/>
      <c r="O50" s="23"/>
      <c r="P50" s="23"/>
      <c r="Q50" s="23"/>
      <c r="R50" s="33"/>
      <c r="S50" s="23"/>
      <c r="T50" s="23"/>
      <c r="U50" s="24">
        <f>($T$43+$T$47)/2</f>
        <v>0.9256465517241379</v>
      </c>
      <c r="V50" s="60">
        <f t="shared" si="5"/>
        <v>28.961517110762802</v>
      </c>
      <c r="W50" s="38">
        <v>10</v>
      </c>
      <c r="X50" s="47">
        <f t="shared" si="6"/>
        <v>2896.1517110762802</v>
      </c>
    </row>
    <row r="51" spans="1:24" x14ac:dyDescent="0.2">
      <c r="A51" s="7">
        <v>5</v>
      </c>
      <c r="B51" s="7">
        <v>5</v>
      </c>
      <c r="C51" s="7">
        <v>1</v>
      </c>
      <c r="D51" s="71">
        <v>45</v>
      </c>
      <c r="E51" s="73">
        <v>99</v>
      </c>
      <c r="F51" s="73">
        <v>7</v>
      </c>
      <c r="G51" s="40">
        <f t="shared" ref="G51:G56" si="22">IF(E51&gt;0,E51-F51,"")</f>
        <v>92</v>
      </c>
      <c r="H51" s="7">
        <f t="shared" ref="H51:H59" si="23">G51/D51</f>
        <v>2.0444444444444443</v>
      </c>
      <c r="I51" s="67">
        <f>AVERAGE(H51:H60)</f>
        <v>1.0552734071484071</v>
      </c>
      <c r="J51" s="16"/>
      <c r="K51" s="43">
        <f>IF(J51&lt;&gt;0,D51*J51,G51)</f>
        <v>92</v>
      </c>
      <c r="L51" s="8"/>
      <c r="M51" s="8"/>
      <c r="N51" s="8"/>
      <c r="O51" s="8"/>
      <c r="P51" s="8"/>
      <c r="Q51" s="8"/>
      <c r="R51" s="29"/>
      <c r="S51" s="8"/>
      <c r="T51" s="8"/>
      <c r="U51" s="7">
        <f>($T$53+$T$57)/2</f>
        <v>0.61914285714285722</v>
      </c>
      <c r="V51" s="58">
        <f t="shared" si="5"/>
        <v>56.96114285714286</v>
      </c>
      <c r="W51" s="52">
        <v>1</v>
      </c>
      <c r="X51" s="53">
        <f t="shared" si="6"/>
        <v>5696.1142857142859</v>
      </c>
    </row>
    <row r="52" spans="1:24" x14ac:dyDescent="0.2">
      <c r="A52" s="7">
        <v>5</v>
      </c>
      <c r="B52" s="7">
        <v>5</v>
      </c>
      <c r="C52" s="7">
        <v>2</v>
      </c>
      <c r="D52" s="71">
        <v>25</v>
      </c>
      <c r="E52" s="73">
        <v>37.5</v>
      </c>
      <c r="F52" s="73">
        <v>15.5</v>
      </c>
      <c r="G52" s="40">
        <f t="shared" si="22"/>
        <v>22</v>
      </c>
      <c r="H52" s="7">
        <f t="shared" si="23"/>
        <v>0.88</v>
      </c>
      <c r="I52" s="70"/>
      <c r="J52" s="16"/>
      <c r="K52" s="43">
        <f>IF(J52&lt;&gt;0,D52*J52,G52)</f>
        <v>22</v>
      </c>
      <c r="L52" s="8"/>
      <c r="M52" s="8"/>
      <c r="N52" s="8"/>
      <c r="O52" s="8"/>
      <c r="P52" s="8"/>
      <c r="Q52" s="8"/>
      <c r="R52" s="29"/>
      <c r="S52" s="8"/>
      <c r="T52" s="8"/>
      <c r="U52" s="7">
        <f>($T$53+$T$57)/2</f>
        <v>0.61914285714285722</v>
      </c>
      <c r="V52" s="58">
        <f t="shared" si="5"/>
        <v>13.621142857142859</v>
      </c>
      <c r="W52" s="52">
        <v>2</v>
      </c>
      <c r="X52" s="53">
        <f t="shared" si="6"/>
        <v>1362.1142857142859</v>
      </c>
    </row>
    <row r="53" spans="1:24" x14ac:dyDescent="0.2">
      <c r="A53" s="6">
        <v>5</v>
      </c>
      <c r="B53" s="6">
        <v>5</v>
      </c>
      <c r="C53" s="6">
        <v>3</v>
      </c>
      <c r="D53" s="71">
        <v>32</v>
      </c>
      <c r="E53" s="71">
        <v>78</v>
      </c>
      <c r="F53" s="71">
        <v>15.5</v>
      </c>
      <c r="G53" s="13">
        <f>IF(E53&gt;0,E53-F53,"")</f>
        <v>62.5</v>
      </c>
      <c r="H53" s="6">
        <f t="shared" si="23"/>
        <v>1.953125</v>
      </c>
      <c r="I53" s="70"/>
      <c r="J53" s="11"/>
      <c r="K53" s="42">
        <f>IF(J53&lt;&gt;0,D53*J53,G53)</f>
        <v>62.5</v>
      </c>
      <c r="L53" s="71">
        <v>50</v>
      </c>
      <c r="M53" s="71">
        <v>16</v>
      </c>
      <c r="N53" s="6">
        <f>L53-M53</f>
        <v>34</v>
      </c>
      <c r="O53" s="6">
        <f>K53/N53</f>
        <v>1.838235294117647</v>
      </c>
      <c r="P53" s="71">
        <v>48</v>
      </c>
      <c r="Q53" s="71">
        <v>15.25</v>
      </c>
      <c r="R53" s="28">
        <f>P53-Q53</f>
        <v>32.75</v>
      </c>
      <c r="S53" s="6">
        <f>1+((R53-N53)/R53)</f>
        <v>0.96183206106870234</v>
      </c>
      <c r="T53" s="6">
        <f>R53/K53</f>
        <v>0.52400000000000002</v>
      </c>
      <c r="U53" s="11"/>
      <c r="V53" s="59">
        <f>IF(U53&gt;0,U53*K53,R53)</f>
        <v>32.75</v>
      </c>
      <c r="W53" s="54">
        <v>3</v>
      </c>
      <c r="X53" s="55">
        <f t="shared" si="6"/>
        <v>3275</v>
      </c>
    </row>
    <row r="54" spans="1:24" x14ac:dyDescent="0.2">
      <c r="A54" s="7">
        <v>5</v>
      </c>
      <c r="B54" s="7">
        <v>5</v>
      </c>
      <c r="C54" s="7">
        <v>4</v>
      </c>
      <c r="D54" s="71">
        <v>65</v>
      </c>
      <c r="E54" s="71">
        <v>62</v>
      </c>
      <c r="F54" s="71">
        <v>7</v>
      </c>
      <c r="G54" s="40">
        <f t="shared" si="22"/>
        <v>55</v>
      </c>
      <c r="H54" s="7">
        <f t="shared" si="23"/>
        <v>0.84615384615384615</v>
      </c>
      <c r="I54" s="70"/>
      <c r="J54" s="12"/>
      <c r="K54" s="43">
        <f t="shared" ref="K54" si="24">IF(J54&lt;&gt;0,D54*J54,G54)</f>
        <v>55</v>
      </c>
      <c r="L54" s="8"/>
      <c r="M54" s="8"/>
      <c r="N54" s="8"/>
      <c r="O54" s="8"/>
      <c r="P54" s="8"/>
      <c r="Q54" s="8"/>
      <c r="R54" s="29"/>
      <c r="S54" s="8"/>
      <c r="T54" s="8"/>
      <c r="U54" s="7">
        <f>($T$53+$T$57)/2</f>
        <v>0.61914285714285722</v>
      </c>
      <c r="V54" s="58">
        <f t="shared" si="5"/>
        <v>34.05285714285715</v>
      </c>
      <c r="W54" s="52">
        <v>4</v>
      </c>
      <c r="X54" s="53">
        <f t="shared" si="6"/>
        <v>3405.2857142857151</v>
      </c>
    </row>
    <row r="55" spans="1:24" x14ac:dyDescent="0.2">
      <c r="A55" s="7">
        <v>5</v>
      </c>
      <c r="B55" s="7">
        <v>5</v>
      </c>
      <c r="C55" s="7">
        <v>5</v>
      </c>
      <c r="D55" s="71">
        <v>55</v>
      </c>
      <c r="E55" s="73">
        <v>41</v>
      </c>
      <c r="F55" s="73">
        <v>7</v>
      </c>
      <c r="G55" s="40">
        <f t="shared" si="22"/>
        <v>34</v>
      </c>
      <c r="H55" s="7">
        <f t="shared" si="23"/>
        <v>0.61818181818181817</v>
      </c>
      <c r="I55" s="70"/>
      <c r="J55" s="16"/>
      <c r="K55" s="43">
        <f>IF(J55&lt;&gt;0,D55*J55,G55)</f>
        <v>34</v>
      </c>
      <c r="L55" s="8"/>
      <c r="M55" s="8"/>
      <c r="N55" s="8"/>
      <c r="O55" s="8"/>
      <c r="P55" s="8"/>
      <c r="Q55" s="8"/>
      <c r="R55" s="29"/>
      <c r="S55" s="8"/>
      <c r="T55" s="8"/>
      <c r="U55" s="7">
        <f>($T$53+$T$57)/2</f>
        <v>0.61914285714285722</v>
      </c>
      <c r="V55" s="58">
        <f t="shared" si="5"/>
        <v>21.050857142857147</v>
      </c>
      <c r="W55" s="52">
        <v>5</v>
      </c>
      <c r="X55" s="53">
        <f t="shared" si="6"/>
        <v>2105.0857142857149</v>
      </c>
    </row>
    <row r="56" spans="1:24" x14ac:dyDescent="0.2">
      <c r="A56" s="7">
        <v>5</v>
      </c>
      <c r="B56" s="7">
        <v>5</v>
      </c>
      <c r="C56" s="7">
        <v>6</v>
      </c>
      <c r="D56" s="71">
        <v>25</v>
      </c>
      <c r="E56" s="73">
        <v>43</v>
      </c>
      <c r="F56" s="73">
        <v>15.5</v>
      </c>
      <c r="G56" s="40">
        <f t="shared" si="22"/>
        <v>27.5</v>
      </c>
      <c r="H56" s="7">
        <f t="shared" si="23"/>
        <v>1.1000000000000001</v>
      </c>
      <c r="I56" s="70"/>
      <c r="J56" s="16"/>
      <c r="K56" s="43">
        <f t="shared" ref="K56:K60" si="25">IF(J56&lt;&gt;0,D56*J56,G56)</f>
        <v>27.5</v>
      </c>
      <c r="L56" s="8"/>
      <c r="M56" s="8"/>
      <c r="N56" s="8"/>
      <c r="O56" s="8"/>
      <c r="P56" s="8"/>
      <c r="Q56" s="8"/>
      <c r="R56" s="29"/>
      <c r="S56" s="8"/>
      <c r="T56" s="8"/>
      <c r="U56" s="7">
        <f>($T$53+$T$57)/2</f>
        <v>0.61914285714285722</v>
      </c>
      <c r="V56" s="58">
        <f t="shared" si="5"/>
        <v>17.026428571428575</v>
      </c>
      <c r="W56" s="52">
        <v>6</v>
      </c>
      <c r="X56" s="53">
        <f t="shared" si="6"/>
        <v>1702.6428571428576</v>
      </c>
    </row>
    <row r="57" spans="1:24" x14ac:dyDescent="0.2">
      <c r="A57" s="6">
        <v>5</v>
      </c>
      <c r="B57" s="6">
        <v>5</v>
      </c>
      <c r="C57" s="6">
        <v>7</v>
      </c>
      <c r="D57" s="71">
        <v>30</v>
      </c>
      <c r="E57" s="71">
        <v>21</v>
      </c>
      <c r="F57" s="71">
        <v>7</v>
      </c>
      <c r="G57" s="13">
        <f>IF(E57&gt;0,E57-F57,"")</f>
        <v>14</v>
      </c>
      <c r="H57" s="6">
        <f t="shared" si="23"/>
        <v>0.46666666666666667</v>
      </c>
      <c r="I57" s="70"/>
      <c r="J57" s="11"/>
      <c r="K57" s="42">
        <f t="shared" si="25"/>
        <v>14</v>
      </c>
      <c r="L57" s="71">
        <v>18</v>
      </c>
      <c r="M57" s="71">
        <v>7.35</v>
      </c>
      <c r="N57" s="6">
        <f>L57-M57</f>
        <v>10.65</v>
      </c>
      <c r="O57" s="6">
        <f>K57/N57</f>
        <v>1.3145539906103285</v>
      </c>
      <c r="P57" s="71">
        <v>17</v>
      </c>
      <c r="Q57" s="71">
        <v>7</v>
      </c>
      <c r="R57" s="28">
        <f>P57-Q57</f>
        <v>10</v>
      </c>
      <c r="S57" s="6">
        <f>1+((R57-N57)/R57)</f>
        <v>0.93499999999999994</v>
      </c>
      <c r="T57" s="6">
        <f>R57/K57</f>
        <v>0.7142857142857143</v>
      </c>
      <c r="U57" s="11"/>
      <c r="V57" s="59">
        <f t="shared" si="5"/>
        <v>10</v>
      </c>
      <c r="W57" s="54">
        <v>7</v>
      </c>
      <c r="X57" s="55">
        <f t="shared" si="6"/>
        <v>1000</v>
      </c>
    </row>
    <row r="58" spans="1:24" x14ac:dyDescent="0.2">
      <c r="A58" s="7">
        <v>5</v>
      </c>
      <c r="B58" s="7">
        <v>5</v>
      </c>
      <c r="C58" s="7">
        <v>8</v>
      </c>
      <c r="D58" s="71">
        <v>15</v>
      </c>
      <c r="E58" s="73">
        <v>26</v>
      </c>
      <c r="F58" s="73">
        <v>15.5</v>
      </c>
      <c r="G58" s="40">
        <f t="shared" ref="G58:G59" si="26">IF(E58&gt;0,E58-F58,"")</f>
        <v>10.5</v>
      </c>
      <c r="H58" s="7">
        <f t="shared" si="23"/>
        <v>0.7</v>
      </c>
      <c r="I58" s="70"/>
      <c r="J58" s="16"/>
      <c r="K58" s="43">
        <f t="shared" si="25"/>
        <v>10.5</v>
      </c>
      <c r="L58" s="8"/>
      <c r="M58" s="8"/>
      <c r="N58" s="8"/>
      <c r="O58" s="8"/>
      <c r="P58" s="8"/>
      <c r="Q58" s="8"/>
      <c r="R58" s="29"/>
      <c r="S58" s="8"/>
      <c r="T58" s="8"/>
      <c r="U58" s="7">
        <f>($T$53+$T$57)/2</f>
        <v>0.61914285714285722</v>
      </c>
      <c r="V58" s="58">
        <f t="shared" si="5"/>
        <v>6.5010000000000012</v>
      </c>
      <c r="W58" s="52">
        <v>8</v>
      </c>
      <c r="X58" s="53">
        <f t="shared" si="6"/>
        <v>650.10000000000014</v>
      </c>
    </row>
    <row r="59" spans="1:24" x14ac:dyDescent="0.2">
      <c r="A59" s="7">
        <v>5</v>
      </c>
      <c r="B59" s="7">
        <v>5</v>
      </c>
      <c r="C59" s="7">
        <v>9</v>
      </c>
      <c r="D59" s="71">
        <v>18</v>
      </c>
      <c r="E59" s="73">
        <v>23</v>
      </c>
      <c r="F59" s="73">
        <v>7</v>
      </c>
      <c r="G59" s="40">
        <f t="shared" si="26"/>
        <v>16</v>
      </c>
      <c r="H59" s="7">
        <f t="shared" si="23"/>
        <v>0.88888888888888884</v>
      </c>
      <c r="I59" s="70"/>
      <c r="J59" s="16"/>
      <c r="K59" s="43">
        <f t="shared" si="25"/>
        <v>16</v>
      </c>
      <c r="L59" s="8"/>
      <c r="M59" s="8"/>
      <c r="N59" s="8"/>
      <c r="O59" s="8"/>
      <c r="P59" s="8"/>
      <c r="Q59" s="8"/>
      <c r="R59" s="29"/>
      <c r="S59" s="8"/>
      <c r="T59" s="8"/>
      <c r="U59" s="7">
        <f>($T$53+$T$57)/2</f>
        <v>0.61914285714285722</v>
      </c>
      <c r="V59" s="58">
        <f t="shared" si="5"/>
        <v>9.9062857142857155</v>
      </c>
      <c r="W59" s="52">
        <v>9</v>
      </c>
      <c r="X59" s="53">
        <f t="shared" si="6"/>
        <v>990.6285714285716</v>
      </c>
    </row>
    <row r="60" spans="1:24" x14ac:dyDescent="0.2">
      <c r="A60" s="20">
        <v>5</v>
      </c>
      <c r="B60" s="20">
        <v>5</v>
      </c>
      <c r="C60" s="20">
        <v>10</v>
      </c>
      <c r="D60" s="72">
        <v>18</v>
      </c>
      <c r="E60" s="21"/>
      <c r="F60" s="21"/>
      <c r="G60" s="21" t="str">
        <f>IF(E60&gt;0,E60-F60,"")</f>
        <v/>
      </c>
      <c r="H60" s="21"/>
      <c r="I60" s="69"/>
      <c r="J60" s="20">
        <f>$I$51</f>
        <v>1.0552734071484071</v>
      </c>
      <c r="K60" s="44">
        <f t="shared" si="25"/>
        <v>18.994921328671328</v>
      </c>
      <c r="L60" s="23"/>
      <c r="M60" s="23"/>
      <c r="N60" s="23"/>
      <c r="O60" s="23"/>
      <c r="P60" s="23"/>
      <c r="Q60" s="23"/>
      <c r="R60" s="33"/>
      <c r="S60" s="23"/>
      <c r="T60" s="23"/>
      <c r="U60" s="24">
        <f>($T$53+$T$57)/2</f>
        <v>0.61914285714285722</v>
      </c>
      <c r="V60" s="60">
        <f t="shared" si="5"/>
        <v>11.760569862637364</v>
      </c>
      <c r="W60" s="38">
        <v>10</v>
      </c>
      <c r="X60" s="47">
        <f t="shared" si="6"/>
        <v>1176.0569862637365</v>
      </c>
    </row>
    <row r="61" spans="1:24" x14ac:dyDescent="0.2">
      <c r="A61" s="7">
        <v>6</v>
      </c>
      <c r="B61" s="7">
        <v>6</v>
      </c>
      <c r="C61" s="7">
        <v>1</v>
      </c>
      <c r="D61" s="71">
        <v>17</v>
      </c>
      <c r="E61" s="73">
        <v>18</v>
      </c>
      <c r="F61" s="73">
        <v>7</v>
      </c>
      <c r="G61" s="40">
        <f t="shared" ref="G61:G65" si="27">IF(E61&gt;0,E61-F61,"")</f>
        <v>11</v>
      </c>
      <c r="H61" s="7">
        <f>G61/D61</f>
        <v>0.6470588235294118</v>
      </c>
      <c r="I61" s="67">
        <f>AVERAGE(H61:H70)</f>
        <v>1.1446323529411764</v>
      </c>
      <c r="J61" s="16"/>
      <c r="K61" s="43">
        <f>IF(J61&lt;&gt;0,D61*J61,G61)</f>
        <v>11</v>
      </c>
      <c r="L61" s="8"/>
      <c r="M61" s="8"/>
      <c r="N61" s="8"/>
      <c r="O61" s="8"/>
      <c r="P61" s="8"/>
      <c r="Q61" s="8"/>
      <c r="R61" s="29"/>
      <c r="S61" s="8"/>
      <c r="T61" s="8"/>
      <c r="U61" s="7">
        <f>($T$63+$T$67)/2</f>
        <v>0.77916666666666667</v>
      </c>
      <c r="V61" s="58">
        <f t="shared" si="5"/>
        <v>8.5708333333333329</v>
      </c>
      <c r="W61" s="52">
        <v>1</v>
      </c>
      <c r="X61" s="53">
        <f t="shared" si="6"/>
        <v>857.08333333333326</v>
      </c>
    </row>
    <row r="62" spans="1:24" x14ac:dyDescent="0.2">
      <c r="A62" s="7">
        <v>6</v>
      </c>
      <c r="B62" s="7">
        <v>6</v>
      </c>
      <c r="C62" s="7">
        <v>2</v>
      </c>
      <c r="D62" s="71">
        <v>10</v>
      </c>
      <c r="E62" s="73">
        <v>30.5</v>
      </c>
      <c r="F62" s="73">
        <v>15.5</v>
      </c>
      <c r="G62" s="40">
        <f t="shared" si="27"/>
        <v>15</v>
      </c>
      <c r="H62" s="7">
        <f>G62/D62</f>
        <v>1.5</v>
      </c>
      <c r="I62" s="70"/>
      <c r="J62" s="16"/>
      <c r="K62" s="43">
        <f>IF(J62&lt;&gt;0,D62*J62,G62)</f>
        <v>15</v>
      </c>
      <c r="L62" s="8"/>
      <c r="M62" s="8"/>
      <c r="N62" s="8"/>
      <c r="O62" s="8"/>
      <c r="P62" s="8"/>
      <c r="Q62" s="8"/>
      <c r="R62" s="29"/>
      <c r="S62" s="8"/>
      <c r="T62" s="8"/>
      <c r="U62" s="7">
        <f>($T$63+$T$67)/2</f>
        <v>0.77916666666666667</v>
      </c>
      <c r="V62" s="58">
        <f t="shared" si="5"/>
        <v>11.6875</v>
      </c>
      <c r="W62" s="52">
        <v>2</v>
      </c>
      <c r="X62" s="53">
        <f t="shared" si="6"/>
        <v>1168.75</v>
      </c>
    </row>
    <row r="63" spans="1:24" x14ac:dyDescent="0.2">
      <c r="A63" s="6">
        <v>6</v>
      </c>
      <c r="B63" s="6">
        <v>6</v>
      </c>
      <c r="C63" s="6">
        <v>3</v>
      </c>
      <c r="D63" s="71">
        <v>14</v>
      </c>
      <c r="E63" s="71">
        <v>22</v>
      </c>
      <c r="F63" s="71">
        <v>7</v>
      </c>
      <c r="G63" s="13">
        <f>IF(E63&gt;0,E63-F63,"")</f>
        <v>15</v>
      </c>
      <c r="H63" s="6">
        <f>G63/D63</f>
        <v>1.0714285714285714</v>
      </c>
      <c r="I63" s="70"/>
      <c r="J63" s="11"/>
      <c r="K63" s="42">
        <f>IF(J63&lt;&gt;0,D63*J63,G63)</f>
        <v>15</v>
      </c>
      <c r="L63" s="71">
        <v>20.75</v>
      </c>
      <c r="M63" s="71">
        <v>7.35</v>
      </c>
      <c r="N63" s="6">
        <f>L63-M63</f>
        <v>13.4</v>
      </c>
      <c r="O63" s="6">
        <f>K63/N63</f>
        <v>1.1194029850746268</v>
      </c>
      <c r="P63" s="71">
        <v>19.75</v>
      </c>
      <c r="Q63" s="71">
        <v>7</v>
      </c>
      <c r="R63" s="28">
        <f>P63-Q63</f>
        <v>12.75</v>
      </c>
      <c r="S63" s="6">
        <f>1+((R63-N63)/R63)</f>
        <v>0.94901960784313721</v>
      </c>
      <c r="T63" s="6">
        <f>R63/K63</f>
        <v>0.85</v>
      </c>
      <c r="U63" s="11"/>
      <c r="V63" s="59">
        <f>IF(U63&gt;0,U63*K63,R63)</f>
        <v>12.75</v>
      </c>
      <c r="W63" s="54">
        <v>3</v>
      </c>
      <c r="X63" s="55">
        <f t="shared" si="6"/>
        <v>1275</v>
      </c>
    </row>
    <row r="64" spans="1:24" x14ac:dyDescent="0.2">
      <c r="A64" s="7">
        <v>6</v>
      </c>
      <c r="B64" s="7">
        <v>6</v>
      </c>
      <c r="C64" s="7">
        <v>4</v>
      </c>
      <c r="D64" s="71">
        <v>35</v>
      </c>
      <c r="E64" s="71">
        <v>48</v>
      </c>
      <c r="F64" s="71">
        <v>15.5</v>
      </c>
      <c r="G64" s="40">
        <f t="shared" si="27"/>
        <v>32.5</v>
      </c>
      <c r="H64" s="7">
        <f>G64/D64</f>
        <v>0.9285714285714286</v>
      </c>
      <c r="I64" s="70"/>
      <c r="J64" s="12"/>
      <c r="K64" s="43">
        <f t="shared" ref="K64" si="28">IF(J64&lt;&gt;0,D64*J64,G64)</f>
        <v>32.5</v>
      </c>
      <c r="L64" s="8"/>
      <c r="M64" s="8"/>
      <c r="N64" s="8"/>
      <c r="O64" s="8"/>
      <c r="P64" s="8"/>
      <c r="Q64" s="8"/>
      <c r="R64" s="29"/>
      <c r="S64" s="8"/>
      <c r="T64" s="8"/>
      <c r="U64" s="7">
        <f>($T$63+$T$67)/2</f>
        <v>0.77916666666666667</v>
      </c>
      <c r="V64" s="58">
        <f t="shared" si="5"/>
        <v>25.322916666666668</v>
      </c>
      <c r="W64" s="52">
        <v>4</v>
      </c>
      <c r="X64" s="53">
        <f t="shared" si="6"/>
        <v>2532.291666666667</v>
      </c>
    </row>
    <row r="65" spans="1:24" x14ac:dyDescent="0.2">
      <c r="A65" s="7">
        <v>6</v>
      </c>
      <c r="B65" s="7">
        <v>6</v>
      </c>
      <c r="C65" s="7">
        <v>5</v>
      </c>
      <c r="D65" s="71">
        <v>25</v>
      </c>
      <c r="E65" s="73">
        <v>46</v>
      </c>
      <c r="F65" s="73">
        <v>7</v>
      </c>
      <c r="G65" s="40">
        <f t="shared" si="27"/>
        <v>39</v>
      </c>
      <c r="H65" s="7">
        <f>G65/D65</f>
        <v>1.56</v>
      </c>
      <c r="I65" s="70"/>
      <c r="J65" s="16"/>
      <c r="K65" s="43">
        <f>IF(J65&lt;&gt;0,D65*J65,G65)</f>
        <v>39</v>
      </c>
      <c r="L65" s="8"/>
      <c r="M65" s="8"/>
      <c r="N65" s="8"/>
      <c r="O65" s="8"/>
      <c r="P65" s="8"/>
      <c r="Q65" s="8"/>
      <c r="R65" s="29"/>
      <c r="S65" s="8"/>
      <c r="T65" s="8"/>
      <c r="U65" s="7">
        <f>($T$63+$T$67)/2</f>
        <v>0.77916666666666667</v>
      </c>
      <c r="V65" s="58">
        <f t="shared" si="5"/>
        <v>30.387499999999999</v>
      </c>
      <c r="W65" s="52">
        <v>5</v>
      </c>
      <c r="X65" s="53">
        <f t="shared" si="6"/>
        <v>3038.75</v>
      </c>
    </row>
    <row r="66" spans="1:24" x14ac:dyDescent="0.2">
      <c r="A66" s="1">
        <v>6</v>
      </c>
      <c r="B66" s="10">
        <v>6</v>
      </c>
      <c r="C66" s="1">
        <v>6</v>
      </c>
      <c r="D66" s="71">
        <v>35</v>
      </c>
      <c r="E66" s="8"/>
      <c r="F66" s="8"/>
      <c r="G66" s="41" t="str">
        <f>IF(E66&gt;0,E66-F66,"")</f>
        <v/>
      </c>
      <c r="H66" s="8"/>
      <c r="I66" s="70"/>
      <c r="J66" s="1">
        <f>$I$61</f>
        <v>1.1446323529411764</v>
      </c>
      <c r="K66" s="45">
        <f t="shared" ref="K66:K70" si="29">IF(J66&lt;&gt;0,D66*J66,G66)</f>
        <v>40.062132352941177</v>
      </c>
      <c r="L66" s="8"/>
      <c r="M66" s="8"/>
      <c r="N66" s="8"/>
      <c r="O66" s="8"/>
      <c r="P66" s="8"/>
      <c r="Q66" s="8"/>
      <c r="R66" s="29"/>
      <c r="S66" s="8"/>
      <c r="T66" s="8"/>
      <c r="U66" s="1">
        <f>($T$63+$T$67)/2</f>
        <v>0.77916666666666667</v>
      </c>
      <c r="V66" s="61">
        <f t="shared" si="5"/>
        <v>31.215078125000002</v>
      </c>
      <c r="W66" s="34">
        <v>6</v>
      </c>
      <c r="X66" s="36">
        <f t="shared" si="6"/>
        <v>3121.5078125</v>
      </c>
    </row>
    <row r="67" spans="1:24" x14ac:dyDescent="0.2">
      <c r="A67" s="6">
        <v>6</v>
      </c>
      <c r="B67" s="6">
        <v>6</v>
      </c>
      <c r="C67" s="6">
        <v>7</v>
      </c>
      <c r="D67" s="71">
        <v>35</v>
      </c>
      <c r="E67" s="71">
        <v>57.5</v>
      </c>
      <c r="F67" s="74">
        <v>15.5</v>
      </c>
      <c r="G67" s="13">
        <f>IF(E67&gt;0,E67-F67,"")</f>
        <v>42</v>
      </c>
      <c r="H67" s="6">
        <f>G67/D67</f>
        <v>1.2</v>
      </c>
      <c r="I67" s="70"/>
      <c r="J67" s="11"/>
      <c r="K67" s="42">
        <f t="shared" si="29"/>
        <v>42</v>
      </c>
      <c r="L67" s="71">
        <v>47</v>
      </c>
      <c r="M67" s="71">
        <v>16</v>
      </c>
      <c r="N67" s="6">
        <f>L67-M67</f>
        <v>31</v>
      </c>
      <c r="O67" s="6">
        <f>K67/N67</f>
        <v>1.3548387096774193</v>
      </c>
      <c r="P67" s="71">
        <v>45</v>
      </c>
      <c r="Q67" s="71">
        <v>15.25</v>
      </c>
      <c r="R67" s="28">
        <f>P67-Q67</f>
        <v>29.75</v>
      </c>
      <c r="S67" s="6">
        <f>1+((R67-N67)/R67)</f>
        <v>0.95798319327731096</v>
      </c>
      <c r="T67" s="6">
        <f>R67/K67</f>
        <v>0.70833333333333337</v>
      </c>
      <c r="U67" s="11"/>
      <c r="V67" s="59">
        <f t="shared" si="5"/>
        <v>29.75</v>
      </c>
      <c r="W67" s="54">
        <v>7</v>
      </c>
      <c r="X67" s="55">
        <f t="shared" si="6"/>
        <v>2975</v>
      </c>
    </row>
    <row r="68" spans="1:24" x14ac:dyDescent="0.2">
      <c r="A68" s="1">
        <v>6</v>
      </c>
      <c r="B68" s="10">
        <v>6</v>
      </c>
      <c r="C68" s="1">
        <v>8</v>
      </c>
      <c r="D68" s="71">
        <v>35</v>
      </c>
      <c r="E68" s="8"/>
      <c r="F68" s="8"/>
      <c r="G68" s="41" t="str">
        <f>IF(E68&gt;0,E68-F68,"")</f>
        <v/>
      </c>
      <c r="H68" s="8"/>
      <c r="I68" s="70"/>
      <c r="J68" s="1">
        <f>$I$61</f>
        <v>1.1446323529411764</v>
      </c>
      <c r="K68" s="45">
        <f t="shared" si="29"/>
        <v>40.062132352941177</v>
      </c>
      <c r="L68" s="8"/>
      <c r="M68" s="8"/>
      <c r="N68" s="8"/>
      <c r="O68" s="8"/>
      <c r="P68" s="8"/>
      <c r="Q68" s="8"/>
      <c r="R68" s="29"/>
      <c r="S68" s="8"/>
      <c r="T68" s="8"/>
      <c r="U68" s="1">
        <f>($T$63+$T$67)/2</f>
        <v>0.77916666666666667</v>
      </c>
      <c r="V68" s="61">
        <f t="shared" si="5"/>
        <v>31.215078125000002</v>
      </c>
      <c r="W68" s="34">
        <v>8</v>
      </c>
      <c r="X68" s="36">
        <f t="shared" si="6"/>
        <v>3121.5078125</v>
      </c>
    </row>
    <row r="69" spans="1:24" x14ac:dyDescent="0.2">
      <c r="A69" s="7">
        <v>6</v>
      </c>
      <c r="B69" s="7">
        <v>6</v>
      </c>
      <c r="C69" s="7">
        <v>9</v>
      </c>
      <c r="D69" s="71">
        <v>20</v>
      </c>
      <c r="E69" s="73">
        <v>37</v>
      </c>
      <c r="F69" s="73">
        <v>7</v>
      </c>
      <c r="G69" s="40">
        <f t="shared" ref="G69:G70" si="30">IF(E69&gt;0,E69-F69,"")</f>
        <v>30</v>
      </c>
      <c r="H69" s="7">
        <f>G69/D69</f>
        <v>1.5</v>
      </c>
      <c r="I69" s="70"/>
      <c r="J69" s="16"/>
      <c r="K69" s="43">
        <f t="shared" si="29"/>
        <v>30</v>
      </c>
      <c r="L69" s="8"/>
      <c r="M69" s="8"/>
      <c r="N69" s="8"/>
      <c r="O69" s="8"/>
      <c r="P69" s="8"/>
      <c r="Q69" s="8"/>
      <c r="R69" s="29"/>
      <c r="S69" s="8"/>
      <c r="T69" s="8"/>
      <c r="U69" s="7">
        <f>($T$63+$T$67)/2</f>
        <v>0.77916666666666667</v>
      </c>
      <c r="V69" s="58">
        <f t="shared" si="5"/>
        <v>23.375</v>
      </c>
      <c r="W69" s="52">
        <v>9</v>
      </c>
      <c r="X69" s="53">
        <f t="shared" si="6"/>
        <v>2337.5</v>
      </c>
    </row>
    <row r="70" spans="1:24" x14ac:dyDescent="0.2">
      <c r="A70" s="25">
        <v>6</v>
      </c>
      <c r="B70" s="25">
        <v>6</v>
      </c>
      <c r="C70" s="25">
        <v>10</v>
      </c>
      <c r="D70" s="72">
        <v>22</v>
      </c>
      <c r="E70" s="72">
        <v>32</v>
      </c>
      <c r="F70" s="72">
        <v>15.5</v>
      </c>
      <c r="G70" s="25">
        <f t="shared" si="30"/>
        <v>16.5</v>
      </c>
      <c r="H70" s="25">
        <f>G70/D70</f>
        <v>0.75</v>
      </c>
      <c r="I70" s="69"/>
      <c r="J70" s="26"/>
      <c r="K70" s="46">
        <f t="shared" si="29"/>
        <v>16.5</v>
      </c>
      <c r="L70" s="23"/>
      <c r="M70" s="23"/>
      <c r="N70" s="23"/>
      <c r="O70" s="23"/>
      <c r="P70" s="23"/>
      <c r="Q70" s="23"/>
      <c r="R70" s="33"/>
      <c r="S70" s="23"/>
      <c r="T70" s="23"/>
      <c r="U70" s="25">
        <f>($T$63+$T$67)/2</f>
        <v>0.77916666666666667</v>
      </c>
      <c r="V70" s="62">
        <f t="shared" si="5"/>
        <v>12.856249999999999</v>
      </c>
      <c r="W70" s="56">
        <v>10</v>
      </c>
      <c r="X70" s="57">
        <f t="shared" si="6"/>
        <v>1285.625</v>
      </c>
    </row>
  </sheetData>
  <mergeCells count="7">
    <mergeCell ref="I61:I70"/>
    <mergeCell ref="I21:I30"/>
    <mergeCell ref="AN2:AN8"/>
    <mergeCell ref="I11:I20"/>
    <mergeCell ref="I31:I40"/>
    <mergeCell ref="I41:I50"/>
    <mergeCell ref="I51:I6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 East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Sweet</dc:creator>
  <cp:lastModifiedBy>Sara Sweet</cp:lastModifiedBy>
  <cp:lastPrinted>2009-10-22T22:05:07Z</cp:lastPrinted>
  <dcterms:created xsi:type="dcterms:W3CDTF">2008-11-11T21:05:14Z</dcterms:created>
  <dcterms:modified xsi:type="dcterms:W3CDTF">2015-12-09T22:13:28Z</dcterms:modified>
</cp:coreProperties>
</file>