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x215/Desktop/IAC-Automation/"/>
    </mc:Choice>
  </mc:AlternateContent>
  <xr:revisionPtr revIDLastSave="0" documentId="13_ncr:1_{DB116CF6-D637-CF46-864D-C3E1C5E3B2E3}" xr6:coauthVersionLast="47" xr6:coauthVersionMax="47" xr10:uidLastSave="{00000000-0000-0000-0000-000000000000}"/>
  <bookViews>
    <workbookView xWindow="-4080" yWindow="-21100" windowWidth="38400" windowHeight="21100" xr2:uid="{00000000-000D-0000-FFFF-FFFF00000000}"/>
  </bookViews>
  <sheets>
    <sheet name="Raw Data" sheetId="3" r:id="rId1"/>
    <sheet name="Monthly Charts" sheetId="12" r:id="rId2"/>
    <sheet name="Total Energy" sheetId="5" r:id="rId3"/>
    <sheet name="Monthly Cost" sheetId="16" r:id="rId4"/>
  </sheets>
  <definedNames>
    <definedName name="_xlnm._FilterDatabase" localSheetId="0" hidden="1">'Raw Data'!$K$1:$N$19</definedName>
    <definedName name="_xlnm.Print_Area" localSheetId="1">'Monthly Charts'!$A$1:$R$51</definedName>
    <definedName name="_xlnm.Print_Area" localSheetId="3">'Monthly Cost'!$G$1:$M$19</definedName>
    <definedName name="_xlnm.Print_Area" localSheetId="0">'Raw Data'!$A$1:$O$25</definedName>
    <definedName name="_xlnm.Print_Area" localSheetId="2">'Total Energy'!$F$1:$K$27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L6" i="3"/>
  <c r="U27" i="12"/>
  <c r="U26" i="12"/>
  <c r="U2" i="12"/>
  <c r="U1" i="12"/>
  <c r="E4" i="16"/>
  <c r="B7" i="5"/>
  <c r="K2" i="3"/>
  <c r="N4" i="3"/>
  <c r="M4" i="3"/>
  <c r="L4" i="3"/>
  <c r="K4" i="3"/>
  <c r="B24" i="3"/>
  <c r="G10" i="3"/>
  <c r="C11" i="16"/>
  <c r="G14" i="3"/>
  <c r="G15" i="3"/>
  <c r="E7" i="16"/>
  <c r="E8" i="16"/>
  <c r="E9" i="16"/>
  <c r="E10" i="16"/>
  <c r="E11" i="16"/>
  <c r="E12" i="16"/>
  <c r="E13" i="16"/>
  <c r="E14" i="16"/>
  <c r="E15" i="16"/>
  <c r="E16" i="16"/>
  <c r="E17" i="16"/>
  <c r="E6" i="16"/>
  <c r="D7" i="16"/>
  <c r="D8" i="16"/>
  <c r="D9" i="16"/>
  <c r="D10" i="16"/>
  <c r="D11" i="16"/>
  <c r="D12" i="16"/>
  <c r="D13" i="16"/>
  <c r="D14" i="16"/>
  <c r="D15" i="16"/>
  <c r="D16" i="16"/>
  <c r="D17" i="16"/>
  <c r="D6" i="16"/>
  <c r="C7" i="16"/>
  <c r="C8" i="16"/>
  <c r="C9" i="16"/>
  <c r="C10" i="16"/>
  <c r="C12" i="16"/>
  <c r="C15" i="16"/>
  <c r="C16" i="16"/>
  <c r="C17" i="16"/>
  <c r="C6" i="16"/>
  <c r="B6" i="16"/>
  <c r="I18" i="3"/>
  <c r="I9" i="3"/>
  <c r="I10" i="3"/>
  <c r="I11" i="3"/>
  <c r="I12" i="3"/>
  <c r="I13" i="3"/>
  <c r="I14" i="3"/>
  <c r="I15" i="3"/>
  <c r="I16" i="3"/>
  <c r="I17" i="3"/>
  <c r="I8" i="3"/>
  <c r="I7" i="3"/>
  <c r="G18" i="3"/>
  <c r="G9" i="3"/>
  <c r="G11" i="3"/>
  <c r="G13" i="3"/>
  <c r="G16" i="3"/>
  <c r="G17" i="3"/>
  <c r="G8" i="3"/>
  <c r="G7" i="3"/>
  <c r="B18" i="3"/>
  <c r="K18" i="3" s="1"/>
  <c r="B8" i="3"/>
  <c r="B9" i="3" s="1"/>
  <c r="N19" i="3"/>
  <c r="L19" i="3"/>
  <c r="K7" i="3"/>
  <c r="M14" i="3" l="1"/>
  <c r="M15" i="3"/>
  <c r="M18" i="3"/>
  <c r="M16" i="3"/>
  <c r="M9" i="3"/>
  <c r="M17" i="3"/>
  <c r="M10" i="3"/>
  <c r="M8" i="3"/>
  <c r="M11" i="3"/>
  <c r="M7" i="3"/>
  <c r="M12" i="3"/>
  <c r="M13" i="3"/>
  <c r="B17" i="16"/>
  <c r="G12" i="3"/>
  <c r="C14" i="16"/>
  <c r="C13" i="16"/>
  <c r="B8" i="16"/>
  <c r="K9" i="3"/>
  <c r="B10" i="3"/>
  <c r="B11" i="3" s="1"/>
  <c r="E18" i="16"/>
  <c r="B7" i="16"/>
  <c r="K8" i="3"/>
  <c r="F19" i="3"/>
  <c r="E19" i="3"/>
  <c r="E7" i="5"/>
  <c r="M19" i="3" l="1"/>
  <c r="D7" i="5" s="1"/>
  <c r="D18" i="16"/>
  <c r="E6" i="5"/>
  <c r="B10" i="16"/>
  <c r="K11" i="3"/>
  <c r="B9" i="16"/>
  <c r="K10" i="3"/>
  <c r="B12" i="3"/>
  <c r="D23" i="3"/>
  <c r="D19" i="3"/>
  <c r="E5" i="5" s="1"/>
  <c r="I19" i="3"/>
  <c r="D5" i="5" s="1"/>
  <c r="H19" i="3"/>
  <c r="C19" i="3"/>
  <c r="C5" i="5" s="1"/>
  <c r="G19" i="3"/>
  <c r="D8" i="5" l="1"/>
  <c r="D24" i="3"/>
  <c r="E8" i="5"/>
  <c r="B11" i="16"/>
  <c r="K12" i="3"/>
  <c r="C18" i="16"/>
  <c r="B13" i="3"/>
  <c r="D21" i="3"/>
  <c r="D22" i="3"/>
  <c r="B12" i="16" l="1"/>
  <c r="K13" i="3"/>
  <c r="B14" i="3"/>
  <c r="B13" i="16" l="1"/>
  <c r="K14" i="3"/>
  <c r="B15" i="3"/>
  <c r="B14" i="16" l="1"/>
  <c r="K15" i="3"/>
  <c r="B16" i="3"/>
  <c r="K16" i="3" l="1"/>
  <c r="B15" i="16"/>
  <c r="B17" i="3"/>
  <c r="B16" i="16" l="1"/>
  <c r="K17" i="3"/>
</calcChain>
</file>

<file path=xl/sharedStrings.xml><?xml version="1.0" encoding="utf-8"?>
<sst xmlns="http://schemas.openxmlformats.org/spreadsheetml/2006/main" count="83" uniqueCount="50">
  <si>
    <t>Electricity</t>
  </si>
  <si>
    <t>Peak</t>
  </si>
  <si>
    <t>Demand</t>
  </si>
  <si>
    <t>Other</t>
  </si>
  <si>
    <t>Total</t>
  </si>
  <si>
    <t>Usage</t>
  </si>
  <si>
    <t>Charge</t>
  </si>
  <si>
    <t>Fees</t>
  </si>
  <si>
    <t>[kWh]</t>
  </si>
  <si>
    <t>[$]</t>
  </si>
  <si>
    <t>[kW]</t>
  </si>
  <si>
    <t>[MMBtu]</t>
  </si>
  <si>
    <t xml:space="preserve"> per kWh</t>
  </si>
  <si>
    <t xml:space="preserve"> per kW</t>
  </si>
  <si>
    <t>Billing</t>
  </si>
  <si>
    <t>Month</t>
  </si>
  <si>
    <t>Cost</t>
  </si>
  <si>
    <t xml:space="preserve">Total </t>
  </si>
  <si>
    <t xml:space="preserve"> per MMBtu</t>
  </si>
  <si>
    <t>kWh</t>
  </si>
  <si>
    <t>Total Monthly Energy Costs</t>
  </si>
  <si>
    <t>Source</t>
  </si>
  <si>
    <t>MMBTU</t>
  </si>
  <si>
    <t>-</t>
  </si>
  <si>
    <t>Electricity Cost:</t>
  </si>
  <si>
    <t>Demand Cost:</t>
  </si>
  <si>
    <r>
      <t xml:space="preserve"> </t>
    </r>
    <r>
      <rPr>
        <b/>
        <sz val="14"/>
        <color theme="1"/>
        <rFont val="Arial"/>
        <family val="2"/>
      </rPr>
      <t>per MMBtu</t>
    </r>
  </si>
  <si>
    <t>Cost [$]</t>
  </si>
  <si>
    <t>Total Energy Usage and Cost</t>
  </si>
  <si>
    <t>Natural Gas</t>
  </si>
  <si>
    <t xml:space="preserve">Cost [$] </t>
  </si>
  <si>
    <t>Propane</t>
  </si>
  <si>
    <t>Fuel Oil #2</t>
  </si>
  <si>
    <t xml:space="preserve"> Electricity Usage and Cost by Month</t>
  </si>
  <si>
    <t>Fuel Oil #1</t>
  </si>
  <si>
    <t>Fuel Oil #4</t>
  </si>
  <si>
    <t>Fuel Oil #6</t>
  </si>
  <si>
    <t>Coal</t>
  </si>
  <si>
    <t>Factor:</t>
  </si>
  <si>
    <t>DTH</t>
  </si>
  <si>
    <t>Therm</t>
  </si>
  <si>
    <t>Mcf</t>
  </si>
  <si>
    <t>Ccf</t>
  </si>
  <si>
    <t>Fuel \ Unit</t>
  </si>
  <si>
    <t>lb</t>
  </si>
  <si>
    <t>gal</t>
  </si>
  <si>
    <t>ton</t>
  </si>
  <si>
    <t>Butane</t>
  </si>
  <si>
    <t>Select Fuel:</t>
  </si>
  <si>
    <t>Select Unit: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</si>
</sst>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"/>
    <numFmt numFmtId="166" formatCode="_(&quot;$&quot;* #,##0.000_);_(&quot;$&quot;* \(#,##0.000\);_(&quot;$&quot;* &quot;-&quot;??_);_(@_)"/>
    <numFmt numFmtId="167" formatCode="mm/dd/yy"/>
    <numFmt numFmtId="168" formatCode="mmm\ yy"/>
  </numFmts>
  <fonts count="15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theme="1"/>
      <name val="Arial"/>
      <family val="2"/>
    </font>
    <font>
      <sz val="18"/>
      <name val="Arial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37" fontId="5" fillId="0" borderId="4" xfId="1" applyNumberFormat="1" applyFont="1" applyBorder="1" applyAlignment="1">
      <alignment horizontal="right" vertical="center"/>
    </xf>
    <xf numFmtId="37" fontId="5" fillId="0" borderId="9" xfId="1" applyNumberFormat="1" applyFont="1" applyBorder="1" applyAlignment="1">
      <alignment horizontal="right" vertical="center"/>
    </xf>
    <xf numFmtId="37" fontId="5" fillId="0" borderId="4" xfId="0" applyNumberFormat="1" applyFont="1" applyBorder="1" applyAlignment="1">
      <alignment horizontal="right" vertical="center"/>
    </xf>
    <xf numFmtId="37" fontId="5" fillId="0" borderId="9" xfId="0" applyNumberFormat="1" applyFont="1" applyBorder="1" applyAlignment="1">
      <alignment horizontal="right" vertical="center"/>
    </xf>
    <xf numFmtId="37" fontId="5" fillId="0" borderId="1" xfId="1" applyNumberFormat="1" applyFont="1" applyBorder="1" applyAlignment="1">
      <alignment horizontal="right" vertical="center"/>
    </xf>
    <xf numFmtId="37" fontId="5" fillId="0" borderId="11" xfId="1" applyNumberFormat="1" applyFont="1" applyBorder="1" applyAlignment="1">
      <alignment horizontal="right" vertical="center"/>
    </xf>
    <xf numFmtId="37" fontId="5" fillId="0" borderId="1" xfId="0" applyNumberFormat="1" applyFont="1" applyBorder="1" applyAlignment="1">
      <alignment horizontal="right" vertical="center"/>
    </xf>
    <xf numFmtId="37" fontId="5" fillId="0" borderId="1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0" fontId="7" fillId="0" borderId="0" xfId="0" applyFont="1"/>
    <xf numFmtId="168" fontId="5" fillId="0" borderId="8" xfId="0" applyNumberFormat="1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2" fontId="4" fillId="0" borderId="0" xfId="0" applyNumberFormat="1" applyFont="1" applyAlignment="1">
      <alignment horizontal="center" vertical="center"/>
    </xf>
    <xf numFmtId="37" fontId="5" fillId="0" borderId="7" xfId="0" applyNumberFormat="1" applyFont="1" applyBorder="1" applyAlignment="1">
      <alignment horizontal="right" vertical="center"/>
    </xf>
    <xf numFmtId="37" fontId="5" fillId="0" borderId="5" xfId="0" applyNumberFormat="1" applyFont="1" applyBorder="1" applyAlignment="1">
      <alignment horizontal="center" vertical="center"/>
    </xf>
    <xf numFmtId="0" fontId="2" fillId="0" borderId="0" xfId="0" applyFont="1"/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37" fontId="5" fillId="0" borderId="24" xfId="1" applyNumberFormat="1" applyFont="1" applyBorder="1" applyAlignment="1">
      <alignment horizontal="right" vertical="center"/>
    </xf>
    <xf numFmtId="37" fontId="5" fillId="0" borderId="25" xfId="1" applyNumberFormat="1" applyFont="1" applyBorder="1" applyAlignment="1">
      <alignment horizontal="right" vertical="center"/>
    </xf>
    <xf numFmtId="0" fontId="4" fillId="0" borderId="26" xfId="0" applyFont="1" applyBorder="1" applyAlignment="1">
      <alignment horizontal="center" vertical="center"/>
    </xf>
    <xf numFmtId="37" fontId="4" fillId="0" borderId="27" xfId="1" applyNumberFormat="1" applyFont="1" applyBorder="1" applyAlignment="1">
      <alignment horizontal="right" vertical="center"/>
    </xf>
    <xf numFmtId="37" fontId="4" fillId="3" borderId="27" xfId="1" applyNumberFormat="1" applyFont="1" applyFill="1" applyBorder="1" applyAlignment="1">
      <alignment horizontal="right" vertical="center"/>
    </xf>
    <xf numFmtId="37" fontId="4" fillId="0" borderId="28" xfId="1" applyNumberFormat="1" applyFont="1" applyBorder="1" applyAlignment="1">
      <alignment horizontal="right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37" fontId="5" fillId="0" borderId="24" xfId="0" applyNumberFormat="1" applyFont="1" applyBorder="1" applyAlignment="1">
      <alignment horizontal="right" vertical="center"/>
    </xf>
    <xf numFmtId="37" fontId="5" fillId="0" borderId="25" xfId="0" applyNumberFormat="1" applyFont="1" applyBorder="1" applyAlignment="1">
      <alignment horizontal="right" vertical="center"/>
    </xf>
    <xf numFmtId="14" fontId="4" fillId="0" borderId="26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right" vertical="center"/>
    </xf>
    <xf numFmtId="37" fontId="4" fillId="0" borderId="28" xfId="0" applyNumberFormat="1" applyFont="1" applyBorder="1" applyAlignment="1">
      <alignment horizontal="right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7" fontId="4" fillId="0" borderId="26" xfId="0" applyNumberFormat="1" applyFont="1" applyBorder="1" applyAlignment="1">
      <alignment horizontal="center" vertical="center"/>
    </xf>
    <xf numFmtId="37" fontId="5" fillId="0" borderId="27" xfId="0" applyNumberFormat="1" applyFont="1" applyBorder="1" applyAlignment="1">
      <alignment horizontal="right" vertical="center"/>
    </xf>
    <xf numFmtId="37" fontId="5" fillId="0" borderId="28" xfId="0" applyNumberFormat="1" applyFont="1" applyBorder="1" applyAlignment="1">
      <alignment horizontal="righ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7" fontId="5" fillId="0" borderId="24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/>
    </xf>
    <xf numFmtId="0" fontId="0" fillId="0" borderId="29" xfId="0" applyBorder="1"/>
    <xf numFmtId="0" fontId="12" fillId="0" borderId="29" xfId="0" applyFont="1" applyBorder="1"/>
    <xf numFmtId="0" fontId="12" fillId="0" borderId="0" xfId="0" applyFont="1"/>
    <xf numFmtId="0" fontId="13" fillId="0" borderId="29" xfId="0" applyFont="1" applyBorder="1" applyAlignment="1">
      <alignment horizontal="left" vertical="center"/>
    </xf>
    <xf numFmtId="0" fontId="11" fillId="0" borderId="0" xfId="0" applyFont="1"/>
    <xf numFmtId="0" fontId="14" fillId="0" borderId="29" xfId="0" applyFont="1" applyBorder="1" applyAlignment="1">
      <alignment horizontal="left" vertical="center"/>
    </xf>
    <xf numFmtId="0" fontId="14" fillId="0" borderId="29" xfId="0" applyFont="1" applyBorder="1"/>
    <xf numFmtId="0" fontId="14" fillId="5" borderId="29" xfId="0" applyFont="1" applyFill="1" applyBorder="1" applyAlignment="1">
      <alignment horizontal="left" vertical="center"/>
    </xf>
    <xf numFmtId="37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14" fontId="4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0" xfId="0" applyFont="1"/>
    <xf numFmtId="0" fontId="11" fillId="0" borderId="19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7248"/>
      <color rgb="FF66A6CC"/>
      <color rgb="FF91BFDB"/>
      <color rgb="FFCCCC66"/>
      <color rgb="FFFFFFBF"/>
      <color rgb="FFFFFF3F"/>
      <color rgb="FFFFFF33"/>
      <color rgb="FF2B98DB"/>
      <color rgb="FFFC8D59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Electricity Usage vs. Billing Month</a:t>
            </a:r>
          </a:p>
        </c:rich>
      </c:tx>
      <c:layout>
        <c:manualLayout>
          <c:xMode val="edge"/>
          <c:yMode val="edge"/>
          <c:x val="0.1997510207057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99876057159517"/>
          <c:y val="0.17382053805774278"/>
          <c:w val="0.75071431175269754"/>
          <c:h val="0.62510197944006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1-0D41-ABF3-A51B609E888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1-0D41-ABF3-A51B609E888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1-0D41-ABF3-A51B609E888D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1-0D41-ABF3-A51B609E888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1-0D41-ABF3-A51B609E888D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1-0D41-ABF3-A51B609E888D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1-0D41-ABF3-A51B609E888D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1-0D41-ABF3-A51B609E888D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61-0D41-ABF3-A51B609E888D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61-0D41-ABF3-A51B609E888D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61-0D41-ABF3-A51B609E888D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61-0D41-ABF3-A51B609E888D}"/>
              </c:ext>
            </c:extLst>
          </c:dPt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Data'!$C$7:$C$18</c:f>
              <c:numCache>
                <c:formatCode>#,##0_);\(#,##0\)</c:formatCode>
                <c:ptCount val="12"/>
                <c:pt idx="0">
                  <c:v>1384234</c:v>
                </c:pt>
                <c:pt idx="1">
                  <c:v>1311914</c:v>
                </c:pt>
                <c:pt idx="2">
                  <c:v>1402432</c:v>
                </c:pt>
                <c:pt idx="3">
                  <c:v>2358602</c:v>
                </c:pt>
                <c:pt idx="4">
                  <c:v>1338996</c:v>
                </c:pt>
                <c:pt idx="5">
                  <c:v>1338142</c:v>
                </c:pt>
                <c:pt idx="6">
                  <c:v>1456049</c:v>
                </c:pt>
                <c:pt idx="7">
                  <c:v>1464718</c:v>
                </c:pt>
                <c:pt idx="8">
                  <c:v>1293209</c:v>
                </c:pt>
                <c:pt idx="9">
                  <c:v>1384787.9878681675</c:v>
                </c:pt>
                <c:pt idx="10">
                  <c:v>1458890</c:v>
                </c:pt>
                <c:pt idx="11">
                  <c:v>1430891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8-9461-0D41-ABF3-A51B609E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7651871"/>
        <c:axId val="849745581"/>
      </c:barChart>
      <c:dateAx>
        <c:axId val="13776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9745581"/>
        <c:crosses val="autoZero"/>
        <c:auto val="1"/>
        <c:lblOffset val="100"/>
        <c:baseTimeUnit val="months"/>
      </c:dateAx>
      <c:valAx>
        <c:axId val="84974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Electricity Usage [kWh]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20757819335083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76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Demand vs. Billing Month</a:t>
            </a:r>
          </a:p>
        </c:rich>
      </c:tx>
      <c:layout>
        <c:manualLayout>
          <c:xMode val="edge"/>
          <c:yMode val="edge"/>
          <c:x val="0.22060750218722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09514435695539"/>
          <c:y val="0.17216535433070865"/>
          <c:w val="0.75138980023330415"/>
          <c:h val="0.6261668853893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Data'!$E$7:$E$18</c:f>
              <c:numCache>
                <c:formatCode>#,##0_);\(#,##0\)</c:formatCode>
                <c:ptCount val="12"/>
                <c:pt idx="0">
                  <c:v>2930</c:v>
                </c:pt>
                <c:pt idx="1">
                  <c:v>2720</c:v>
                </c:pt>
                <c:pt idx="2">
                  <c:v>2950</c:v>
                </c:pt>
                <c:pt idx="3">
                  <c:v>2556</c:v>
                </c:pt>
                <c:pt idx="4">
                  <c:v>2795.1881200490484</c:v>
                </c:pt>
                <c:pt idx="5">
                  <c:v>2795.9760558395405</c:v>
                </c:pt>
                <c:pt idx="6">
                  <c:v>2811.4235985488122</c:v>
                </c:pt>
                <c:pt idx="7">
                  <c:v>2815.6428364697422</c:v>
                </c:pt>
                <c:pt idx="8">
                  <c:v>2739</c:v>
                </c:pt>
                <c:pt idx="9">
                  <c:v>2793.784770922698</c:v>
                </c:pt>
                <c:pt idx="10">
                  <c:v>2788.1916668673757</c:v>
                </c:pt>
                <c:pt idx="11">
                  <c:v>2799.2014498729936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1FC-DB45-BB9A-A14E0027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7447462"/>
        <c:axId val="37806394"/>
      </c:barChart>
      <c:dateAx>
        <c:axId val="18874474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06394"/>
        <c:crosses val="autoZero"/>
        <c:auto val="1"/>
        <c:lblOffset val="100"/>
        <c:baseTimeUnit val="months"/>
      </c:dateAx>
      <c:valAx>
        <c:axId val="3780639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Peak Demand [kW]</a:t>
                </a:r>
              </a:p>
            </c:rich>
          </c:tx>
          <c:layout>
            <c:manualLayout>
              <c:xMode val="edge"/>
              <c:yMode val="edge"/>
              <c:x val="3.3848242927967336E-2"/>
              <c:y val="0.2581922572178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4474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Charts'!$U$1</c:f>
          <c:strCache>
            <c:ptCount val="1"/>
            <c:pt idx="0">
              <c:v>Natural Gas Usage vs. Billing Month</c:v>
            </c:pt>
          </c:strCache>
        </c:strRef>
      </c:tx>
      <c:layout>
        <c:manualLayout>
          <c:xMode val="edge"/>
          <c:yMode val="edge"/>
          <c:x val="0.17506361184018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29337999416736"/>
          <c:y val="0.1712852690288714"/>
          <c:w val="0.74932469378827637"/>
          <c:h val="0.62237532808398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numRef>
              <c:f>'Raw Data'!$K$7:$K$18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Data'!$M$7:$M$18</c:f>
              <c:numCache>
                <c:formatCode>#,##0_);\(#,##0\)</c:formatCode>
                <c:ptCount val="12"/>
                <c:pt idx="0">
                  <c:v>37618.330679999999</c:v>
                </c:pt>
                <c:pt idx="1">
                  <c:v>31609.240600000001</c:v>
                </c:pt>
                <c:pt idx="2">
                  <c:v>28998.779599999998</c:v>
                </c:pt>
                <c:pt idx="3">
                  <c:v>34641.415760000004</c:v>
                </c:pt>
                <c:pt idx="4">
                  <c:v>33372.274319999997</c:v>
                </c:pt>
                <c:pt idx="5">
                  <c:v>26147.376079999998</c:v>
                </c:pt>
                <c:pt idx="6">
                  <c:v>26441.900519999999</c:v>
                </c:pt>
                <c:pt idx="7">
                  <c:v>28358.210440000003</c:v>
                </c:pt>
                <c:pt idx="8">
                  <c:v>26135.917920000004</c:v>
                </c:pt>
                <c:pt idx="9">
                  <c:v>36160.875520000001</c:v>
                </c:pt>
                <c:pt idx="10">
                  <c:v>40441.316719999995</c:v>
                </c:pt>
                <c:pt idx="11">
                  <c:v>42400.941800000008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C8B-6A42-B996-241F275E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5923266"/>
        <c:axId val="1447404673"/>
      </c:barChart>
      <c:dateAx>
        <c:axId val="17859232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04673"/>
        <c:crosses val="autoZero"/>
        <c:auto val="1"/>
        <c:lblOffset val="100"/>
        <c:baseTimeUnit val="months"/>
      </c:dateAx>
      <c:valAx>
        <c:axId val="1447404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</c:f>
              <c:strCache>
                <c:ptCount val="1"/>
                <c:pt idx="0">
                  <c:v>Natural Gas Usage [MMBtu]</c:v>
                </c:pt>
              </c:strCache>
            </c:strRef>
          </c:tx>
          <c:layout>
            <c:manualLayout>
              <c:xMode val="edge"/>
              <c:yMode val="edge"/>
              <c:x val="2.3043525809273845E-2"/>
              <c:y val="0.13919209317585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3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Cost vs. Billing Month</a:t>
            </a:r>
          </a:p>
        </c:rich>
      </c:tx>
      <c:layout>
        <c:manualLayout>
          <c:xMode val="edge"/>
          <c:yMode val="edge"/>
          <c:x val="0.205422317002041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22699766695835"/>
          <c:y val="0.19700185914260715"/>
          <c:w val="0.74898603820355791"/>
          <c:h val="0.62644603018372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335-E042-BCBF-5F808716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082369"/>
        <c:axId val="383855701"/>
      </c:barChart>
      <c:dateAx>
        <c:axId val="2808236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5701"/>
        <c:crosses val="autoZero"/>
        <c:auto val="1"/>
        <c:lblOffset val="100"/>
        <c:baseTimeUnit val="months"/>
      </c:dateAx>
      <c:valAx>
        <c:axId val="383855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Electricity</a:t>
                </a:r>
                <a:r>
                  <a:rPr lang="en-US" sz="1400" baseline="0"/>
                  <a:t> Cost [$]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118474773986585E-2"/>
              <c:y val="0.27947834645669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Cost vs. Billing Month</a:t>
            </a:r>
          </a:p>
        </c:rich>
      </c:tx>
      <c:layout>
        <c:manualLayout>
          <c:xMode val="edge"/>
          <c:yMode val="edge"/>
          <c:x val="0.21872940361621465"/>
          <c:y val="3.14987970253718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1628025663459"/>
          <c:y val="0.19903433945756779"/>
          <c:w val="0.74364792942548852"/>
          <c:h val="0.62358349737532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numRef>
              <c:f>'Raw Data'!$B$7:$B$18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B75-2F4C-B98F-7CB4401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330797"/>
        <c:axId val="1620900580"/>
      </c:barChart>
      <c:dateAx>
        <c:axId val="10833079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0580"/>
        <c:crosses val="autoZero"/>
        <c:auto val="1"/>
        <c:lblOffset val="100"/>
        <c:baseTimeUnit val="months"/>
      </c:dateAx>
      <c:valAx>
        <c:axId val="1620900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Demand Cost [$]</a:t>
                </a:r>
              </a:p>
            </c:rich>
          </c:tx>
          <c:layout>
            <c:manualLayout>
              <c:xMode val="edge"/>
              <c:yMode val="edge"/>
              <c:x val="2.0263196267133275E-2"/>
              <c:y val="0.3067886045494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Charts'!$U$26</c:f>
          <c:strCache>
            <c:ptCount val="1"/>
            <c:pt idx="0">
              <c:v>Natural Gas Cost vs. Billing Month</c:v>
            </c:pt>
          </c:strCache>
        </c:strRef>
      </c:tx>
      <c:layout>
        <c:manualLayout>
          <c:xMode val="edge"/>
          <c:yMode val="edge"/>
          <c:x val="0.189496391076115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8716827063283"/>
          <c:y val="0.1707740048118985"/>
          <c:w val="0.7497389909594635"/>
          <c:h val="0.62584700349956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numRef>
              <c:f>'Raw Data'!$K$7:$K$18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C21-8444-86C9-B06B9A23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2425962"/>
        <c:axId val="1807436536"/>
      </c:barChart>
      <c:dateAx>
        <c:axId val="11624259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36536"/>
        <c:crosses val="autoZero"/>
        <c:auto val="1"/>
        <c:lblOffset val="100"/>
        <c:baseTimeUnit val="months"/>
      </c:dateAx>
      <c:valAx>
        <c:axId val="1807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Charts'!$U$27</c:f>
              <c:strCache>
                <c:ptCount val="1"/>
                <c:pt idx="0">
                  <c:v>Natural Gas Cost [$]</c:v>
                </c:pt>
              </c:strCache>
            </c:strRef>
          </c:tx>
          <c:layout>
            <c:manualLayout>
              <c:xMode val="edge"/>
              <c:yMode val="edge"/>
              <c:x val="2.619094488188976E-2"/>
              <c:y val="0.24124343832020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259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Usage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A-7A42-85CD-9F1C6CAB7A8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9A-7A42-85CD-9F1C6CAB7A88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9A-7A42-85CD-9F1C6CAB7A88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A-7A42-85CD-9F1C6CAB7A8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('Total Energy'!$B$5,'Total Energy'!$B$7)</c:f>
              <c:strCache>
                <c:ptCount val="2"/>
                <c:pt idx="0">
                  <c:v>Electricity</c:v>
                </c:pt>
                <c:pt idx="1">
                  <c:v>Natural Gas</c:v>
                </c:pt>
              </c:strCache>
            </c:strRef>
          </c:cat>
          <c:val>
            <c:numRef>
              <c:f>('Total Energy'!$D$5,'Total Energy'!$D$7)</c:f>
              <c:numCache>
                <c:formatCode>#,##0_);\(#,##0\)</c:formatCode>
                <c:ptCount val="2"/>
                <c:pt idx="0">
                  <c:v>182209.74345032181</c:v>
                </c:pt>
                <c:pt idx="1">
                  <c:v>392326.57996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A-7A42-85CD-9F1C6CAB7A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Cost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7-8749-9C1C-7BD1A369BD3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7-8749-9C1C-7BD1A369BD3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7-8749-9C1C-7BD1A369BD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747-8749-9C1C-7BD1A369BD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ln w="0">
                        <a:noFill/>
                      </a:ln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47-8749-9C1C-7BD1A369BD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747-8749-9C1C-7BD1A369B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DFC27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Energy'!$B$5:$B$7</c:f>
              <c:strCache>
                <c:ptCount val="3"/>
                <c:pt idx="0">
                  <c:v>Electricity</c:v>
                </c:pt>
                <c:pt idx="1">
                  <c:v>Demand</c:v>
                </c:pt>
                <c:pt idx="2">
                  <c:v>Natural Gas</c:v>
                </c:pt>
              </c:strCache>
            </c:strRef>
          </c:cat>
          <c:val>
            <c:numRef>
              <c:f>'Total Energy'!$E$5:$E$7</c:f>
              <c:numCache>
                <c:formatCode>#,##0_);\(#,##0\)</c:formatCode>
                <c:ptCount val="3"/>
                <c:pt idx="0">
                  <c:v>1419135.41</c:v>
                </c:pt>
                <c:pt idx="1">
                  <c:v>141414.25</c:v>
                </c:pt>
                <c:pt idx="2">
                  <c:v>1158864.29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47-8749-9C1C-7BD1A369BD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Energy Cost vs. Billing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92984758484137"/>
          <c:y val="0.10960502333041704"/>
          <c:w val="0.8316330524473915"/>
          <c:h val="0.7497428186060074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'Monthly Cost'!$C$4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E-1D4B-B464-CBE402335572}"/>
              </c:ext>
            </c:extLst>
          </c:dPt>
          <c:cat>
            <c:numRef>
              <c:f>'Monthly Cost'!$B$6:$B$17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EDE-1D4B-B464-CBE402335572}"/>
            </c:ext>
          </c:extLst>
        </c:ser>
        <c:ser>
          <c:idx val="1"/>
          <c:order val="1"/>
          <c:tx>
            <c:strRef>
              <c:f>'Monthly Cost'!$D$4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numRef>
              <c:f>'Monthly Cost'!$B$6:$B$17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EDE-1D4B-B464-CBE402335572}"/>
            </c:ext>
          </c:extLst>
        </c:ser>
        <c:ser>
          <c:idx val="2"/>
          <c:order val="2"/>
          <c:tx>
            <c:strRef>
              <c:f>'Monthly Cost'!$E$4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numRef>
              <c:f>'Monthly Cost'!$B$6:$B$17</c:f>
              <c:numCache>
                <c:formatCode>mmm\ 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EDE-1D4B-B464-CBE40233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2994865"/>
        <c:axId val="1634779946"/>
      </c:barChart>
      <c:dateAx>
        <c:axId val="1952994865"/>
        <c:scaling>
          <c:orientation val="minMax"/>
        </c:scaling>
        <c:delete val="0"/>
        <c:axPos val="b"/>
        <c:numFmt formatCode="mmm\ 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9946"/>
        <c:crosses val="autoZero"/>
        <c:auto val="0"/>
        <c:lblOffset val="100"/>
        <c:baseTimeUnit val="months"/>
        <c:majorUnit val="1"/>
        <c:majorTimeUnit val="months"/>
      </c:dateAx>
      <c:valAx>
        <c:axId val="1634779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Cost [$]</a:t>
                </a:r>
              </a:p>
            </c:rich>
          </c:tx>
          <c:layout>
            <c:manualLayout>
              <c:xMode val="edge"/>
              <c:yMode val="edge"/>
              <c:x val="1.0425012662890829E-3"/>
              <c:y val="0.34472532079323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94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3657600"/>
    <xdr:graphicFrame macro="">
      <xdr:nvGraphicFramePr>
        <xdr:cNvPr id="2" name="Chart 8" descr="EU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0" descr="DU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1</xdr:row>
      <xdr:rowOff>0</xdr:rowOff>
    </xdr:from>
    <xdr:ext cx="5486400" cy="3657600"/>
    <xdr:graphicFrame macro="">
      <xdr:nvGraphicFramePr>
        <xdr:cNvPr id="4" name="Chart 12" descr="FU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5486400" cy="3657600"/>
    <xdr:graphicFrame macro="">
      <xdr:nvGraphicFramePr>
        <xdr:cNvPr id="6" name="Chart 9" descr="EC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0</xdr:colOff>
      <xdr:row>26</xdr:row>
      <xdr:rowOff>0</xdr:rowOff>
    </xdr:from>
    <xdr:ext cx="5486400" cy="3657600"/>
    <xdr:graphicFrame macro="">
      <xdr:nvGraphicFramePr>
        <xdr:cNvPr id="7" name="Chart 11" descr="DC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0</xdr:colOff>
      <xdr:row>26</xdr:row>
      <xdr:rowOff>0</xdr:rowOff>
    </xdr:from>
    <xdr:ext cx="5486400" cy="3657600"/>
    <xdr:graphicFrame macro="">
      <xdr:nvGraphicFramePr>
        <xdr:cNvPr id="16" name="Chart 13" descr="FC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4" descr="EUPi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5486400" cy="3657600"/>
    <xdr:graphicFrame macro="">
      <xdr:nvGraphicFramePr>
        <xdr:cNvPr id="5" name="Chart 15" descr="ECPi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8686800" cy="5486400"/>
    <xdr:graphicFrame macro="">
      <xdr:nvGraphicFramePr>
        <xdr:cNvPr id="3" name="Chart 18" descr="Total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W985"/>
  <sheetViews>
    <sheetView tabSelected="1" topLeftCell="E1" workbookViewId="0">
      <selection activeCell="M1" sqref="M1"/>
    </sheetView>
  </sheetViews>
  <sheetFormatPr baseColWidth="10" defaultColWidth="12.6640625" defaultRowHeight="15" customHeight="1" x14ac:dyDescent="0.15"/>
  <cols>
    <col min="1" max="23" width="15.83203125" customWidth="1"/>
  </cols>
  <sheetData>
    <row r="1" spans="1:23" ht="100" customHeight="1" thickBot="1" x14ac:dyDescent="0.25">
      <c r="A1" s="3"/>
      <c r="B1" s="31"/>
      <c r="C1" s="31"/>
      <c r="D1" s="31"/>
      <c r="E1" s="31"/>
      <c r="F1" s="31"/>
      <c r="G1" s="31"/>
      <c r="H1" s="31"/>
      <c r="I1" s="31"/>
      <c r="J1" s="3"/>
      <c r="K1" s="30"/>
      <c r="L1" s="30"/>
      <c r="M1" s="30"/>
      <c r="N1" s="30"/>
    </row>
    <row r="2" spans="1:23" ht="25" customHeight="1" x14ac:dyDescent="0.2">
      <c r="A2" s="3"/>
      <c r="B2" s="96" t="s">
        <v>33</v>
      </c>
      <c r="C2" s="97"/>
      <c r="D2" s="97"/>
      <c r="E2" s="97"/>
      <c r="F2" s="97"/>
      <c r="G2" s="97"/>
      <c r="H2" s="97"/>
      <c r="I2" s="98"/>
      <c r="J2" s="3"/>
      <c r="K2" s="90" t="str">
        <f>_xlfn.CONCAT(Q2," Usage and Cost by Month")</f>
        <v>Natural Gas Usage and Cost by Month</v>
      </c>
      <c r="L2" s="91"/>
      <c r="M2" s="91"/>
      <c r="N2" s="92"/>
      <c r="P2" s="81" t="s">
        <v>48</v>
      </c>
      <c r="Q2" s="83" t="s">
        <v>29</v>
      </c>
    </row>
    <row r="3" spans="1:23" ht="25" customHeight="1" thickBot="1" x14ac:dyDescent="0.25">
      <c r="A3" s="3"/>
      <c r="B3" s="99"/>
      <c r="C3" s="100"/>
      <c r="D3" s="100"/>
      <c r="E3" s="100"/>
      <c r="F3" s="100"/>
      <c r="G3" s="100"/>
      <c r="H3" s="100"/>
      <c r="I3" s="101"/>
      <c r="J3" s="4"/>
      <c r="K3" s="93"/>
      <c r="L3" s="94"/>
      <c r="M3" s="94"/>
      <c r="N3" s="95"/>
      <c r="P3" s="81" t="s">
        <v>49</v>
      </c>
      <c r="Q3" s="83" t="s">
        <v>41</v>
      </c>
    </row>
    <row r="4" spans="1:23" ht="25" customHeight="1" x14ac:dyDescent="0.2">
      <c r="A4" s="3"/>
      <c r="B4" s="39" t="s">
        <v>0</v>
      </c>
      <c r="C4" s="40" t="s">
        <v>0</v>
      </c>
      <c r="D4" s="40" t="s">
        <v>5</v>
      </c>
      <c r="E4" s="40" t="s">
        <v>1</v>
      </c>
      <c r="F4" s="40" t="s">
        <v>2</v>
      </c>
      <c r="G4" s="40" t="s">
        <v>3</v>
      </c>
      <c r="H4" s="40" t="s">
        <v>4</v>
      </c>
      <c r="I4" s="41" t="s">
        <v>4</v>
      </c>
      <c r="J4" s="4"/>
      <c r="K4" s="39" t="str">
        <f>Q2</f>
        <v>Natural Gas</v>
      </c>
      <c r="L4" s="52" t="str">
        <f>Q2</f>
        <v>Natural Gas</v>
      </c>
      <c r="M4" s="52" t="str">
        <f>Q2</f>
        <v>Natural Gas</v>
      </c>
      <c r="N4" s="53" t="str">
        <f>Q2</f>
        <v>Natural Gas</v>
      </c>
      <c r="P4" s="82" t="s">
        <v>38</v>
      </c>
      <c r="Q4" s="82">
        <f>VLOOKUP(Q2,P7:W14,MATCH(Q3,P6:W6,0),FALSE)</f>
        <v>1.036</v>
      </c>
    </row>
    <row r="5" spans="1:23" ht="25" customHeight="1" x14ac:dyDescent="0.2">
      <c r="A5" s="3"/>
      <c r="B5" s="5" t="s">
        <v>14</v>
      </c>
      <c r="C5" s="6" t="s">
        <v>5</v>
      </c>
      <c r="D5" s="6" t="s">
        <v>6</v>
      </c>
      <c r="E5" s="6" t="s">
        <v>2</v>
      </c>
      <c r="F5" s="6" t="s">
        <v>6</v>
      </c>
      <c r="G5" s="6" t="s">
        <v>7</v>
      </c>
      <c r="H5" s="6" t="s">
        <v>6</v>
      </c>
      <c r="I5" s="7" t="s">
        <v>5</v>
      </c>
      <c r="J5" s="4"/>
      <c r="K5" s="5" t="s">
        <v>14</v>
      </c>
      <c r="L5" s="6" t="s">
        <v>5</v>
      </c>
      <c r="M5" s="6" t="s">
        <v>5</v>
      </c>
      <c r="N5" s="7" t="s">
        <v>16</v>
      </c>
      <c r="Q5" s="78"/>
    </row>
    <row r="6" spans="1:23" ht="25" customHeight="1" thickBot="1" x14ac:dyDescent="0.25">
      <c r="A6" s="3"/>
      <c r="B6" s="42" t="s">
        <v>15</v>
      </c>
      <c r="C6" s="43" t="s">
        <v>8</v>
      </c>
      <c r="D6" s="43" t="s">
        <v>9</v>
      </c>
      <c r="E6" s="43" t="s">
        <v>10</v>
      </c>
      <c r="F6" s="43" t="s">
        <v>9</v>
      </c>
      <c r="G6" s="43" t="s">
        <v>9</v>
      </c>
      <c r="H6" s="43" t="s">
        <v>9</v>
      </c>
      <c r="I6" s="44" t="s">
        <v>11</v>
      </c>
      <c r="J6" s="4"/>
      <c r="K6" s="42" t="s">
        <v>15</v>
      </c>
      <c r="L6" s="43" t="str">
        <f>_xlfn.CONCAT("[",Q3,"]")</f>
        <v>[Mcf]</v>
      </c>
      <c r="M6" s="43" t="s">
        <v>11</v>
      </c>
      <c r="N6" s="44" t="s">
        <v>9</v>
      </c>
      <c r="P6" s="74" t="s">
        <v>43</v>
      </c>
      <c r="Q6" s="77" t="s">
        <v>39</v>
      </c>
      <c r="R6" s="77" t="s">
        <v>40</v>
      </c>
      <c r="S6" s="77" t="s">
        <v>41</v>
      </c>
      <c r="T6" s="77" t="s">
        <v>42</v>
      </c>
      <c r="U6" s="77" t="s">
        <v>45</v>
      </c>
      <c r="V6" s="77" t="s">
        <v>46</v>
      </c>
      <c r="W6" s="77" t="s">
        <v>44</v>
      </c>
    </row>
    <row r="7" spans="1:23" ht="25" customHeight="1" x14ac:dyDescent="0.2">
      <c r="A7" s="3"/>
      <c r="B7" s="28">
        <v>44927</v>
      </c>
      <c r="C7" s="8">
        <v>1384234</v>
      </c>
      <c r="D7" s="8">
        <v>112187.25</v>
      </c>
      <c r="E7" s="8">
        <v>2930</v>
      </c>
      <c r="F7" s="8">
        <v>11246.72</v>
      </c>
      <c r="G7" s="8">
        <f>H7-D7-F7</f>
        <v>4000.0000000000018</v>
      </c>
      <c r="H7" s="8">
        <v>127433.97</v>
      </c>
      <c r="I7" s="9">
        <f>C7*0.003412/0.33</f>
        <v>14312.140630303031</v>
      </c>
      <c r="J7" s="4"/>
      <c r="K7" s="28">
        <f t="shared" ref="K7:K18" si="0">B7</f>
        <v>44927</v>
      </c>
      <c r="L7" s="10">
        <v>36311.129999999997</v>
      </c>
      <c r="M7" s="10">
        <f>L7*$Q$4</f>
        <v>37618.330679999999</v>
      </c>
      <c r="N7" s="11">
        <v>104545.84</v>
      </c>
      <c r="P7" s="75" t="s">
        <v>29</v>
      </c>
      <c r="Q7" s="77">
        <v>1</v>
      </c>
      <c r="R7" s="77">
        <v>0.1</v>
      </c>
      <c r="S7" s="77">
        <v>1.036</v>
      </c>
      <c r="T7" s="77">
        <v>0.1036</v>
      </c>
      <c r="U7" s="77"/>
      <c r="V7" s="77"/>
      <c r="W7" s="77"/>
    </row>
    <row r="8" spans="1:23" ht="25" customHeight="1" x14ac:dyDescent="0.2">
      <c r="A8" s="3"/>
      <c r="B8" s="29">
        <f>EDATE(B7,1)</f>
        <v>44958</v>
      </c>
      <c r="C8" s="12">
        <v>1311914</v>
      </c>
      <c r="D8" s="12">
        <v>105810.33</v>
      </c>
      <c r="E8" s="12">
        <v>2720</v>
      </c>
      <c r="F8" s="12">
        <v>9182.59</v>
      </c>
      <c r="G8" s="12">
        <f>H8-D8-F8</f>
        <v>3999.9999999999964</v>
      </c>
      <c r="H8" s="12">
        <v>118992.92</v>
      </c>
      <c r="I8" s="13">
        <f>C8*0.003412/0.33</f>
        <v>13564.395660606062</v>
      </c>
      <c r="J8" s="4"/>
      <c r="K8" s="29">
        <f t="shared" si="0"/>
        <v>44958</v>
      </c>
      <c r="L8" s="14">
        <v>30510.85</v>
      </c>
      <c r="M8" s="14">
        <f>L8*$Q$4</f>
        <v>31609.240600000001</v>
      </c>
      <c r="N8" s="15">
        <v>96610.76</v>
      </c>
      <c r="P8" s="74" t="s">
        <v>31</v>
      </c>
      <c r="Q8" s="77"/>
      <c r="R8" s="77"/>
      <c r="S8" s="77">
        <v>2.5499999999999998</v>
      </c>
      <c r="T8" s="77">
        <v>0.255</v>
      </c>
      <c r="U8" s="77">
        <v>9.1499999999999998E-2</v>
      </c>
      <c r="V8" s="77"/>
      <c r="W8" s="77"/>
    </row>
    <row r="9" spans="1:23" ht="25" customHeight="1" x14ac:dyDescent="0.2">
      <c r="A9" s="3"/>
      <c r="B9" s="29">
        <f t="shared" ref="B9:B17" si="1">EDATE(B8,1)</f>
        <v>44986</v>
      </c>
      <c r="C9" s="12">
        <v>1402432</v>
      </c>
      <c r="D9" s="12">
        <v>113295.70999999999</v>
      </c>
      <c r="E9" s="12">
        <v>2950</v>
      </c>
      <c r="F9" s="12">
        <v>10833.23</v>
      </c>
      <c r="G9" s="12">
        <f t="shared" ref="G9:G17" si="2">H9-D9-F9</f>
        <v>4000.0000000000109</v>
      </c>
      <c r="H9" s="12">
        <v>128128.94</v>
      </c>
      <c r="I9" s="13">
        <f t="shared" ref="I9:I17" si="3">C9*0.003412/0.33</f>
        <v>14500.296921212121</v>
      </c>
      <c r="J9" s="4"/>
      <c r="K9" s="29">
        <f t="shared" si="0"/>
        <v>44986</v>
      </c>
      <c r="L9" s="14">
        <v>27991.1</v>
      </c>
      <c r="M9" s="14">
        <f t="shared" ref="M9:M17" si="4">L9*$Q$4</f>
        <v>28998.779599999998</v>
      </c>
      <c r="N9" s="15">
        <v>89239.59</v>
      </c>
      <c r="P9" s="79" t="s">
        <v>47</v>
      </c>
      <c r="Q9" s="77"/>
      <c r="R9" s="77"/>
      <c r="S9" s="77">
        <v>3.2</v>
      </c>
      <c r="T9" s="77">
        <v>0.32</v>
      </c>
      <c r="U9" s="77">
        <v>0.10199999999999999</v>
      </c>
      <c r="W9" s="77"/>
    </row>
    <row r="10" spans="1:23" ht="25" customHeight="1" x14ac:dyDescent="0.2">
      <c r="A10" s="3"/>
      <c r="B10" s="29">
        <f t="shared" si="1"/>
        <v>45017</v>
      </c>
      <c r="C10" s="12">
        <v>2358602</v>
      </c>
      <c r="D10" s="12">
        <v>190071.66</v>
      </c>
      <c r="E10" s="12">
        <v>2556</v>
      </c>
      <c r="F10" s="12">
        <v>10877.58</v>
      </c>
      <c r="G10" s="12">
        <f t="shared" si="2"/>
        <v>3999.9999999999873</v>
      </c>
      <c r="H10" s="12">
        <v>204949.24</v>
      </c>
      <c r="I10" s="13">
        <f t="shared" si="3"/>
        <v>24386.515224242423</v>
      </c>
      <c r="J10" s="4"/>
      <c r="K10" s="29">
        <f t="shared" si="0"/>
        <v>45017</v>
      </c>
      <c r="L10" s="14">
        <v>33437.660000000003</v>
      </c>
      <c r="M10" s="14">
        <f t="shared" si="4"/>
        <v>34641.415760000004</v>
      </c>
      <c r="N10" s="15">
        <v>99192.69</v>
      </c>
      <c r="P10" s="79" t="s">
        <v>34</v>
      </c>
      <c r="Q10" s="77"/>
      <c r="R10" s="77"/>
      <c r="S10" s="77"/>
      <c r="U10" s="77">
        <v>0.13739999999999999</v>
      </c>
      <c r="V10" s="77"/>
      <c r="W10" s="77"/>
    </row>
    <row r="11" spans="1:23" ht="25" customHeight="1" x14ac:dyDescent="0.2">
      <c r="A11" s="3"/>
      <c r="B11" s="29">
        <f t="shared" si="1"/>
        <v>45047</v>
      </c>
      <c r="C11" s="12">
        <v>1338996</v>
      </c>
      <c r="D11" s="12">
        <v>107034.78</v>
      </c>
      <c r="E11" s="12">
        <v>2795.1881200490484</v>
      </c>
      <c r="F11" s="12">
        <v>11915.23</v>
      </c>
      <c r="G11" s="12">
        <f t="shared" si="2"/>
        <v>3999.9900000000016</v>
      </c>
      <c r="H11" s="12">
        <v>122950</v>
      </c>
      <c r="I11" s="13">
        <f t="shared" si="3"/>
        <v>13844.407127272729</v>
      </c>
      <c r="J11" s="4"/>
      <c r="K11" s="29">
        <f t="shared" si="0"/>
        <v>45047</v>
      </c>
      <c r="L11" s="14">
        <v>32212.62</v>
      </c>
      <c r="M11" s="14">
        <f t="shared" si="4"/>
        <v>33372.274319999997</v>
      </c>
      <c r="N11" s="15">
        <v>95129.01</v>
      </c>
      <c r="P11" s="75" t="s">
        <v>32</v>
      </c>
      <c r="Q11" s="77"/>
      <c r="R11" s="77"/>
      <c r="S11" s="77"/>
      <c r="T11" s="77"/>
      <c r="U11" s="77">
        <v>0.14000000000000001</v>
      </c>
      <c r="V11" s="77"/>
      <c r="W11" s="76"/>
    </row>
    <row r="12" spans="1:23" ht="25" customHeight="1" x14ac:dyDescent="0.2">
      <c r="A12" s="3"/>
      <c r="B12" s="29">
        <f t="shared" si="1"/>
        <v>45078</v>
      </c>
      <c r="C12" s="12">
        <v>1338142</v>
      </c>
      <c r="D12" s="12">
        <v>109757.79000000001</v>
      </c>
      <c r="E12" s="12">
        <v>2795.9760558395405</v>
      </c>
      <c r="F12" s="12">
        <v>11415.33</v>
      </c>
      <c r="G12" s="12">
        <f t="shared" si="2"/>
        <v>3999.9999999999873</v>
      </c>
      <c r="H12" s="12">
        <v>125173.12</v>
      </c>
      <c r="I12" s="13">
        <f t="shared" si="3"/>
        <v>13835.577284848485</v>
      </c>
      <c r="J12" s="4"/>
      <c r="K12" s="29">
        <f t="shared" si="0"/>
        <v>45078</v>
      </c>
      <c r="L12" s="14">
        <v>25238.78</v>
      </c>
      <c r="M12" s="14">
        <f t="shared" si="4"/>
        <v>26147.376079999998</v>
      </c>
      <c r="N12" s="15">
        <v>77783.38</v>
      </c>
      <c r="P12" s="75" t="s">
        <v>35</v>
      </c>
      <c r="Q12" s="77"/>
      <c r="R12" s="77"/>
      <c r="S12" s="77"/>
      <c r="T12" s="77"/>
      <c r="U12" s="77">
        <v>0.14399999999999999</v>
      </c>
      <c r="V12" s="77"/>
      <c r="W12" s="76"/>
    </row>
    <row r="13" spans="1:23" ht="25" customHeight="1" x14ac:dyDescent="0.2">
      <c r="A13" s="3"/>
      <c r="B13" s="29">
        <f t="shared" si="1"/>
        <v>45108</v>
      </c>
      <c r="C13" s="12">
        <v>1456049</v>
      </c>
      <c r="D13" s="12">
        <v>116930.2</v>
      </c>
      <c r="E13" s="12">
        <v>2811.4235985488122</v>
      </c>
      <c r="F13" s="12">
        <v>16318.08</v>
      </c>
      <c r="G13" s="12">
        <f t="shared" si="2"/>
        <v>4000.0000000000018</v>
      </c>
      <c r="H13" s="12">
        <v>137248.28</v>
      </c>
      <c r="I13" s="13">
        <f t="shared" si="3"/>
        <v>15054.664206060605</v>
      </c>
      <c r="J13" s="4"/>
      <c r="K13" s="29">
        <f t="shared" si="0"/>
        <v>45108</v>
      </c>
      <c r="L13" s="14">
        <v>25523.07</v>
      </c>
      <c r="M13" s="14">
        <f t="shared" si="4"/>
        <v>26441.900519999999</v>
      </c>
      <c r="N13" s="15">
        <v>79413.899999999994</v>
      </c>
      <c r="P13" s="75" t="s">
        <v>36</v>
      </c>
      <c r="Q13" s="77"/>
      <c r="R13" s="77"/>
      <c r="S13" s="77"/>
      <c r="T13" s="77"/>
      <c r="U13" s="77">
        <v>0.152</v>
      </c>
      <c r="V13" s="77"/>
      <c r="W13" s="76"/>
    </row>
    <row r="14" spans="1:23" ht="25" customHeight="1" x14ac:dyDescent="0.2">
      <c r="A14" s="3"/>
      <c r="B14" s="29">
        <f t="shared" si="1"/>
        <v>45139</v>
      </c>
      <c r="C14" s="12">
        <v>1464718</v>
      </c>
      <c r="D14" s="12">
        <v>116021.33</v>
      </c>
      <c r="E14" s="12">
        <v>2815.6428364697422</v>
      </c>
      <c r="F14" s="12">
        <v>16362.32</v>
      </c>
      <c r="G14" s="12">
        <f t="shared" si="2"/>
        <v>3999.9999999999927</v>
      </c>
      <c r="H14" s="12">
        <v>136383.65</v>
      </c>
      <c r="I14" s="13">
        <f t="shared" si="3"/>
        <v>15144.296412121212</v>
      </c>
      <c r="J14" s="4"/>
      <c r="K14" s="29">
        <f t="shared" si="0"/>
        <v>45139</v>
      </c>
      <c r="L14" s="14">
        <v>27372.79</v>
      </c>
      <c r="M14" s="14">
        <f t="shared" si="4"/>
        <v>28358.210440000003</v>
      </c>
      <c r="N14" s="15">
        <v>86054.1</v>
      </c>
      <c r="P14" s="75" t="s">
        <v>37</v>
      </c>
      <c r="Q14" s="77"/>
      <c r="R14" s="77"/>
      <c r="S14" s="77"/>
      <c r="T14" s="77"/>
      <c r="U14" s="77"/>
      <c r="V14" s="77">
        <v>2800000</v>
      </c>
      <c r="W14" s="77">
        <v>83.34</v>
      </c>
    </row>
    <row r="15" spans="1:23" ht="25" customHeight="1" x14ac:dyDescent="0.2">
      <c r="A15" s="3"/>
      <c r="B15" s="29">
        <f t="shared" si="1"/>
        <v>45170</v>
      </c>
      <c r="C15" s="12">
        <v>1293209</v>
      </c>
      <c r="D15" s="12">
        <v>105996.93</v>
      </c>
      <c r="E15" s="12">
        <v>2739</v>
      </c>
      <c r="F15" s="12">
        <v>11909.08</v>
      </c>
      <c r="G15" s="12">
        <f t="shared" si="2"/>
        <v>4000.0000000000164</v>
      </c>
      <c r="H15" s="12">
        <v>121906.01000000001</v>
      </c>
      <c r="I15" s="13">
        <f t="shared" si="3"/>
        <v>13370.997296969697</v>
      </c>
      <c r="J15" s="4"/>
      <c r="K15" s="29">
        <f t="shared" si="0"/>
        <v>45170</v>
      </c>
      <c r="L15" s="14">
        <v>25227.72</v>
      </c>
      <c r="M15" s="14">
        <f t="shared" si="4"/>
        <v>26135.917920000004</v>
      </c>
      <c r="N15" s="15">
        <v>79062.47</v>
      </c>
    </row>
    <row r="16" spans="1:23" ht="25" customHeight="1" x14ac:dyDescent="0.2">
      <c r="A16" s="3"/>
      <c r="B16" s="29">
        <f t="shared" si="1"/>
        <v>45200</v>
      </c>
      <c r="C16" s="12">
        <v>1384787.9878681675</v>
      </c>
      <c r="D16" s="12">
        <v>112845.42</v>
      </c>
      <c r="E16" s="12">
        <v>2793.784770922698</v>
      </c>
      <c r="F16" s="12">
        <v>10557.39</v>
      </c>
      <c r="G16" s="12">
        <f t="shared" si="2"/>
        <v>4000</v>
      </c>
      <c r="H16" s="12">
        <v>127402.81</v>
      </c>
      <c r="I16" s="13">
        <f t="shared" si="3"/>
        <v>14317.868529109659</v>
      </c>
      <c r="J16" s="4"/>
      <c r="K16" s="29">
        <f t="shared" si="0"/>
        <v>45200</v>
      </c>
      <c r="L16" s="14">
        <v>34904.32</v>
      </c>
      <c r="M16" s="14">
        <f t="shared" si="4"/>
        <v>36160.875520000001</v>
      </c>
      <c r="N16" s="15">
        <v>105077.37</v>
      </c>
    </row>
    <row r="17" spans="1:14" ht="25" customHeight="1" x14ac:dyDescent="0.2">
      <c r="A17" s="3"/>
      <c r="B17" s="29">
        <f t="shared" si="1"/>
        <v>45231</v>
      </c>
      <c r="C17" s="12">
        <v>1458890</v>
      </c>
      <c r="D17" s="12">
        <v>112862.44</v>
      </c>
      <c r="E17" s="12">
        <v>2788.1916668673757</v>
      </c>
      <c r="F17" s="12">
        <v>9342.08</v>
      </c>
      <c r="G17" s="12">
        <f t="shared" si="2"/>
        <v>3999.9999999999873</v>
      </c>
      <c r="H17" s="12">
        <v>126204.51999999999</v>
      </c>
      <c r="I17" s="13">
        <f t="shared" si="3"/>
        <v>15084.038424242424</v>
      </c>
      <c r="J17" s="4"/>
      <c r="K17" s="29">
        <f t="shared" si="0"/>
        <v>45231</v>
      </c>
      <c r="L17" s="14">
        <v>39036.019999999997</v>
      </c>
      <c r="M17" s="14">
        <f t="shared" si="4"/>
        <v>40441.316719999995</v>
      </c>
      <c r="N17" s="15">
        <v>118518.95</v>
      </c>
    </row>
    <row r="18" spans="1:14" ht="25" customHeight="1" thickBot="1" x14ac:dyDescent="0.25">
      <c r="A18" s="3"/>
      <c r="B18" s="45">
        <f>EDATE(B7,11)</f>
        <v>45261</v>
      </c>
      <c r="C18" s="46">
        <v>1430891</v>
      </c>
      <c r="D18" s="46">
        <v>116321.57</v>
      </c>
      <c r="E18" s="46">
        <v>2799.2014498729936</v>
      </c>
      <c r="F18" s="46">
        <v>11454.62</v>
      </c>
      <c r="G18" s="46">
        <f>H18-D18-F18</f>
        <v>3999.9999999999945</v>
      </c>
      <c r="H18" s="46">
        <v>131776.19</v>
      </c>
      <c r="I18" s="47">
        <f>C18*0.003412/0.33</f>
        <v>14794.545733333332</v>
      </c>
      <c r="J18" s="4"/>
      <c r="K18" s="45">
        <f t="shared" si="0"/>
        <v>45261</v>
      </c>
      <c r="L18" s="54">
        <v>40927.550000000003</v>
      </c>
      <c r="M18" s="54">
        <f>L18*$Q$4</f>
        <v>42400.941800000008</v>
      </c>
      <c r="N18" s="55">
        <v>128236.23</v>
      </c>
    </row>
    <row r="19" spans="1:14" ht="25" customHeight="1" thickBot="1" x14ac:dyDescent="0.25">
      <c r="A19" s="3"/>
      <c r="B19" s="48" t="s">
        <v>4</v>
      </c>
      <c r="C19" s="49">
        <f t="shared" ref="C19:I19" si="5">SUM(C7:C18)</f>
        <v>17622864.987868167</v>
      </c>
      <c r="D19" s="49">
        <f t="shared" si="5"/>
        <v>1419135.41</v>
      </c>
      <c r="E19" s="49">
        <f t="shared" si="5"/>
        <v>33494.408498570214</v>
      </c>
      <c r="F19" s="50">
        <f t="shared" si="5"/>
        <v>141414.25</v>
      </c>
      <c r="G19" s="50">
        <f t="shared" si="5"/>
        <v>47999.989999999969</v>
      </c>
      <c r="H19" s="49">
        <f t="shared" si="5"/>
        <v>1608549.6500000001</v>
      </c>
      <c r="I19" s="51">
        <f t="shared" si="5"/>
        <v>182209.74345032181</v>
      </c>
      <c r="J19" s="4"/>
      <c r="K19" s="56" t="s">
        <v>17</v>
      </c>
      <c r="L19" s="57">
        <f t="shared" ref="L19:N19" si="6">SUM(L7:L18)</f>
        <v>378693.61</v>
      </c>
      <c r="M19" s="57">
        <f t="shared" si="6"/>
        <v>392326.57996</v>
      </c>
      <c r="N19" s="58">
        <f t="shared" si="6"/>
        <v>1158864.29</v>
      </c>
    </row>
    <row r="20" spans="1:14" ht="25" customHeight="1" x14ac:dyDescent="0.2">
      <c r="A20" s="3"/>
      <c r="B20" s="4"/>
      <c r="C20" s="4"/>
      <c r="D20" s="4"/>
      <c r="E20" s="16"/>
      <c r="F20" s="4"/>
      <c r="G20" s="4"/>
      <c r="H20" s="4"/>
      <c r="I20" s="4"/>
      <c r="J20" s="4"/>
      <c r="K20" s="17"/>
      <c r="L20" s="18"/>
      <c r="M20" s="19"/>
      <c r="N20" s="20"/>
    </row>
    <row r="21" spans="1:14" ht="25" customHeight="1" x14ac:dyDescent="0.2">
      <c r="A21" s="3"/>
      <c r="B21" s="88" t="s">
        <v>24</v>
      </c>
      <c r="C21" s="87"/>
      <c r="D21" s="21">
        <f>D19/C19</f>
        <v>8.0528075938671326E-2</v>
      </c>
      <c r="E21" s="22" t="s">
        <v>12</v>
      </c>
      <c r="F21" s="3"/>
      <c r="G21" s="3"/>
      <c r="H21" s="3"/>
      <c r="I21" s="3"/>
      <c r="J21" s="4"/>
    </row>
    <row r="22" spans="1:14" ht="25" customHeight="1" x14ac:dyDescent="0.2">
      <c r="A22" s="3"/>
      <c r="B22" s="88" t="s">
        <v>24</v>
      </c>
      <c r="C22" s="89"/>
      <c r="D22" s="23">
        <f>D19/I19</f>
        <v>7.7884715884412463</v>
      </c>
      <c r="E22" s="24" t="s">
        <v>26</v>
      </c>
      <c r="F22" s="3"/>
      <c r="G22" s="34"/>
      <c r="H22" s="34"/>
      <c r="I22" s="35"/>
      <c r="J22" s="4"/>
    </row>
    <row r="23" spans="1:14" ht="25" customHeight="1" x14ac:dyDescent="0.2">
      <c r="A23" s="3"/>
      <c r="B23" s="88" t="s">
        <v>25</v>
      </c>
      <c r="C23" s="87"/>
      <c r="D23" s="25">
        <f>F19/E19</f>
        <v>4.2220255958852535</v>
      </c>
      <c r="E23" s="22" t="s">
        <v>13</v>
      </c>
      <c r="F23" s="3"/>
      <c r="G23" s="34"/>
      <c r="H23" s="34"/>
      <c r="I23" s="35"/>
      <c r="J23" s="4"/>
    </row>
    <row r="24" spans="1:14" ht="25" customHeight="1" x14ac:dyDescent="0.2">
      <c r="A24" s="3"/>
      <c r="B24" s="86" t="str">
        <f xml:space="preserve"> _xlfn.CONCAT( Q2, " Cost :")</f>
        <v>Natural Gas Cost :</v>
      </c>
      <c r="C24" s="87"/>
      <c r="D24" s="23">
        <f>N19/M19</f>
        <v>2.9538255861179556</v>
      </c>
      <c r="E24" s="26" t="s">
        <v>18</v>
      </c>
      <c r="F24" s="4"/>
      <c r="G24" s="34"/>
      <c r="H24" s="34"/>
      <c r="I24" s="35"/>
      <c r="J24" s="4"/>
    </row>
    <row r="25" spans="1:14" ht="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2.7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2.7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12.7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12.7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12.7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2.7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12.7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2.7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12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12.7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2.7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2.7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2.7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12.7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12.7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12.7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2.7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2.7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2.7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2.7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2.7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2.7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2.7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2.7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2.7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2.7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t="12.7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2.7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2.7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2.7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2.7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2.7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2.7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2.7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2.7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2.7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2.7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2.7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2.7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2.7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2.7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2.7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2.7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2.7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2.7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2.7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2.7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2.7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2.7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2.7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2.7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2.7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2.7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2.7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2.7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2.7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2.7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2.7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2.7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2.7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2.7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2.7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2.7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2.7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2.7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2.7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2.7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2.7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2.7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2.7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2.7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2.7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2.7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2.7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2.7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2.7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2.7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2.7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2.7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2.7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2.7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2.7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2.7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2.7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2.7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2.7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2.7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2.7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2.7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2.7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2.7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2.7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2.7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2.7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2.7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2.7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2.75" customHeight="1" x14ac:dyDescent="0.2"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</row>
    <row r="130" spans="2:14" ht="12.75" customHeight="1" x14ac:dyDescent="0.2">
      <c r="B130" s="2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</row>
    <row r="131" spans="2:14" ht="12.75" customHeight="1" x14ac:dyDescent="0.2">
      <c r="B131" s="2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</row>
    <row r="132" spans="2:14" ht="12.75" customHeight="1" x14ac:dyDescent="0.2">
      <c r="B132" s="2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</row>
    <row r="133" spans="2:14" ht="12.75" customHeight="1" x14ac:dyDescent="0.2">
      <c r="B133" s="2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</row>
    <row r="134" spans="2:14" ht="12.75" customHeight="1" x14ac:dyDescent="0.2">
      <c r="B134" s="2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</row>
    <row r="135" spans="2:14" ht="12.75" customHeight="1" x14ac:dyDescent="0.2">
      <c r="B135" s="2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</row>
    <row r="136" spans="2:14" ht="12.75" customHeight="1" x14ac:dyDescent="0.2">
      <c r="B136" s="2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</row>
    <row r="137" spans="2:14" ht="12.75" customHeight="1" x14ac:dyDescent="0.2">
      <c r="B137" s="2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</row>
    <row r="138" spans="2:14" ht="12.75" customHeight="1" x14ac:dyDescent="0.2">
      <c r="B138" s="2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</row>
    <row r="139" spans="2:14" ht="12.75" customHeight="1" x14ac:dyDescent="0.2">
      <c r="B139" s="2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</row>
    <row r="140" spans="2:14" ht="12.75" customHeight="1" x14ac:dyDescent="0.2">
      <c r="B140" s="2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</row>
    <row r="141" spans="2:14" ht="12.75" customHeight="1" x14ac:dyDescent="0.2">
      <c r="B141" s="2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</row>
    <row r="142" spans="2:14" ht="12.75" customHeight="1" x14ac:dyDescent="0.2">
      <c r="B142" s="2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</row>
    <row r="143" spans="2:14" ht="12.75" customHeight="1" x14ac:dyDescent="0.2">
      <c r="B143" s="2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</row>
    <row r="144" spans="2:14" ht="12.75" customHeight="1" x14ac:dyDescent="0.2">
      <c r="B144" s="2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</row>
    <row r="145" spans="2:14" ht="12.75" customHeight="1" x14ac:dyDescent="0.2">
      <c r="B145" s="2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</row>
    <row r="146" spans="2:14" ht="12.75" customHeight="1" x14ac:dyDescent="0.2">
      <c r="B146" s="2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</row>
    <row r="147" spans="2:14" ht="12.75" customHeight="1" x14ac:dyDescent="0.2">
      <c r="B147" s="2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</row>
    <row r="148" spans="2:14" ht="12.75" customHeight="1" x14ac:dyDescent="0.2">
      <c r="B148" s="2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</row>
    <row r="149" spans="2:14" ht="12.75" customHeight="1" x14ac:dyDescent="0.2">
      <c r="B149" s="2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</row>
    <row r="150" spans="2:14" ht="12.75" customHeight="1" x14ac:dyDescent="0.2">
      <c r="B150" s="2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</row>
    <row r="151" spans="2:14" ht="12.75" customHeight="1" x14ac:dyDescent="0.2">
      <c r="B151" s="2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</row>
    <row r="152" spans="2:14" ht="12.75" customHeight="1" x14ac:dyDescent="0.2">
      <c r="B152" s="2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</row>
    <row r="153" spans="2:14" ht="12.75" customHeight="1" x14ac:dyDescent="0.2"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</row>
    <row r="154" spans="2:14" ht="12.75" customHeight="1" x14ac:dyDescent="0.2">
      <c r="B154" s="2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</row>
    <row r="155" spans="2:14" ht="12.75" customHeight="1" x14ac:dyDescent="0.2">
      <c r="B155" s="2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</row>
    <row r="156" spans="2:14" ht="12.75" customHeight="1" x14ac:dyDescent="0.2">
      <c r="B156" s="2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</row>
    <row r="157" spans="2:14" ht="12.75" customHeight="1" x14ac:dyDescent="0.2">
      <c r="B157" s="2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</row>
    <row r="158" spans="2:14" ht="12.75" customHeight="1" x14ac:dyDescent="0.2">
      <c r="B158" s="2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</row>
    <row r="159" spans="2:14" ht="12.75" customHeight="1" x14ac:dyDescent="0.2">
      <c r="B159" s="2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</row>
    <row r="160" spans="2:14" ht="12.75" customHeight="1" x14ac:dyDescent="0.2">
      <c r="B160" s="2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</row>
    <row r="161" spans="2:14" ht="12.75" customHeight="1" x14ac:dyDescent="0.2">
      <c r="B161" s="2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</row>
    <row r="162" spans="2:14" ht="12.75" customHeight="1" x14ac:dyDescent="0.2">
      <c r="B162" s="2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</row>
    <row r="163" spans="2:14" ht="12.75" customHeight="1" x14ac:dyDescent="0.2">
      <c r="B163" s="2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</row>
    <row r="164" spans="2:14" ht="12.75" customHeight="1" x14ac:dyDescent="0.2">
      <c r="B164" s="2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</row>
    <row r="165" spans="2:14" ht="12.75" customHeight="1" x14ac:dyDescent="0.2">
      <c r="B165" s="2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</row>
    <row r="166" spans="2:14" ht="12.75" customHeight="1" x14ac:dyDescent="0.2">
      <c r="B166" s="2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</row>
    <row r="167" spans="2:14" ht="12.75" customHeight="1" x14ac:dyDescent="0.2">
      <c r="B167" s="2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</row>
    <row r="168" spans="2:14" ht="12.75" customHeight="1" x14ac:dyDescent="0.2">
      <c r="B168" s="2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</row>
    <row r="169" spans="2:14" ht="12.75" customHeight="1" x14ac:dyDescent="0.2">
      <c r="B169" s="2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</row>
    <row r="170" spans="2:14" ht="12.75" customHeight="1" x14ac:dyDescent="0.2">
      <c r="B170" s="2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</row>
    <row r="171" spans="2:14" ht="12.75" customHeight="1" x14ac:dyDescent="0.2"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</row>
    <row r="172" spans="2:14" ht="12.75" customHeight="1" x14ac:dyDescent="0.2">
      <c r="B172" s="2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</row>
    <row r="173" spans="2:14" ht="12.75" customHeight="1" x14ac:dyDescent="0.2"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</row>
    <row r="174" spans="2:14" ht="12.75" customHeight="1" x14ac:dyDescent="0.2">
      <c r="B174" s="2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</row>
    <row r="175" spans="2:14" ht="12.75" customHeight="1" x14ac:dyDescent="0.2">
      <c r="B175" s="2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</row>
    <row r="176" spans="2:14" ht="12.75" customHeight="1" x14ac:dyDescent="0.2">
      <c r="B176" s="2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</row>
    <row r="177" spans="2:14" ht="12.75" customHeight="1" x14ac:dyDescent="0.2">
      <c r="B177" s="2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</row>
    <row r="178" spans="2:14" ht="12.75" customHeight="1" x14ac:dyDescent="0.2">
      <c r="B178" s="2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</row>
    <row r="179" spans="2:14" ht="12.75" customHeight="1" x14ac:dyDescent="0.2">
      <c r="B179" s="2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</row>
    <row r="180" spans="2:14" ht="12.75" customHeight="1" x14ac:dyDescent="0.2">
      <c r="B180" s="2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</row>
    <row r="181" spans="2:14" ht="12.75" customHeight="1" x14ac:dyDescent="0.2">
      <c r="B181" s="2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</row>
    <row r="182" spans="2:14" ht="12.75" customHeight="1" x14ac:dyDescent="0.2">
      <c r="B182" s="2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</row>
    <row r="183" spans="2:14" ht="12.75" customHeight="1" x14ac:dyDescent="0.2">
      <c r="B183" s="2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</row>
    <row r="184" spans="2:14" ht="12.75" customHeight="1" x14ac:dyDescent="0.2">
      <c r="B184" s="2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</row>
    <row r="185" spans="2:14" ht="12.75" customHeight="1" x14ac:dyDescent="0.2">
      <c r="B185" s="2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</row>
    <row r="186" spans="2:14" ht="12.75" customHeight="1" x14ac:dyDescent="0.2">
      <c r="B186" s="2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</row>
    <row r="187" spans="2:14" ht="12.75" customHeight="1" x14ac:dyDescent="0.2"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</row>
    <row r="188" spans="2:14" ht="12.75" customHeight="1" x14ac:dyDescent="0.2">
      <c r="B188" s="2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</row>
    <row r="189" spans="2:14" ht="12.75" customHeight="1" x14ac:dyDescent="0.2">
      <c r="B189" s="2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</row>
    <row r="190" spans="2:14" ht="12.75" customHeight="1" x14ac:dyDescent="0.2">
      <c r="B190" s="2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</row>
    <row r="191" spans="2:14" ht="12.75" customHeight="1" x14ac:dyDescent="0.2">
      <c r="B191" s="2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</row>
    <row r="192" spans="2:14" ht="12.75" customHeight="1" x14ac:dyDescent="0.2">
      <c r="B192" s="2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</row>
    <row r="193" spans="2:14" ht="12.75" customHeight="1" x14ac:dyDescent="0.2"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</row>
    <row r="194" spans="2:14" ht="12.75" customHeight="1" x14ac:dyDescent="0.2"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</row>
    <row r="195" spans="2:14" ht="12.75" customHeight="1" x14ac:dyDescent="0.2"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</row>
    <row r="196" spans="2:14" ht="12.75" customHeight="1" x14ac:dyDescent="0.2"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</row>
    <row r="197" spans="2:14" ht="12.75" customHeight="1" x14ac:dyDescent="0.2"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</row>
    <row r="198" spans="2:14" ht="12.75" customHeight="1" x14ac:dyDescent="0.2"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</row>
    <row r="199" spans="2:14" ht="12.75" customHeight="1" x14ac:dyDescent="0.2"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</row>
    <row r="200" spans="2:14" ht="12.75" customHeight="1" x14ac:dyDescent="0.2"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</row>
    <row r="201" spans="2:14" ht="12.75" customHeight="1" x14ac:dyDescent="0.2"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</row>
    <row r="202" spans="2:14" ht="12.75" customHeight="1" x14ac:dyDescent="0.2"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</row>
    <row r="203" spans="2:14" ht="12.75" customHeight="1" x14ac:dyDescent="0.2"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</row>
    <row r="204" spans="2:14" ht="12.75" customHeight="1" x14ac:dyDescent="0.2"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</row>
    <row r="205" spans="2:14" ht="12.75" customHeight="1" x14ac:dyDescent="0.2"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</row>
    <row r="206" spans="2:14" ht="12.75" customHeight="1" x14ac:dyDescent="0.2"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</row>
    <row r="207" spans="2:14" ht="12.75" customHeight="1" x14ac:dyDescent="0.2"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</row>
    <row r="208" spans="2:14" ht="12.75" customHeight="1" x14ac:dyDescent="0.2"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</row>
    <row r="209" spans="2:14" ht="12.75" customHeight="1" x14ac:dyDescent="0.2"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</row>
    <row r="210" spans="2:14" ht="12.75" customHeight="1" x14ac:dyDescent="0.2"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</row>
    <row r="211" spans="2:14" ht="12.75" customHeight="1" x14ac:dyDescent="0.2"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</row>
    <row r="212" spans="2:14" ht="12.75" customHeight="1" x14ac:dyDescent="0.2"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</row>
    <row r="213" spans="2:14" ht="12.75" customHeight="1" x14ac:dyDescent="0.2"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</row>
    <row r="214" spans="2:14" ht="12.75" customHeight="1" x14ac:dyDescent="0.2"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</row>
    <row r="215" spans="2:14" ht="12.75" customHeight="1" x14ac:dyDescent="0.2"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</row>
    <row r="216" spans="2:14" ht="15.75" customHeight="1" x14ac:dyDescent="0.15"/>
    <row r="217" spans="2:14" ht="15.75" customHeight="1" x14ac:dyDescent="0.15"/>
    <row r="218" spans="2:14" ht="15.75" customHeight="1" x14ac:dyDescent="0.15"/>
    <row r="219" spans="2:14" ht="15.75" customHeight="1" x14ac:dyDescent="0.15"/>
    <row r="220" spans="2:14" ht="15.75" customHeight="1" x14ac:dyDescent="0.15"/>
    <row r="221" spans="2:14" ht="15.75" customHeight="1" x14ac:dyDescent="0.15"/>
    <row r="222" spans="2:14" ht="15.75" customHeight="1" x14ac:dyDescent="0.15"/>
    <row r="223" spans="2:14" ht="15.75" customHeight="1" x14ac:dyDescent="0.15"/>
    <row r="224" spans="2:1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</sheetData>
  <mergeCells count="6">
    <mergeCell ref="B24:C24"/>
    <mergeCell ref="B22:C22"/>
    <mergeCell ref="K2:N3"/>
    <mergeCell ref="B2:I3"/>
    <mergeCell ref="B23:C23"/>
    <mergeCell ref="B21:C21"/>
  </mergeCells>
  <dataValidations count="2">
    <dataValidation type="list" allowBlank="1" showInputMessage="1" showErrorMessage="1" sqref="Q2" xr:uid="{9747AF16-8BFF-3245-86C1-E41D734FE8BA}">
      <formula1>$P$7:$P$14</formula1>
    </dataValidation>
    <dataValidation type="list" allowBlank="1" showInputMessage="1" showErrorMessage="1" sqref="Q3" xr:uid="{A9E85E09-DFF8-F948-9A49-39F0093E4115}">
      <formula1>$Q$6:$W$6</formula1>
    </dataValidation>
  </dataValidations>
  <printOptions horizontalCentered="1"/>
  <pageMargins left="0.75" right="0.75" top="1" bottom="1" header="0" footer="0"/>
  <pageSetup scale="47" orientation="landscape"/>
  <headerFooter>
    <oddFooter>&amp;L000000Lehigh University IAC&amp;C000000LE0497&amp;R000000Page: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U1:U1002"/>
  <sheetViews>
    <sheetView workbookViewId="0">
      <selection activeCell="T10" sqref="T10"/>
    </sheetView>
  </sheetViews>
  <sheetFormatPr baseColWidth="10" defaultColWidth="12.6640625" defaultRowHeight="15" customHeight="1" x14ac:dyDescent="0.15"/>
  <cols>
    <col min="1" max="1" width="12.6640625" customWidth="1"/>
  </cols>
  <sheetData>
    <row r="1" spans="21:21" ht="15" customHeight="1" x14ac:dyDescent="0.15">
      <c r="U1" t="str">
        <f>_xlfn.CONCAT('Raw Data'!Q2," Usage vs. Billing Month")</f>
        <v>Natural Gas Usage vs. Billing Month</v>
      </c>
    </row>
    <row r="2" spans="21:21" ht="12.75" customHeight="1" x14ac:dyDescent="0.15">
      <c r="U2" t="str">
        <f>_xlfn.CONCAT('Raw Data'!Q2," Usage [MMBtu]")</f>
        <v>Natural Gas Usage [MMBtu]</v>
      </c>
    </row>
    <row r="3" spans="21:21" ht="12.75" customHeight="1" x14ac:dyDescent="0.15"/>
    <row r="4" spans="21:21" ht="12.75" customHeight="1" x14ac:dyDescent="0.15"/>
    <row r="5" spans="21:21" ht="12.75" customHeight="1" x14ac:dyDescent="0.15"/>
    <row r="6" spans="21:21" ht="12.75" customHeight="1" x14ac:dyDescent="0.15"/>
    <row r="7" spans="21:21" ht="12.75" customHeight="1" x14ac:dyDescent="0.15"/>
    <row r="8" spans="21:21" ht="12.75" customHeight="1" x14ac:dyDescent="0.15"/>
    <row r="9" spans="21:21" ht="12.75" customHeight="1" x14ac:dyDescent="0.15"/>
    <row r="10" spans="21:21" ht="12.75" customHeight="1" x14ac:dyDescent="0.15"/>
    <row r="11" spans="21:21" ht="12.75" customHeight="1" x14ac:dyDescent="0.15"/>
    <row r="12" spans="21:21" ht="12.75" customHeight="1" x14ac:dyDescent="0.15"/>
    <row r="13" spans="21:21" ht="12.75" customHeight="1" x14ac:dyDescent="0.15"/>
    <row r="14" spans="21:21" ht="12.75" customHeight="1" x14ac:dyDescent="0.15"/>
    <row r="15" spans="21:21" ht="12.75" customHeight="1" x14ac:dyDescent="0.15"/>
    <row r="16" spans="21:21" ht="12.75" customHeight="1" x14ac:dyDescent="0.15"/>
    <row r="17" spans="21:21" ht="12.75" customHeight="1" x14ac:dyDescent="0.15"/>
    <row r="18" spans="21:21" ht="12.75" customHeight="1" x14ac:dyDescent="0.15"/>
    <row r="19" spans="21:21" ht="12.75" customHeight="1" x14ac:dyDescent="0.15"/>
    <row r="20" spans="21:21" ht="12.75" customHeight="1" x14ac:dyDescent="0.15"/>
    <row r="21" spans="21:21" ht="12.75" customHeight="1" x14ac:dyDescent="0.15"/>
    <row r="22" spans="21:21" ht="12.75" customHeight="1" x14ac:dyDescent="0.15"/>
    <row r="23" spans="21:21" ht="12.75" customHeight="1" x14ac:dyDescent="0.15"/>
    <row r="24" spans="21:21" ht="12.75" customHeight="1" x14ac:dyDescent="0.15"/>
    <row r="25" spans="21:21" ht="12.75" customHeight="1" x14ac:dyDescent="0.15"/>
    <row r="26" spans="21:21" ht="12.75" customHeight="1" x14ac:dyDescent="0.15">
      <c r="U26" t="str">
        <f>_xlfn.CONCAT('Raw Data'!Q2," Cost vs. Billing Month")</f>
        <v>Natural Gas Cost vs. Billing Month</v>
      </c>
    </row>
    <row r="27" spans="21:21" ht="12.75" customHeight="1" x14ac:dyDescent="0.15">
      <c r="U27" t="str">
        <f>_xlfn.CONCAT('Raw Data'!Q2," Cost [$]")</f>
        <v>Natural Gas Cost [$]</v>
      </c>
    </row>
    <row r="28" spans="21:21" ht="12.75" customHeight="1" x14ac:dyDescent="0.15"/>
    <row r="29" spans="21:21" ht="12.75" customHeight="1" x14ac:dyDescent="0.15"/>
    <row r="30" spans="21:21" ht="12.75" customHeight="1" x14ac:dyDescent="0.15"/>
    <row r="31" spans="21:21" ht="12.75" customHeight="1" x14ac:dyDescent="0.15"/>
    <row r="32" spans="21:2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pageMargins left="0.75" right="0.75" top="1" bottom="1" header="0" footer="0"/>
  <pageSetup orientation="portrait"/>
  <headerFooter>
    <oddFooter>&amp;LLehigh University IAC&amp;CLE0497&amp;RPage: 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S990"/>
  <sheetViews>
    <sheetView workbookViewId="0">
      <selection activeCell="B23" sqref="B23"/>
    </sheetView>
  </sheetViews>
  <sheetFormatPr baseColWidth="10" defaultColWidth="12.6640625" defaultRowHeight="15" customHeight="1" x14ac:dyDescent="0.15"/>
  <cols>
    <col min="1" max="5" width="15.83203125" customWidth="1"/>
    <col min="6" max="6" width="8.83203125" customWidth="1"/>
    <col min="7" max="12" width="15.83203125" customWidth="1"/>
    <col min="13" max="19" width="8.83203125" customWidth="1"/>
  </cols>
  <sheetData>
    <row r="1" spans="1:19" ht="25" customHeight="1" thickBot="1" x14ac:dyDescent="0.2">
      <c r="A1" s="27"/>
      <c r="B1" s="27"/>
      <c r="C1" s="27"/>
      <c r="D1" s="27"/>
    </row>
    <row r="2" spans="1:19" ht="25" customHeight="1" x14ac:dyDescent="0.15">
      <c r="A2" s="27"/>
      <c r="B2" s="102" t="s">
        <v>28</v>
      </c>
      <c r="C2" s="103"/>
      <c r="D2" s="103"/>
      <c r="E2" s="104"/>
    </row>
    <row r="3" spans="1:19" ht="25" customHeight="1" thickBot="1" x14ac:dyDescent="0.25">
      <c r="B3" s="105"/>
      <c r="C3" s="106"/>
      <c r="D3" s="106"/>
      <c r="E3" s="10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" customHeight="1" thickBot="1" x14ac:dyDescent="0.25">
      <c r="B4" s="68" t="s">
        <v>21</v>
      </c>
      <c r="C4" s="69" t="s">
        <v>19</v>
      </c>
      <c r="D4" s="69" t="s">
        <v>22</v>
      </c>
      <c r="E4" s="70" t="s">
        <v>27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5" customHeight="1" x14ac:dyDescent="0.2">
      <c r="B5" s="32" t="s">
        <v>0</v>
      </c>
      <c r="C5" s="10">
        <f>'Raw Data'!C19</f>
        <v>17622864.987868167</v>
      </c>
      <c r="D5" s="10">
        <f>'Raw Data'!I19</f>
        <v>182209.74345032181</v>
      </c>
      <c r="E5" s="11">
        <f>'Raw Data'!D19</f>
        <v>1419135.41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5" customHeight="1" x14ac:dyDescent="0.2">
      <c r="B6" s="33" t="s">
        <v>2</v>
      </c>
      <c r="C6" s="37" t="s">
        <v>23</v>
      </c>
      <c r="D6" s="37" t="s">
        <v>23</v>
      </c>
      <c r="E6" s="36">
        <f>'Raw Data'!F19</f>
        <v>141414.25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5" customHeight="1" thickBot="1" x14ac:dyDescent="0.25">
      <c r="B7" s="71" t="str">
        <f>'Raw Data'!Q2</f>
        <v>Natural Gas</v>
      </c>
      <c r="C7" s="72" t="s">
        <v>23</v>
      </c>
      <c r="D7" s="54">
        <f>'Raw Data'!M19</f>
        <v>392326.57996</v>
      </c>
      <c r="E7" s="55">
        <f>'Raw Data'!N19</f>
        <v>1158864.29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" customHeight="1" thickBot="1" x14ac:dyDescent="0.25">
      <c r="B8" s="48" t="s">
        <v>4</v>
      </c>
      <c r="C8" s="73" t="s">
        <v>23</v>
      </c>
      <c r="D8" s="57">
        <f t="shared" ref="D8:E8" si="0">SUM(D5:D7)</f>
        <v>574536.32341032184</v>
      </c>
      <c r="E8" s="58">
        <f t="shared" si="0"/>
        <v>2719413.95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5" customHeight="1" x14ac:dyDescent="0.2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2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2.75" customHeight="1" x14ac:dyDescent="0.2">
      <c r="A37" s="2"/>
      <c r="B37" s="2"/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2.75" customHeight="1" x14ac:dyDescent="0.2">
      <c r="A38" s="2"/>
      <c r="B38" s="2"/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2.75" customHeight="1" x14ac:dyDescent="0.2">
      <c r="A39" s="2"/>
      <c r="B39" s="2"/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2.75" customHeight="1" x14ac:dyDescent="0.2">
      <c r="A40" s="2"/>
      <c r="B40" s="2"/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2.75" customHeight="1" x14ac:dyDescent="0.2">
      <c r="A41" s="2"/>
      <c r="B41" s="2"/>
      <c r="C41" s="2"/>
      <c r="D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2.75" customHeight="1" x14ac:dyDescent="0.2">
      <c r="A42" s="2"/>
      <c r="B42" s="2"/>
      <c r="C42" s="2"/>
      <c r="D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2.75" customHeight="1" x14ac:dyDescent="0.2">
      <c r="A43" s="2"/>
      <c r="B43" s="2"/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 x14ac:dyDescent="0.15"/>
    <row r="212" spans="1:19" ht="15.75" customHeight="1" x14ac:dyDescent="0.15"/>
    <row r="213" spans="1:19" ht="15.75" customHeight="1" x14ac:dyDescent="0.15"/>
    <row r="214" spans="1:19" ht="15.75" customHeight="1" x14ac:dyDescent="0.15"/>
    <row r="215" spans="1:19" ht="15.75" customHeight="1" x14ac:dyDescent="0.15"/>
    <row r="216" spans="1:19" ht="15.75" customHeight="1" x14ac:dyDescent="0.15"/>
    <row r="217" spans="1:19" ht="15.75" customHeight="1" x14ac:dyDescent="0.15"/>
    <row r="218" spans="1:19" ht="15.75" customHeight="1" x14ac:dyDescent="0.15"/>
    <row r="219" spans="1:19" ht="15.75" customHeight="1" x14ac:dyDescent="0.15"/>
    <row r="220" spans="1:19" ht="15.75" customHeight="1" x14ac:dyDescent="0.15"/>
    <row r="221" spans="1:19" ht="15.75" customHeight="1" x14ac:dyDescent="0.15"/>
    <row r="222" spans="1:19" ht="15.75" customHeight="1" x14ac:dyDescent="0.15"/>
    <row r="223" spans="1:19" ht="15.75" customHeight="1" x14ac:dyDescent="0.15"/>
    <row r="224" spans="1:1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</sheetData>
  <mergeCells count="1">
    <mergeCell ref="B2:E3"/>
  </mergeCells>
  <printOptions horizontalCentered="1"/>
  <pageMargins left="0.75" right="0.75" top="1" bottom="1" header="0" footer="0"/>
  <pageSetup scale="95" orientation="portrait"/>
  <headerFooter>
    <oddFooter>&amp;LLehigh University IAC&amp;CLE0497&amp;R&amp;P/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H996"/>
  <sheetViews>
    <sheetView workbookViewId="0">
      <selection activeCell="C28" sqref="C28"/>
    </sheetView>
  </sheetViews>
  <sheetFormatPr baseColWidth="10" defaultColWidth="12.6640625" defaultRowHeight="15" customHeight="1" x14ac:dyDescent="0.15"/>
  <cols>
    <col min="1" max="6" width="15.83203125" style="27" customWidth="1"/>
    <col min="7" max="14" width="15.83203125" customWidth="1"/>
  </cols>
  <sheetData>
    <row r="1" spans="2:6" ht="25" customHeight="1" thickBot="1" x14ac:dyDescent="0.2"/>
    <row r="2" spans="2:6" ht="25" customHeight="1" x14ac:dyDescent="0.25">
      <c r="B2" s="102" t="s">
        <v>20</v>
      </c>
      <c r="C2" s="108"/>
      <c r="D2" s="108"/>
      <c r="E2" s="109"/>
      <c r="F2" s="80"/>
    </row>
    <row r="3" spans="2:6" ht="25" customHeight="1" thickBot="1" x14ac:dyDescent="0.3">
      <c r="B3" s="110"/>
      <c r="C3" s="111"/>
      <c r="D3" s="111"/>
      <c r="E3" s="112"/>
      <c r="F3" s="80"/>
    </row>
    <row r="4" spans="2:6" ht="25" customHeight="1" x14ac:dyDescent="0.15">
      <c r="B4" s="59" t="s">
        <v>14</v>
      </c>
      <c r="C4" s="60" t="s">
        <v>0</v>
      </c>
      <c r="D4" s="60" t="s">
        <v>2</v>
      </c>
      <c r="E4" s="61" t="str">
        <f>'Raw Data'!Q2</f>
        <v>Natural Gas</v>
      </c>
      <c r="F4" s="85"/>
    </row>
    <row r="5" spans="2:6" ht="25" customHeight="1" thickBot="1" x14ac:dyDescent="0.2">
      <c r="B5" s="62" t="s">
        <v>15</v>
      </c>
      <c r="C5" s="63" t="s">
        <v>30</v>
      </c>
      <c r="D5" s="63" t="s">
        <v>27</v>
      </c>
      <c r="E5" s="64" t="s">
        <v>27</v>
      </c>
      <c r="F5" s="85"/>
    </row>
    <row r="6" spans="2:6" ht="25" customHeight="1" x14ac:dyDescent="0.15">
      <c r="B6" s="28">
        <f>'Raw Data'!B7</f>
        <v>44927</v>
      </c>
      <c r="C6" s="10">
        <f>'Raw Data'!D7</f>
        <v>112187.25</v>
      </c>
      <c r="D6" s="10">
        <f>'Raw Data'!F7</f>
        <v>11246.72</v>
      </c>
      <c r="E6" s="11">
        <f>'Raw Data'!N7</f>
        <v>104545.84</v>
      </c>
      <c r="F6" s="84"/>
    </row>
    <row r="7" spans="2:6" ht="25" customHeight="1" x14ac:dyDescent="0.15">
      <c r="B7" s="28">
        <f>'Raw Data'!B8</f>
        <v>44958</v>
      </c>
      <c r="C7" s="10">
        <f>'Raw Data'!D8</f>
        <v>105810.33</v>
      </c>
      <c r="D7" s="10">
        <f>'Raw Data'!F8</f>
        <v>9182.59</v>
      </c>
      <c r="E7" s="11">
        <f>'Raw Data'!N8</f>
        <v>96610.76</v>
      </c>
      <c r="F7" s="84"/>
    </row>
    <row r="8" spans="2:6" ht="25" customHeight="1" x14ac:dyDescent="0.15">
      <c r="B8" s="28">
        <f>'Raw Data'!B9</f>
        <v>44986</v>
      </c>
      <c r="C8" s="10">
        <f>'Raw Data'!D9</f>
        <v>113295.70999999999</v>
      </c>
      <c r="D8" s="10">
        <f>'Raw Data'!F9</f>
        <v>10833.23</v>
      </c>
      <c r="E8" s="11">
        <f>'Raw Data'!N9</f>
        <v>89239.59</v>
      </c>
      <c r="F8" s="84"/>
    </row>
    <row r="9" spans="2:6" ht="25" customHeight="1" x14ac:dyDescent="0.15">
      <c r="B9" s="28">
        <f>'Raw Data'!B10</f>
        <v>45017</v>
      </c>
      <c r="C9" s="10">
        <f>'Raw Data'!D10</f>
        <v>190071.66</v>
      </c>
      <c r="D9" s="10">
        <f>'Raw Data'!F10</f>
        <v>10877.58</v>
      </c>
      <c r="E9" s="11">
        <f>'Raw Data'!N10</f>
        <v>99192.69</v>
      </c>
      <c r="F9" s="84"/>
    </row>
    <row r="10" spans="2:6" ht="25" customHeight="1" x14ac:dyDescent="0.15">
      <c r="B10" s="28">
        <f>'Raw Data'!B11</f>
        <v>45047</v>
      </c>
      <c r="C10" s="10">
        <f>'Raw Data'!D11</f>
        <v>107034.78</v>
      </c>
      <c r="D10" s="10">
        <f>'Raw Data'!F11</f>
        <v>11915.23</v>
      </c>
      <c r="E10" s="11">
        <f>'Raw Data'!N11</f>
        <v>95129.01</v>
      </c>
      <c r="F10" s="84"/>
    </row>
    <row r="11" spans="2:6" ht="25" customHeight="1" x14ac:dyDescent="0.15">
      <c r="B11" s="28">
        <f>'Raw Data'!B12</f>
        <v>45078</v>
      </c>
      <c r="C11" s="10">
        <f>'Raw Data'!D12</f>
        <v>109757.79000000001</v>
      </c>
      <c r="D11" s="10">
        <f>'Raw Data'!F12</f>
        <v>11415.33</v>
      </c>
      <c r="E11" s="11">
        <f>'Raw Data'!N12</f>
        <v>77783.38</v>
      </c>
      <c r="F11" s="84"/>
    </row>
    <row r="12" spans="2:6" ht="25" customHeight="1" x14ac:dyDescent="0.15">
      <c r="B12" s="28">
        <f>'Raw Data'!B13</f>
        <v>45108</v>
      </c>
      <c r="C12" s="10">
        <f>'Raw Data'!D13</f>
        <v>116930.2</v>
      </c>
      <c r="D12" s="10">
        <f>'Raw Data'!F13</f>
        <v>16318.08</v>
      </c>
      <c r="E12" s="11">
        <f>'Raw Data'!N13</f>
        <v>79413.899999999994</v>
      </c>
      <c r="F12" s="84"/>
    </row>
    <row r="13" spans="2:6" ht="25" customHeight="1" x14ac:dyDescent="0.15">
      <c r="B13" s="28">
        <f>'Raw Data'!B14</f>
        <v>45139</v>
      </c>
      <c r="C13" s="10">
        <f>'Raw Data'!D14</f>
        <v>116021.33</v>
      </c>
      <c r="D13" s="10">
        <f>'Raw Data'!F14</f>
        <v>16362.32</v>
      </c>
      <c r="E13" s="11">
        <f>'Raw Data'!N14</f>
        <v>86054.1</v>
      </c>
      <c r="F13" s="84"/>
    </row>
    <row r="14" spans="2:6" ht="25" customHeight="1" x14ac:dyDescent="0.15">
      <c r="B14" s="28">
        <f>'Raw Data'!B15</f>
        <v>45170</v>
      </c>
      <c r="C14" s="10">
        <f>'Raw Data'!D15</f>
        <v>105996.93</v>
      </c>
      <c r="D14" s="10">
        <f>'Raw Data'!F15</f>
        <v>11909.08</v>
      </c>
      <c r="E14" s="11">
        <f>'Raw Data'!N15</f>
        <v>79062.47</v>
      </c>
      <c r="F14" s="84"/>
    </row>
    <row r="15" spans="2:6" ht="25" customHeight="1" x14ac:dyDescent="0.15">
      <c r="B15" s="28">
        <f>'Raw Data'!B16</f>
        <v>45200</v>
      </c>
      <c r="C15" s="10">
        <f>'Raw Data'!D16</f>
        <v>112845.42</v>
      </c>
      <c r="D15" s="10">
        <f>'Raw Data'!F16</f>
        <v>10557.39</v>
      </c>
      <c r="E15" s="11">
        <f>'Raw Data'!N16</f>
        <v>105077.37</v>
      </c>
      <c r="F15" s="84"/>
    </row>
    <row r="16" spans="2:6" ht="25" customHeight="1" x14ac:dyDescent="0.15">
      <c r="B16" s="28">
        <f>'Raw Data'!B17</f>
        <v>45231</v>
      </c>
      <c r="C16" s="10">
        <f>'Raw Data'!D17</f>
        <v>112862.44</v>
      </c>
      <c r="D16" s="10">
        <f>'Raw Data'!F17</f>
        <v>9342.08</v>
      </c>
      <c r="E16" s="11">
        <f>'Raw Data'!N17</f>
        <v>118518.95</v>
      </c>
      <c r="F16" s="84"/>
    </row>
    <row r="17" spans="2:6" ht="25" customHeight="1" thickBot="1" x14ac:dyDescent="0.2">
      <c r="B17" s="45">
        <f>'Raw Data'!B18</f>
        <v>45261</v>
      </c>
      <c r="C17" s="54">
        <f>'Raw Data'!D18</f>
        <v>116321.57</v>
      </c>
      <c r="D17" s="54">
        <f>'Raw Data'!F18</f>
        <v>11454.62</v>
      </c>
      <c r="E17" s="55">
        <f>'Raw Data'!N18</f>
        <v>128236.23</v>
      </c>
      <c r="F17" s="84"/>
    </row>
    <row r="18" spans="2:6" ht="25" customHeight="1" thickBot="1" x14ac:dyDescent="0.2">
      <c r="B18" s="65" t="s">
        <v>4</v>
      </c>
      <c r="C18" s="66">
        <f>'Raw Data'!D19</f>
        <v>1419135.41</v>
      </c>
      <c r="D18" s="66">
        <f>'Raw Data'!F19</f>
        <v>141414.25</v>
      </c>
      <c r="E18" s="67">
        <f>'Raw Data'!N19</f>
        <v>1158864.29</v>
      </c>
      <c r="F18" s="84"/>
    </row>
    <row r="19" spans="2:6" ht="25" customHeight="1" x14ac:dyDescent="0.15"/>
    <row r="20" spans="2:6" ht="12.75" customHeight="1" x14ac:dyDescent="0.15"/>
    <row r="21" spans="2:6" ht="12.75" customHeight="1" x14ac:dyDescent="0.15"/>
    <row r="22" spans="2:6" ht="12.75" customHeight="1" x14ac:dyDescent="0.15"/>
    <row r="23" spans="2:6" ht="12.75" customHeight="1" x14ac:dyDescent="0.15"/>
    <row r="24" spans="2:6" ht="12.75" customHeight="1" x14ac:dyDescent="0.15"/>
    <row r="25" spans="2:6" ht="12.75" customHeight="1" x14ac:dyDescent="0.15"/>
    <row r="26" spans="2:6" ht="12.75" customHeight="1" x14ac:dyDescent="0.15"/>
    <row r="27" spans="2:6" ht="12.75" customHeight="1" x14ac:dyDescent="0.15"/>
    <row r="28" spans="2:6" ht="12.75" customHeight="1" x14ac:dyDescent="0.15"/>
    <row r="29" spans="2:6" ht="12.75" customHeight="1" x14ac:dyDescent="0.15"/>
    <row r="30" spans="2:6" ht="12.75" customHeight="1" x14ac:dyDescent="0.15"/>
    <row r="31" spans="2:6" ht="12.75" customHeight="1" x14ac:dyDescent="0.15"/>
    <row r="32" spans="2:6" ht="12.75" customHeight="1" x14ac:dyDescent="0.15"/>
    <row r="33" spans="8:8" ht="12.75" customHeight="1" x14ac:dyDescent="0.15">
      <c r="H33" s="38"/>
    </row>
    <row r="34" spans="8:8" ht="12.75" customHeight="1" x14ac:dyDescent="0.15"/>
    <row r="35" spans="8:8" ht="12.75" customHeight="1" x14ac:dyDescent="0.15"/>
    <row r="36" spans="8:8" ht="12.75" customHeight="1" x14ac:dyDescent="0.15"/>
    <row r="37" spans="8:8" ht="12.75" customHeight="1" x14ac:dyDescent="0.15"/>
    <row r="38" spans="8:8" ht="12.75" customHeight="1" x14ac:dyDescent="0.15"/>
    <row r="39" spans="8:8" ht="12.75" customHeight="1" x14ac:dyDescent="0.15"/>
    <row r="40" spans="8:8" ht="12.75" customHeight="1" x14ac:dyDescent="0.15"/>
    <row r="41" spans="8:8" ht="12.75" customHeight="1" x14ac:dyDescent="0.15"/>
    <row r="42" spans="8:8" ht="12.75" customHeight="1" x14ac:dyDescent="0.15"/>
    <row r="43" spans="8:8" ht="12.75" customHeight="1" x14ac:dyDescent="0.15"/>
    <row r="44" spans="8:8" ht="12.75" customHeight="1" x14ac:dyDescent="0.15"/>
    <row r="45" spans="8:8" ht="12.75" customHeight="1" x14ac:dyDescent="0.15"/>
    <row r="46" spans="8:8" ht="12.75" customHeight="1" x14ac:dyDescent="0.15"/>
    <row r="47" spans="8:8" ht="12.75" customHeight="1" x14ac:dyDescent="0.15"/>
    <row r="48" spans="8: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mergeCells count="1">
    <mergeCell ref="B2:E3"/>
  </mergeCells>
  <pageMargins left="0.7" right="0.7" top="0.75" bottom="0.75" header="0" footer="0"/>
  <pageSetup orientation="landscape"/>
  <headerFooter>
    <oddFooter>&amp;LLehigh University IAC&amp;CLE0497&amp;RPage: 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 Data</vt:lpstr>
      <vt:lpstr>Monthly Charts</vt:lpstr>
      <vt:lpstr>Total Energy</vt:lpstr>
      <vt:lpstr>Monthly Cost</vt:lpstr>
      <vt:lpstr>'Monthly Charts'!Print_Area</vt:lpstr>
      <vt:lpstr>'Monthly Cost'!Print_Area</vt:lpstr>
      <vt:lpstr>'Raw Data'!Print_Area</vt:lpstr>
      <vt:lpstr>'Total Energy'!Print_Area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Guanyang Xue</cp:lastModifiedBy>
  <dcterms:created xsi:type="dcterms:W3CDTF">2023-09-18T03:05:03Z</dcterms:created>
  <dcterms:modified xsi:type="dcterms:W3CDTF">2023-09-18T03:45:19Z</dcterms:modified>
</cp:coreProperties>
</file>