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João Carlos Fidalgo\Desktop\web_app_estatisticas_caboverde\"/>
    </mc:Choice>
  </mc:AlternateContent>
  <xr:revisionPtr revIDLastSave="0" documentId="13_ncr:1_{A79716B1-F13D-42D3-A60A-F03DFCA83DE1}" xr6:coauthVersionLast="47" xr6:coauthVersionMax="47" xr10:uidLastSave="{00000000-0000-0000-0000-000000000000}"/>
  <bookViews>
    <workbookView xWindow="-108" yWindow="-108" windowWidth="23256" windowHeight="12576" xr2:uid="{485DE6A9-DB69-48FF-B9C9-2C0CAF5F103E}"/>
  </bookViews>
  <sheets>
    <sheet name="resumo" sheetId="2" r:id="rId1"/>
    <sheet name="turismo" sheetId="3" r:id="rId2"/>
    <sheet name="Taxa_juro" sheetId="5" r:id="rId3"/>
    <sheet name="mapeamen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2" i="4" l="1" a="1"/>
  <c r="A7" i="4" a="1"/>
  <c r="A20" i="4" a="1"/>
  <c r="A3" i="4" a="1"/>
  <c r="A11" i="4" a="1"/>
  <c r="A16" i="4" a="1"/>
  <c r="A21" i="4" a="1"/>
  <c r="A13" i="4" a="1"/>
  <c r="A10" i="4" a="1"/>
  <c r="A5" i="4" a="1"/>
  <c r="A15" i="4" a="1"/>
  <c r="A6" i="4" a="1"/>
  <c r="A8" i="4" a="1"/>
  <c r="A12" i="4" a="1"/>
  <c r="A19" i="4" a="1"/>
  <c r="A14" i="4" a="1"/>
  <c r="A17" i="4" a="1"/>
  <c r="A23" i="4" a="1"/>
  <c r="A4" i="4" a="1"/>
  <c r="A24" i="4" a="1"/>
  <c r="A18" i="4" a="1"/>
  <c r="A9" i="4" a="1"/>
  <c r="A2" i="4" a="1"/>
  <c r="A2" i="4" l="1"/>
  <c r="A9" i="4"/>
  <c r="A18" i="4"/>
  <c r="A24" i="4"/>
  <c r="A4" i="4"/>
  <c r="A23" i="4"/>
  <c r="A17" i="4"/>
  <c r="A14" i="4"/>
  <c r="A19" i="4"/>
  <c r="A12" i="4"/>
  <c r="A8" i="4"/>
  <c r="A6" i="4"/>
  <c r="A15" i="4"/>
  <c r="A5" i="4"/>
  <c r="A10" i="4"/>
  <c r="A13" i="4"/>
  <c r="A21" i="4"/>
  <c r="A16" i="4"/>
  <c r="A11" i="4"/>
  <c r="A3" i="4"/>
  <c r="A20" i="4"/>
  <c r="A7" i="4"/>
  <c r="A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<sst xmlns="http://schemas.openxmlformats.org/spreadsheetml/2006/main" count="159" uniqueCount="120">
  <si>
    <t>Contas Nacionas, Preços e Emprego</t>
  </si>
  <si>
    <t xml:space="preserve">Inflação Média Anual </t>
  </si>
  <si>
    <t>Inflação Homóloga</t>
  </si>
  <si>
    <t xml:space="preserve">Taxa de Desemprego </t>
  </si>
  <si>
    <t>Sector Monetário e Financeiro</t>
  </si>
  <si>
    <t>Massa Monetária</t>
  </si>
  <si>
    <t>Ativo Externo Líquido do Sistema</t>
  </si>
  <si>
    <t>Crédito Interno Líquido</t>
  </si>
  <si>
    <t xml:space="preserve">Depósitos a Prazo e de Poupança de Emigrantes </t>
  </si>
  <si>
    <t>Taxas de Câmbio</t>
  </si>
  <si>
    <t>Taxa de Câmbio USD/CVE</t>
  </si>
  <si>
    <t>Sector Externo</t>
  </si>
  <si>
    <t>Balança Corrente + Balança de Capital</t>
  </si>
  <si>
    <t>Balança Corrente</t>
  </si>
  <si>
    <t xml:space="preserve">Receitas Brutas de Turismo </t>
  </si>
  <si>
    <t xml:space="preserve">Remessas de Emigrantes </t>
  </si>
  <si>
    <t>Investimento Direto Estrangeiro em Cabo Verde</t>
  </si>
  <si>
    <t>Reservas/Importações</t>
  </si>
  <si>
    <t>Finanças Públicas</t>
  </si>
  <si>
    <t>Saldo Global Primário</t>
  </si>
  <si>
    <t xml:space="preserve">Stock da Dívida Externa </t>
  </si>
  <si>
    <t>Crédito à Economia2</t>
  </si>
  <si>
    <t>Depósitos de Particulares e Sociedades Não Financeiras3</t>
  </si>
  <si>
    <t>Índice de Taxa de Câmbio Efetiva Nominal (2015=100)4</t>
  </si>
  <si>
    <t>Índice de Taxa de Câmbio Efetiva Real (2015=100)4</t>
  </si>
  <si>
    <t>Saldo Global5</t>
  </si>
  <si>
    <t>Stock da Dívida Interna6</t>
  </si>
  <si>
    <t>data</t>
  </si>
  <si>
    <t>id</t>
  </si>
  <si>
    <t>Produto Interno Bruto</t>
  </si>
  <si>
    <t>-</t>
  </si>
  <si>
    <t>ID</t>
  </si>
  <si>
    <t>Procura_TurIstica_Internacional__Africa_do_Sul</t>
  </si>
  <si>
    <t>Procura_TurIstica_Internacional__Alemanha</t>
  </si>
  <si>
    <t>Procura_TurIstica_Internacional__Austria</t>
  </si>
  <si>
    <t>Procura_TurIstica_Internacional__Belgica_e_Holanda</t>
  </si>
  <si>
    <t>Procura_TurIstica_Internacional__Espanha</t>
  </si>
  <si>
    <t>Procura_TurIstica_Internacional__Estados_Unidos</t>
  </si>
  <si>
    <t>Procura_TurIstica_Internacional__França</t>
  </si>
  <si>
    <t>Procura_TurIstica_Internacional__Reino_Unido</t>
  </si>
  <si>
    <t>Procura_TurIstica_Internacional__Italia</t>
  </si>
  <si>
    <t>Procura_TurIstica_Internacional__Portugal</t>
  </si>
  <si>
    <t>Procura_TurIstica_Internacional__SuIça</t>
  </si>
  <si>
    <t>Procura_TurIstica_Internacional__Outros</t>
  </si>
  <si>
    <t>Procura_TurIstica__por_Ilha_Sao_Vicente</t>
  </si>
  <si>
    <t>Procura_TurIstica__por_Ilha_Sal</t>
  </si>
  <si>
    <t>Procura_TurIstica__por_Ilha_Boa_Vista</t>
  </si>
  <si>
    <t>Procura_TurIstica__por_Ilha_Santiago</t>
  </si>
  <si>
    <t>Procura_TurIstica__por_Ilha_Restantes_ilhas</t>
  </si>
  <si>
    <t>Procura_TurIstica__por_Ilha_Estadia_media_(nº_de_noites)</t>
  </si>
  <si>
    <t>Procura_TurIstica__por_Ilha_Taxa_de_ocupaçao_(em_%)</t>
  </si>
  <si>
    <t>Procura_TurIstica_Internacional_Total</t>
  </si>
  <si>
    <t>HEAD</t>
  </si>
  <si>
    <t>Tipo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</si>
  <si>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</si>
  <si>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</si>
  <si>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</si>
  <si>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</si>
  <si>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</si>
  <si>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</si>
  <si>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</si>
  <si>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</si>
  <si>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</si>
  <si>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</si>
  <si>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</si>
  <si>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</si>
  <si>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</si>
  <si>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</si>
  <si>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</si>
  <si>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</si>
  <si>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</si>
  <si>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</si>
  <si>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</si>
  <si>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</si>
  <si>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</si>
  <si>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</si>
  <si>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</si>
  <si>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Cell</t>
  </si>
  <si>
    <t>Localização</t>
  </si>
  <si>
    <t>Procura_TurIstica__por_Ilha_Procura_TurIstica_por_Ilha</t>
  </si>
  <si>
    <t>BCV_Taxa Diretora</t>
  </si>
  <si>
    <t>BCV_Taxa de Facilidade Permanente de Cedência de Liquidez</t>
  </si>
  <si>
    <t>BCV_Taxa de Facilidade Permanente de Absorção de Liquidez</t>
  </si>
  <si>
    <t>BCV_Taxa de Redesconto</t>
  </si>
  <si>
    <t>91_dias_Taxas de Rentabilidade dos Bilhetes do Tesouro</t>
  </si>
  <si>
    <t>182_dias_Taxas de Rentabilidade dos Bilhetes do Tesouro</t>
  </si>
  <si>
    <t>364_dias_Taxas de Rentabilidade dos Bilhetes do Tesouro</t>
  </si>
  <si>
    <t>3_anos_Taxas de Rentabilidade das Obrigações do Tesouro</t>
  </si>
  <si>
    <t>4_anos_Taxas de Rentabilidade das Obrigações do Tesouro</t>
  </si>
  <si>
    <t>5_anos_Taxas de Rentabilidade das Obrigações do Tesouro</t>
  </si>
  <si>
    <t>6_anos_Taxas de Rentabilidade das Obrigações do Tesouro</t>
  </si>
  <si>
    <t>7_anos_Taxas de Rentabilidade das Obrigações do Tesouro</t>
  </si>
  <si>
    <t>8_anos_Taxas de Rentabilidade das Obrigações do Tesouro</t>
  </si>
  <si>
    <t>9_anos_Taxas de Rentabilidade das Obrigações do Tesouro</t>
  </si>
  <si>
    <t>10_anos_Taxas de Rentabilidade das Obrigações do Tesouro</t>
  </si>
  <si>
    <t>12_anos_Taxas de Rentabilidade das Obrigações do Tesouro</t>
  </si>
  <si>
    <t>Produto_Interno_Bruto</t>
  </si>
  <si>
    <t>Massa_Monetária</t>
  </si>
  <si>
    <t>Taxa_de_Câmbio_USD/CVE</t>
  </si>
  <si>
    <t>Receitas_Brutas_de_Turismo_</t>
  </si>
  <si>
    <t>Remessas_de_Emigrantes_</t>
  </si>
  <si>
    <t>Investimento_Direto_Estrangeiro_em_Cabo_Verde</t>
  </si>
  <si>
    <t>Saldo_Global_Primário</t>
  </si>
  <si>
    <t>Credito_à_Economia2</t>
  </si>
  <si>
    <t>Depósitos_de_Particulares_e_Sociedades_Nao_Financeiras3</t>
  </si>
  <si>
    <t>Inflacao_Homóloga</t>
  </si>
  <si>
    <t>Depósitos_a_Prazo_e_de_Poupanca_de_Emigrantes_</t>
  </si>
  <si>
    <t>Balanca_Corrente_+_Balanca_de_Capital</t>
  </si>
  <si>
    <t>Balanca_Corrente</t>
  </si>
  <si>
    <t>Ativo_Externo_Liquido_do_Sistema</t>
  </si>
  <si>
    <t>Credito_Interno_Liquido</t>
  </si>
  <si>
    <t>indice_de_Taxa_de_Câmbio_Efetiva_Nominal_(2015=100)4</t>
  </si>
  <si>
    <t>indice_de_Taxa_de_Câmbio_Efetiva_Real_(2015=100)4</t>
  </si>
  <si>
    <t>Stock_da_Divida_Externa_</t>
  </si>
  <si>
    <t>Saldo_Global</t>
  </si>
  <si>
    <t>Reservas/Importacoes</t>
  </si>
  <si>
    <t>Taxa_de_Desemprego</t>
  </si>
  <si>
    <t>Stock_da_Divida_Interna</t>
  </si>
  <si>
    <t>ano</t>
  </si>
  <si>
    <t>Inflacao_Media_Anual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</si>
</sst>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2" applyFont="1"/>
    <xf numFmtId="10" fontId="0" fillId="0" borderId="0" xfId="2" applyNumberFormat="1" applyFont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center" vertical="center" wrapText="1"/>
    </xf>
    <xf numFmtId="2" fontId="0" fillId="0" borderId="0" xfId="0" applyNumberFormat="1"/>
    <xf numFmtId="1" fontId="0" fillId="0" borderId="0" xfId="1" applyNumberFormat="1" applyFont="1"/>
    <xf numFmtId="10" fontId="2" fillId="0" borderId="0" xfId="2" applyNumberFormat="1" applyFont="1"/>
    <xf numFmtId="164" fontId="1" fillId="0" borderId="0" xfId="1" applyNumberFormat="1" applyFont="1"/>
    <xf numFmtId="0" fontId="0" fillId="0" borderId="0" xfId="0" applyFont="1" applyAlignment="1">
      <alignment horizontal="center" vertical="center" wrapText="1"/>
    </xf>
    <xf numFmtId="0" fontId="2" fillId="0" borderId="0" xfId="0" applyFont="1"/>
    <xf numFmtId="1" fontId="0" fillId="0" borderId="0" xfId="0" applyNumberFormat="1"/>
  </cellXfs>
  <cellStyles count="3">
    <cellStyle name="Normal" xfId="0" builtinId="0"/>
    <cellStyle name="Percentagem" xfId="2" builtinId="5"/>
    <cellStyle name="Vírgula" xfId="1" builtinId="3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63AC9-F308-4547-8317-05F82AAEA372}" name="Tabela1" displayName="Tabela1" ref="A1:Y23" totalsRowShown="0" headerRowDxfId="45">
  <autoFilter ref="A1:Y23" xr:uid="{B6F63AC9-F308-4547-8317-05F82AAEA372}"/>
  <tableColumns count="25">
    <tableColumn id="1" xr3:uid="{4B132B22-C691-4CB0-A92B-64B7FB27EB2A}" name="id"/>
    <tableColumn id="2" xr3:uid="{7A58CDE1-CE1C-44BD-97D3-7AE1A6B8EBB2}" name="ano" dataDxfId="44"/>
    <tableColumn id="4" xr3:uid="{678FB9D7-6CFB-410A-BBD3-7D69BC250ACB}" name="Produto_Interno_Bruto"/>
    <tableColumn id="5" xr3:uid="{8BE6D921-1E61-46EF-8D0D-5B9393CF6F78}" name="Inflacao_Media_Anual"/>
    <tableColumn id="6" xr3:uid="{ED7D00C9-266E-494C-B901-ECB65354C7B6}" name="Inflacao_Homóloga"/>
    <tableColumn id="7" xr3:uid="{83D150BC-FE17-44F9-BA6D-20CD8E10421E}" name="Taxa_de_Desemprego"/>
    <tableColumn id="10" xr3:uid="{D1F9577D-1B69-412D-99F7-4896C01AFD9D}" name="Massa_Monetária"/>
    <tableColumn id="11" xr3:uid="{34E2F855-A658-423D-A0E1-7E48FEB88A62}" name="Ativo_Externo_Liquido_do_Sistema"/>
    <tableColumn id="12" xr3:uid="{F57709AB-EE46-4238-863D-EEB47B2FC3FE}" name="Credito_Interno_Liquido"/>
    <tableColumn id="13" xr3:uid="{41C36819-79F0-404B-94B4-59FA58E5CE23}" name="Credito_à_Economia2"/>
    <tableColumn id="14" xr3:uid="{3B46FDFF-46EC-4589-9FF4-D8BB92A638DA}" name="Depósitos_de_Particulares_e_Sociedades_Nao_Financeiras3"/>
    <tableColumn id="15" xr3:uid="{F4D40901-8240-4F05-B2F4-AC44B4874739}" name="Depósitos_a_Prazo_e_de_Poupanca_de_Emigrantes_"/>
    <tableColumn id="18" xr3:uid="{648A32F9-0D02-4D0B-9423-7081E8F3632F}" name="indice_de_Taxa_de_Câmbio_Efetiva_Nominal_(2015=100)4" dataDxfId="43"/>
    <tableColumn id="19" xr3:uid="{F3865931-A142-4D95-B652-1B82A39290F1}" name="indice_de_Taxa_de_Câmbio_Efetiva_Real_(2015=100)4" dataDxfId="42"/>
    <tableColumn id="20" xr3:uid="{241A7541-02AF-450B-89A4-E1D9F90E992E}" name="Taxa_de_Câmbio_USD/CVE" dataDxfId="41"/>
    <tableColumn id="23" xr3:uid="{518AEE28-235A-4B18-84C5-9D02FED10DD4}" name="Balanca_Corrente_+_Balanca_de_Capital"/>
    <tableColumn id="24" xr3:uid="{6606CA22-2FA1-4273-AEEE-10BFFDCACDA3}" name="Balanca_Corrente"/>
    <tableColumn id="25" xr3:uid="{57AEB8D3-A9E6-4CCC-94B2-D50E3A852A65}" name="Receitas_Brutas_de_Turismo_"/>
    <tableColumn id="26" xr3:uid="{2A5FF7AC-2376-4454-AE95-7466FE9AFA6C}" name="Remessas_de_Emigrantes_"/>
    <tableColumn id="27" xr3:uid="{DDDF9081-5CF5-4DF6-A9D9-267B1B09794B}" name="Investimento_Direto_Estrangeiro_em_Cabo_Verde"/>
    <tableColumn id="28" xr3:uid="{4881263F-A349-45B4-9928-C8B4570197D4}" name="Reservas/Importacoes"/>
    <tableColumn id="31" xr3:uid="{D82E554B-B403-44AD-A395-C3A3EF5B0B9B}" name="Saldo_Global"/>
    <tableColumn id="32" xr3:uid="{940969A3-DCE1-4B55-84A5-192FC6A18531}" name="Saldo_Global_Primário"/>
    <tableColumn id="33" xr3:uid="{F8029164-3119-4566-A6F5-A07061E3C71D}" name="Stock_da_Divida_Externa_"/>
    <tableColumn id="34" xr3:uid="{C6757ADE-0E02-4024-AE55-90DD951FE3B8}" name="Stock_da_Divida_Intern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FD6BFE-7A9D-4FFC-ABE9-A39D1BFD1012}" name="Tabela2" displayName="Tabela2" ref="A1:W28" totalsRowShown="0" headerRowDxfId="40" dataDxfId="39" headerRowCellStyle="Vírgula" dataCellStyle="Vírgula">
  <autoFilter ref="A1:W28" xr:uid="{69FD6BFE-7A9D-4FFC-ABE9-A39D1BFD1012}"/>
  <tableColumns count="23">
    <tableColumn id="1" xr3:uid="{8F41FBA1-4611-45C8-B92E-E3A28F2B0161}" name="ID"/>
    <tableColumn id="2" xr3:uid="{4A92E2AB-58ED-42C1-9065-49A583BC38F3}" name="data" dataDxfId="38">
      <calculatedColumnFormula>EOMONTH(B1,3)</calculatedColumnFormula>
    </tableColumn>
    <tableColumn id="3" xr3:uid="{AE5EDF9D-3AF2-4266-9864-3636EFD99467}" name="Procura_TurIstica_Internacional_Total" dataDxfId="37" dataCellStyle="Vírgula"/>
    <tableColumn id="4" xr3:uid="{7FE20346-D5F2-4B5F-8566-4BB1049DA817}" name="Procura_TurIstica_Internacional__Africa_do_Sul" dataDxfId="36" dataCellStyle="Vírgula"/>
    <tableColumn id="5" xr3:uid="{EBB8A7F7-3DA2-4F52-B21B-0E4AAC968DC3}" name="Procura_TurIstica_Internacional__Alemanha" dataDxfId="35" dataCellStyle="Vírgula"/>
    <tableColumn id="6" xr3:uid="{5D9EB5A8-411A-4357-B618-6E18DE87F24F}" name="Procura_TurIstica_Internacional__Austria" dataDxfId="34" dataCellStyle="Vírgula"/>
    <tableColumn id="7" xr3:uid="{0018CFCC-AE05-4190-8F9E-AF7BC360D2BF}" name="Procura_TurIstica_Internacional__Belgica_e_Holanda" dataDxfId="33" dataCellStyle="Vírgula"/>
    <tableColumn id="8" xr3:uid="{994CFBE5-336C-49AF-93C7-665EC4CBA5C6}" name="Procura_TurIstica_Internacional__Espanha" dataDxfId="32" dataCellStyle="Vírgula"/>
    <tableColumn id="9" xr3:uid="{F9860D75-B120-4D8E-85AF-095E9223C104}" name="Procura_TurIstica_Internacional__Estados_Unidos" dataDxfId="31" dataCellStyle="Vírgula"/>
    <tableColumn id="10" xr3:uid="{5D0FC40A-E10F-459A-A69D-DE2C488938AE}" name="Procura_TurIstica_Internacional__França" dataDxfId="30" dataCellStyle="Vírgula"/>
    <tableColumn id="11" xr3:uid="{BD39F1FF-68B5-413A-8031-7DCFA44CA622}" name="Procura_TurIstica_Internacional__Reino_Unido" dataDxfId="29" dataCellStyle="Vírgula"/>
    <tableColumn id="12" xr3:uid="{A683552E-7003-4E69-AF49-98161515BB5E}" name="Procura_TurIstica_Internacional__Italia" dataDxfId="28" dataCellStyle="Vírgula"/>
    <tableColumn id="13" xr3:uid="{39899587-0220-42C9-972B-9566175B5BBC}" name="Procura_TurIstica_Internacional__Portugal" dataDxfId="27" dataCellStyle="Vírgula"/>
    <tableColumn id="14" xr3:uid="{80A0DEFB-0607-4AA1-B70F-79941B19C1F6}" name="Procura_TurIstica_Internacional__SuIça" dataDxfId="26" dataCellStyle="Vírgula"/>
    <tableColumn id="15" xr3:uid="{D790289D-9E64-46E3-AA59-0A9C6D715A3D}" name="Procura_TurIstica_Internacional__Outros" dataDxfId="25" dataCellStyle="Vírgula"/>
    <tableColumn id="16" xr3:uid="{926C5A85-5DCE-4DA8-80E6-F6E50177F751}" name="Procura_TurIstica__por_Ilha_Procura_TurIstica_por_Ilha" dataDxfId="24" dataCellStyle="Vírgula"/>
    <tableColumn id="17" xr3:uid="{27E333CD-3536-4BF0-ADB0-C7FDEDE49C62}" name="Procura_TurIstica__por_Ilha_Sao_Vicente" dataDxfId="23" dataCellStyle="Vírgula"/>
    <tableColumn id="18" xr3:uid="{44002E84-6289-4AFD-9C91-8F7DCF6C52D0}" name="Procura_TurIstica__por_Ilha_Sal" dataDxfId="22" dataCellStyle="Vírgula"/>
    <tableColumn id="19" xr3:uid="{BC9FA03A-F156-4C6B-8083-A81907F33E69}" name="Procura_TurIstica__por_Ilha_Boa_Vista" dataDxfId="21" dataCellStyle="Vírgula"/>
    <tableColumn id="20" xr3:uid="{AE7DB8F5-0752-497F-9F9C-490A66AE3D51}" name="Procura_TurIstica__por_Ilha_Santiago" dataDxfId="20" dataCellStyle="Vírgula"/>
    <tableColumn id="21" xr3:uid="{D71A20F1-3F40-4D56-9FA4-79F66521643C}" name="Procura_TurIstica__por_Ilha_Restantes_ilhas" dataDxfId="19" dataCellStyle="Vírgula"/>
    <tableColumn id="22" xr3:uid="{B7257F39-82CC-4B7E-9C32-DB7DCF12E499}" name="Procura_TurIstica__por_Ilha_Estadia_media_(nº_de_noites)" dataDxfId="18" dataCellStyle="Vírgula"/>
    <tableColumn id="23" xr3:uid="{04E795A4-7588-4030-A039-22BE174141A3}" name="Procura_TurIstica__por_Ilha_Taxa_de_ocupaçao_(em_%)" dataDxfId="17" dataCellStyle="Percentage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445335-39F2-419B-BC27-D65C569FF980}" name="Tabela3" displayName="Tabela3" ref="A1:R11" totalsRowShown="0" dataDxfId="16" dataCellStyle="Percentagem">
  <autoFilter ref="A1:R11" xr:uid="{F5445335-39F2-419B-BC27-D65C569FF980}"/>
  <tableColumns count="18">
    <tableColumn id="18" xr3:uid="{87409B73-4604-43B7-B281-137D27846144}" name="ID" dataDxfId="15" dataCellStyle="Percentagem"/>
    <tableColumn id="1" xr3:uid="{6651204B-22E0-4F66-B76D-70EE3EDF8316}" name="ano"/>
    <tableColumn id="2" xr3:uid="{502F6C70-F934-42BA-88DA-5E7655B1AB14}" name="BCV_Taxa Diretora" dataDxfId="14" dataCellStyle="Percentagem"/>
    <tableColumn id="3" xr3:uid="{4675A8DA-67C2-4909-8DC9-D0AA53246CB1}" name="BCV_Taxa de Facilidade Permanente de Cedência de Liquidez" dataDxfId="13" dataCellStyle="Percentagem"/>
    <tableColumn id="4" xr3:uid="{B163AF94-9F16-46BF-AEF5-775AB99F22BA}" name="BCV_Taxa de Facilidade Permanente de Absorção de Liquidez" dataDxfId="12" dataCellStyle="Percentagem"/>
    <tableColumn id="5" xr3:uid="{FF118033-110C-4CC9-8D14-1EB83D740BEB}" name="BCV_Taxa de Redesconto" dataDxfId="11" dataCellStyle="Percentagem"/>
    <tableColumn id="6" xr3:uid="{DDB00144-2570-4C91-A838-6D5A8EC23F68}" name="91_dias_Taxas de Rentabilidade dos Bilhetes do Tesouro" dataDxfId="10" dataCellStyle="Percentagem"/>
    <tableColumn id="7" xr3:uid="{3653976E-3987-45FD-B540-9A6ED3D790BC}" name="182_dias_Taxas de Rentabilidade dos Bilhetes do Tesouro" dataDxfId="9" dataCellStyle="Percentagem"/>
    <tableColumn id="8" xr3:uid="{2A32B1A5-7C74-496F-BF1F-32F1939F0DA7}" name="364_dias_Taxas de Rentabilidade dos Bilhetes do Tesouro" dataDxfId="8" dataCellStyle="Percentagem"/>
    <tableColumn id="9" xr3:uid="{4761D010-BB21-471C-BE0B-022C0E05B8E6}" name="3_anos_Taxas de Rentabilidade das Obrigações do Tesouro" dataDxfId="7" dataCellStyle="Percentagem"/>
    <tableColumn id="10" xr3:uid="{76D5423F-E85F-4FE4-AA97-00C89A4576C1}" name="4_anos_Taxas de Rentabilidade das Obrigações do Tesouro" dataDxfId="6" dataCellStyle="Percentagem"/>
    <tableColumn id="11" xr3:uid="{04145438-DC58-4B12-A8AD-6683A78D13E5}" name="5_anos_Taxas de Rentabilidade das Obrigações do Tesouro" dataDxfId="5" dataCellStyle="Percentagem"/>
    <tableColumn id="12" xr3:uid="{1DC1A330-91C3-4A13-BA24-792FF48F3820}" name="6_anos_Taxas de Rentabilidade das Obrigações do Tesouro" dataDxfId="4" dataCellStyle="Percentagem"/>
    <tableColumn id="13" xr3:uid="{5E556F6B-7151-44D6-885D-3D8B12590859}" name="7_anos_Taxas de Rentabilidade das Obrigações do Tesouro" dataDxfId="3" dataCellStyle="Percentagem"/>
    <tableColumn id="14" xr3:uid="{D6D786FB-6236-48C9-9691-4567DE7B8E27}" name="8_anos_Taxas de Rentabilidade das Obrigações do Tesouro" dataDxfId="2" dataCellStyle="Percentagem"/>
    <tableColumn id="15" xr3:uid="{948DD6D0-3287-46AA-947A-694174BCB964}" name="9_anos_Taxas de Rentabilidade das Obrigações do Tesouro" dataDxfId="1" dataCellStyle="Percentagem"/>
    <tableColumn id="16" xr3:uid="{65B69FED-3E5B-4E17-9960-589098515EC3}" name="10_anos_Taxas de Rentabilidade das Obrigações do Tesouro" dataDxfId="0" dataCellStyle="Percentagem"/>
    <tableColumn id="17" xr3:uid="{ADBC30C4-EC76-452E-A09B-0FC800918A01}" name="12_anos_Taxas de Rentabilidade das Obrigações do Tesou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9C3C-07EC-4DB1-BF5F-3630FB3CB6A6}">
  <sheetPr codeName="Folha2"/>
  <dimension ref="A1:Y24"/>
  <sheetViews>
    <sheetView tabSelected="1" zoomScale="85" zoomScaleNormal="85" workbookViewId="0">
      <selection activeCell="D1" sqref="D1"/>
    </sheetView>
  </sheetViews>
  <sheetFormatPr defaultColWidth="8.88671875" defaultRowHeight="14.4" x14ac:dyDescent="0.3"/>
  <cols>
    <col min="2" max="2" width="52" customWidth="1"/>
    <col min="3" max="25" width="13.88671875" customWidth="1"/>
  </cols>
  <sheetData>
    <row r="1" spans="1:25" s="3" customFormat="1" ht="53.4" customHeight="1" x14ac:dyDescent="0.3">
      <c r="A1" s="3" t="s">
        <v>28</v>
      </c>
      <c r="B1" s="3" t="s">
        <v>118</v>
      </c>
      <c r="C1" s="3" t="s">
        <v>96</v>
      </c>
      <c r="D1" s="3" t="s">
        <v>119</v>
      </c>
      <c r="E1" s="3" t="s">
        <v>105</v>
      </c>
      <c r="F1" s="3" t="s">
        <v>116</v>
      </c>
      <c r="G1" s="3" t="s">
        <v>97</v>
      </c>
      <c r="H1" s="3" t="s">
        <v>109</v>
      </c>
      <c r="I1" s="3" t="s">
        <v>110</v>
      </c>
      <c r="J1" s="11" t="s">
        <v>103</v>
      </c>
      <c r="K1" s="3" t="s">
        <v>104</v>
      </c>
      <c r="L1" s="3" t="s">
        <v>106</v>
      </c>
      <c r="M1" s="3" t="s">
        <v>111</v>
      </c>
      <c r="N1" s="3" t="s">
        <v>112</v>
      </c>
      <c r="O1" s="3" t="s">
        <v>98</v>
      </c>
      <c r="P1" s="3" t="s">
        <v>107</v>
      </c>
      <c r="Q1" s="3" t="s">
        <v>108</v>
      </c>
      <c r="R1" s="3" t="s">
        <v>99</v>
      </c>
      <c r="S1" s="3" t="s">
        <v>100</v>
      </c>
      <c r="T1" s="3" t="s">
        <v>101</v>
      </c>
      <c r="U1" s="3" t="s">
        <v>115</v>
      </c>
      <c r="V1" s="3" t="s">
        <v>114</v>
      </c>
      <c r="W1" s="3" t="s">
        <v>102</v>
      </c>
      <c r="X1" s="3" t="s">
        <v>113</v>
      </c>
      <c r="Y1" s="3" t="s">
        <v>117</v>
      </c>
    </row>
    <row r="2" spans="1:25" x14ac:dyDescent="0.3">
      <c r="A2">
        <v>0</v>
      </c>
      <c r="B2" s="13">
        <v>2000</v>
      </c>
      <c r="C2" s="2">
        <v>7.9375716590974713E-2</v>
      </c>
      <c r="D2" s="2">
        <v>-2.403008631709469E-2</v>
      </c>
      <c r="E2" s="2">
        <v>-1.0317469445412675E-2</v>
      </c>
      <c r="F2" s="2">
        <v>8.634072125736536E-2</v>
      </c>
      <c r="G2" s="2">
        <v>0.13269056434789264</v>
      </c>
      <c r="H2" s="2">
        <v>-9.4974861144015391E-2</v>
      </c>
      <c r="I2" s="2">
        <v>0.35541749748694001</v>
      </c>
      <c r="J2" s="2">
        <v>0.25603542521245309</v>
      </c>
      <c r="K2" s="2">
        <v>0.44735441350752986</v>
      </c>
      <c r="L2" s="2">
        <v>0.14619597600702833</v>
      </c>
      <c r="M2" s="7"/>
      <c r="N2" s="7"/>
      <c r="O2" s="7">
        <v>115.87666666666667</v>
      </c>
      <c r="P2" s="2">
        <v>-7.4101116451835619E-2</v>
      </c>
      <c r="Q2" s="2">
        <v>-9.2406434570108609E-2</v>
      </c>
      <c r="R2" s="2">
        <v>6.3549255175294611E-2</v>
      </c>
      <c r="S2" s="2">
        <v>0.13500740945081577</v>
      </c>
      <c r="T2" s="2">
        <v>6.6366446715808561E-2</v>
      </c>
      <c r="U2" s="2">
        <v>1.0115719485443491E-2</v>
      </c>
      <c r="V2" s="2">
        <v>-6.6647594641710814E-2</v>
      </c>
      <c r="W2" s="2">
        <v>-5.3191216648034258E-2</v>
      </c>
      <c r="X2" s="2">
        <v>0.41364382492609697</v>
      </c>
      <c r="Y2" s="2">
        <v>0.20823039567295015</v>
      </c>
    </row>
    <row r="3" spans="1:25" x14ac:dyDescent="0.3">
      <c r="A3">
        <v>1</v>
      </c>
      <c r="B3" s="13">
        <v>2001</v>
      </c>
      <c r="C3" s="2">
        <v>5.306523963782752E-2</v>
      </c>
      <c r="D3" s="2">
        <v>3.6739850666644758E-2</v>
      </c>
      <c r="E3" s="2">
        <v>4.5618388912762597E-2</v>
      </c>
      <c r="F3" s="2"/>
      <c r="G3" s="2">
        <v>9.9331522119072424E-2</v>
      </c>
      <c r="H3" s="2">
        <v>0.46566417498036683</v>
      </c>
      <c r="I3" s="2">
        <v>6.8091738925335932E-2</v>
      </c>
      <c r="J3" s="2">
        <v>0.27571753171129015</v>
      </c>
      <c r="K3" s="2">
        <v>0.47075013286710837</v>
      </c>
      <c r="L3" s="2">
        <v>0.17136402954919683</v>
      </c>
      <c r="M3" s="7"/>
      <c r="N3" s="7"/>
      <c r="O3" s="7">
        <v>123.21333333333332</v>
      </c>
      <c r="P3" s="2">
        <v>-5.8540147033598847E-2</v>
      </c>
      <c r="Q3" s="2">
        <v>-9.1330691286975754E-2</v>
      </c>
      <c r="R3" s="2">
        <v>8.2625485593420589E-2</v>
      </c>
      <c r="S3" s="2">
        <v>0.12185036476527605</v>
      </c>
      <c r="T3" s="2">
        <v>1.9377242678566293E-2</v>
      </c>
      <c r="U3" s="2">
        <v>1.5590276733172344E-2</v>
      </c>
      <c r="V3" s="2">
        <v>-6.3366070168033847E-2</v>
      </c>
      <c r="W3" s="2">
        <v>-4.6800539991770987E-2</v>
      </c>
      <c r="X3" s="2">
        <v>0.41662476693485639</v>
      </c>
      <c r="Y3" s="2">
        <v>0.21717067622356406</v>
      </c>
    </row>
    <row r="4" spans="1:25" x14ac:dyDescent="0.3">
      <c r="A4">
        <v>2</v>
      </c>
      <c r="B4" s="13">
        <v>2002</v>
      </c>
      <c r="C4" s="2">
        <v>5.2191883473593492E-2</v>
      </c>
      <c r="D4" s="2">
        <v>1.9E-2</v>
      </c>
      <c r="E4" s="2">
        <v>2.9828737569004282E-2</v>
      </c>
      <c r="F4" s="2">
        <v>0.12893095839595792</v>
      </c>
      <c r="G4" s="2">
        <v>0.14810494092467991</v>
      </c>
      <c r="H4" s="2">
        <v>0.13073763171994984</v>
      </c>
      <c r="I4" s="2">
        <v>0.10207236310405988</v>
      </c>
      <c r="J4" s="2">
        <v>0.30023068714338708</v>
      </c>
      <c r="K4" s="2">
        <v>0.52722875130374558</v>
      </c>
      <c r="L4" s="2">
        <v>0.20209517165510538</v>
      </c>
      <c r="M4" s="7"/>
      <c r="N4" s="7"/>
      <c r="O4" s="7">
        <v>117.25583333333333</v>
      </c>
      <c r="P4" s="2">
        <v>-7.506427531666425E-2</v>
      </c>
      <c r="Q4" s="2">
        <v>-9.6869595805300079E-2</v>
      </c>
      <c r="R4" s="2">
        <v>8.4814332487907318E-2</v>
      </c>
      <c r="S4" s="2">
        <v>0.13267698433297703</v>
      </c>
      <c r="T4" s="2">
        <v>5.3989214261322624E-2</v>
      </c>
      <c r="U4" s="2">
        <v>2.0061653279997826E-2</v>
      </c>
      <c r="V4" s="2">
        <v>-3.9184210868788247E-2</v>
      </c>
      <c r="W4" s="2">
        <v>-1.3344496514919929E-2</v>
      </c>
      <c r="X4" s="2">
        <v>0.44943996031729638</v>
      </c>
      <c r="Y4" s="2">
        <v>0.27404237224950839</v>
      </c>
    </row>
    <row r="5" spans="1:25" x14ac:dyDescent="0.3">
      <c r="A5">
        <v>3</v>
      </c>
      <c r="B5" s="13">
        <v>2003</v>
      </c>
      <c r="C5" s="2">
        <v>4.4373181514252312E-2</v>
      </c>
      <c r="D5" s="2">
        <v>1.1902726031969346E-2</v>
      </c>
      <c r="E5" s="2">
        <v>-2.2814640290663601E-2</v>
      </c>
      <c r="F5" s="2"/>
      <c r="G5" s="2">
        <v>8.6457467294219589E-2</v>
      </c>
      <c r="H5" s="2">
        <v>-8.2496647880797982E-2</v>
      </c>
      <c r="I5" s="2">
        <v>5.9165992446492621E-2</v>
      </c>
      <c r="J5" s="2">
        <v>0.31309175664676625</v>
      </c>
      <c r="K5" s="2">
        <v>0.52725086573734259</v>
      </c>
      <c r="L5" s="2">
        <v>0.21609117321777485</v>
      </c>
      <c r="M5" s="7"/>
      <c r="N5" s="7"/>
      <c r="O5" s="7">
        <v>97.79673412698412</v>
      </c>
      <c r="P5" s="2">
        <v>-6.9164511869241246E-2</v>
      </c>
      <c r="Q5" s="2">
        <v>-9.6034889901990023E-2</v>
      </c>
      <c r="R5" s="2">
        <v>9.0527568692360602E-2</v>
      </c>
      <c r="S5" s="2">
        <v>0.11448403295208159</v>
      </c>
      <c r="T5" s="2">
        <v>3.548746391291404E-2</v>
      </c>
      <c r="U5" s="2">
        <v>1.8295877786709273E-2</v>
      </c>
      <c r="V5" s="2">
        <v>-3.8445460230901271E-2</v>
      </c>
      <c r="W5" s="2">
        <v>-1.6846658133011842E-2</v>
      </c>
      <c r="X5" s="2">
        <v>0.43729081535055575</v>
      </c>
      <c r="Y5" s="2">
        <v>0.25874339217240266</v>
      </c>
    </row>
    <row r="6" spans="1:25" x14ac:dyDescent="0.3">
      <c r="A6">
        <v>4</v>
      </c>
      <c r="B6" s="13">
        <v>2004</v>
      </c>
      <c r="C6" s="2">
        <v>4.2708288479974502E-2</v>
      </c>
      <c r="D6" s="2">
        <v>-1.8859168368962176E-2</v>
      </c>
      <c r="E6" s="2">
        <v>-2.9835805828027917E-3</v>
      </c>
      <c r="F6" s="2"/>
      <c r="G6" s="2">
        <v>0.10486116982162955</v>
      </c>
      <c r="H6" s="2">
        <v>0.31864152329445344</v>
      </c>
      <c r="I6" s="2">
        <v>0.11908856610439614</v>
      </c>
      <c r="J6" s="2">
        <v>0.33155613746672846</v>
      </c>
      <c r="K6" s="2">
        <v>0.57336624143366011</v>
      </c>
      <c r="L6" s="2">
        <v>0.23614377836508138</v>
      </c>
      <c r="M6" s="7"/>
      <c r="N6" s="7"/>
      <c r="O6" s="7">
        <v>88.744427935712721</v>
      </c>
      <c r="P6" s="2">
        <v>-0.10195048177714337</v>
      </c>
      <c r="Q6" s="2">
        <v>-0.12387514221802663</v>
      </c>
      <c r="R6" s="2">
        <v>9.0031186429232635E-2</v>
      </c>
      <c r="S6" s="2">
        <v>0.10519301020899655</v>
      </c>
      <c r="T6" s="2">
        <v>6.3367655829054376E-2</v>
      </c>
      <c r="U6" s="2">
        <v>2.3738011545544658E-2</v>
      </c>
      <c r="V6" s="2">
        <v>-7.7337072766498031E-3</v>
      </c>
      <c r="W6" s="2">
        <v>1.3840311374919267E-2</v>
      </c>
      <c r="X6" s="2">
        <v>0.44550333203029696</v>
      </c>
      <c r="Y6" s="2">
        <v>0.26019391437715689</v>
      </c>
    </row>
    <row r="7" spans="1:25" x14ac:dyDescent="0.3">
      <c r="A7">
        <v>5</v>
      </c>
      <c r="B7" s="13">
        <v>2005</v>
      </c>
      <c r="C7" s="2">
        <v>6.410207421225976E-2</v>
      </c>
      <c r="D7" s="2">
        <v>4.1831096377287214E-3</v>
      </c>
      <c r="E7" s="2">
        <v>1.8000000000000002E-2</v>
      </c>
      <c r="F7" s="2"/>
      <c r="G7" s="2">
        <v>0.15580381466642662</v>
      </c>
      <c r="H7" s="2">
        <v>0.58761712077128925</v>
      </c>
      <c r="I7" s="2">
        <v>4.9827983182864702E-2</v>
      </c>
      <c r="J7" s="2">
        <v>0.34725472956730696</v>
      </c>
      <c r="K7" s="2">
        <v>0.63292812540505272</v>
      </c>
      <c r="L7" s="2">
        <v>0.25108858045830074</v>
      </c>
      <c r="M7" s="7"/>
      <c r="N7" s="7"/>
      <c r="O7" s="7">
        <v>88.646168526140784</v>
      </c>
      <c r="P7" s="2">
        <v>-1.7286576956231418E-2</v>
      </c>
      <c r="Q7" s="2">
        <v>-3.5947019462586195E-2</v>
      </c>
      <c r="R7" s="2">
        <v>0.10427842881298473</v>
      </c>
      <c r="S7" s="2">
        <v>0.12212782062355405</v>
      </c>
      <c r="T7" s="2">
        <v>7.284889212681242E-2</v>
      </c>
      <c r="U7" s="2">
        <v>3.3999384124567371E-2</v>
      </c>
      <c r="V7" s="2">
        <v>-2.8919384468945104E-2</v>
      </c>
      <c r="W7" s="2">
        <v>-9.505817236599861E-3</v>
      </c>
      <c r="X7" s="2">
        <v>0.42906182244725277</v>
      </c>
      <c r="Y7" s="2">
        <v>0.28127058734294386</v>
      </c>
    </row>
    <row r="8" spans="1:25" x14ac:dyDescent="0.3">
      <c r="A8">
        <v>6</v>
      </c>
      <c r="B8" s="13">
        <v>2006</v>
      </c>
      <c r="C8" s="2">
        <v>9.3692215519289454E-2</v>
      </c>
      <c r="D8" s="2">
        <v>4.8000000000000001E-2</v>
      </c>
      <c r="E8" s="2">
        <v>5.7999999999999996E-2</v>
      </c>
      <c r="F8" s="2">
        <v>0.13405643896077876</v>
      </c>
      <c r="G8" s="2">
        <v>0.17744533254717182</v>
      </c>
      <c r="H8" s="2">
        <v>0.14842061228485107</v>
      </c>
      <c r="I8" s="2">
        <v>0.17076917429178123</v>
      </c>
      <c r="J8" s="2">
        <v>0.40432123218801125</v>
      </c>
      <c r="K8" s="2">
        <v>0.68193695736710003</v>
      </c>
      <c r="L8" s="2">
        <v>0.24572044397669093</v>
      </c>
      <c r="M8" s="7"/>
      <c r="N8" s="7"/>
      <c r="O8" s="7">
        <v>87.926064911331366</v>
      </c>
      <c r="P8" s="2">
        <v>-5.1162942840457422E-2</v>
      </c>
      <c r="Q8" s="2">
        <v>-6.5047251622052896E-2</v>
      </c>
      <c r="R8" s="2">
        <v>0.15775841502342125</v>
      </c>
      <c r="S8" s="2">
        <v>0.10750536892786293</v>
      </c>
      <c r="T8" s="2">
        <v>0.10355380374749391</v>
      </c>
      <c r="U8" s="2">
        <v>3.5984030779313052E-2</v>
      </c>
      <c r="V8" s="2">
        <v>-3.1479806515682489E-2</v>
      </c>
      <c r="W8" s="2">
        <v>-1.4167279605577903E-2</v>
      </c>
      <c r="X8" s="2">
        <v>0.40673891277236263</v>
      </c>
      <c r="Y8" s="2">
        <v>0.26079519447707966</v>
      </c>
    </row>
    <row r="9" spans="1:25" x14ac:dyDescent="0.3">
      <c r="A9">
        <v>7</v>
      </c>
      <c r="B9" s="13">
        <v>2007</v>
      </c>
      <c r="C9" s="2">
        <v>7.8784667386742488E-2</v>
      </c>
      <c r="D9" s="2">
        <v>4.4000000000000004E-2</v>
      </c>
      <c r="E9" s="2">
        <v>3.3570701932858604E-2</v>
      </c>
      <c r="F9" s="2">
        <v>0.15229215710666871</v>
      </c>
      <c r="G9" s="2">
        <v>0.10613726540562539</v>
      </c>
      <c r="H9" s="2">
        <v>0.22839199685291617</v>
      </c>
      <c r="I9" s="2">
        <v>6.6412493004138181E-3</v>
      </c>
      <c r="J9" s="2">
        <v>0.4246699876686818</v>
      </c>
      <c r="K9" s="2">
        <v>0.68614945142102779</v>
      </c>
      <c r="L9" s="2">
        <v>0.23303568836319247</v>
      </c>
      <c r="M9" s="7"/>
      <c r="N9" s="7"/>
      <c r="O9" s="7">
        <v>80.615027157526569</v>
      </c>
      <c r="P9" s="2">
        <v>-0.11181960745720497</v>
      </c>
      <c r="Q9" s="2">
        <v>-0.12942683576495584</v>
      </c>
      <c r="R9" s="2">
        <v>0.19262738783518074</v>
      </c>
      <c r="S9" s="2">
        <v>9.1291223509184866E-2</v>
      </c>
      <c r="T9" s="2">
        <v>0.1257594332584285</v>
      </c>
      <c r="U9" s="2">
        <v>4.0891957940802942E-2</v>
      </c>
      <c r="V9" s="2">
        <v>1.1847386241779884E-2</v>
      </c>
      <c r="W9" s="2">
        <v>2.7260579636526359E-2</v>
      </c>
      <c r="X9" s="2">
        <v>0.38971581841316827</v>
      </c>
      <c r="Y9" s="2">
        <v>0.22629439280257418</v>
      </c>
    </row>
    <row r="10" spans="1:25" x14ac:dyDescent="0.3">
      <c r="A10">
        <v>8</v>
      </c>
      <c r="B10" s="13">
        <v>2008</v>
      </c>
      <c r="C10" s="2">
        <v>6.6505205000157108E-2</v>
      </c>
      <c r="D10" s="2">
        <v>6.8000000000000005E-2</v>
      </c>
      <c r="E10" s="2">
        <v>6.692913385826782E-2</v>
      </c>
      <c r="F10" s="2">
        <v>0.13022791644831513</v>
      </c>
      <c r="G10" s="2">
        <v>7.9073944496913531E-2</v>
      </c>
      <c r="H10" s="2">
        <v>-6.3317492969263894E-2</v>
      </c>
      <c r="I10" s="2">
        <v>0.19093568829748178</v>
      </c>
      <c r="J10" s="2">
        <v>0.4949781470587673</v>
      </c>
      <c r="K10" s="2">
        <v>0.67044420938273686</v>
      </c>
      <c r="L10" s="2">
        <v>0.21814890542016918</v>
      </c>
      <c r="M10" s="7"/>
      <c r="N10" s="7"/>
      <c r="O10" s="7">
        <v>75.336003838854381</v>
      </c>
      <c r="P10" s="2">
        <v>-0.1216276909618835</v>
      </c>
      <c r="Q10" s="2">
        <v>-0.13709877755337496</v>
      </c>
      <c r="R10" s="2">
        <v>0.18868128679367854</v>
      </c>
      <c r="S10" s="2">
        <v>8.9922991826222751E-2</v>
      </c>
      <c r="T10" s="2">
        <v>0.15404488356497975</v>
      </c>
      <c r="U10" s="2">
        <v>3.9969674956846134E-2</v>
      </c>
      <c r="V10" s="2">
        <v>-1.5515389615254904E-2</v>
      </c>
      <c r="W10" s="2">
        <v>-1.8148907404468798E-3</v>
      </c>
      <c r="X10" s="2">
        <v>0.36127981977064993</v>
      </c>
      <c r="Y10" s="2">
        <v>0.18636663352917579</v>
      </c>
    </row>
    <row r="11" spans="1:25" x14ac:dyDescent="0.3">
      <c r="A11">
        <v>9</v>
      </c>
      <c r="B11" s="13">
        <v>2009</v>
      </c>
      <c r="C11" s="2">
        <v>-1.270425971880762E-2</v>
      </c>
      <c r="D11" s="2">
        <v>0.01</v>
      </c>
      <c r="E11" s="2">
        <v>-3.6900369003690647E-3</v>
      </c>
      <c r="F11" s="2">
        <v>0.13027961537362959</v>
      </c>
      <c r="G11" s="2">
        <v>3.2940101235294179E-2</v>
      </c>
      <c r="H11" s="2">
        <v>-1.6247448833781278E-2</v>
      </c>
      <c r="I11" s="2">
        <v>9.95098641338754E-2</v>
      </c>
      <c r="J11" s="2">
        <v>0.54857868296510481</v>
      </c>
      <c r="K11" s="2">
        <v>0.68490881635006184</v>
      </c>
      <c r="L11" s="2">
        <v>0.23238268200681722</v>
      </c>
      <c r="M11" s="7"/>
      <c r="N11" s="7"/>
      <c r="O11" s="7">
        <v>79.377061667178467</v>
      </c>
      <c r="P11" s="2">
        <v>-0.11870598687072478</v>
      </c>
      <c r="Q11" s="2">
        <v>-0.14571532563053305</v>
      </c>
      <c r="R11" s="2">
        <v>0.15456613664051627</v>
      </c>
      <c r="S11" s="2">
        <v>8.4321864166280458E-2</v>
      </c>
      <c r="T11" s="2">
        <v>0.10195401172861281</v>
      </c>
      <c r="U11" s="2">
        <v>4.2061568737968902E-2</v>
      </c>
      <c r="V11" s="2">
        <v>-5.8046997683370891E-2</v>
      </c>
      <c r="W11" s="2">
        <v>-4.4659229617561282E-2</v>
      </c>
      <c r="X11" s="2">
        <v>0.38202654777767431</v>
      </c>
      <c r="Y11" s="2">
        <v>0.19963247815852944</v>
      </c>
    </row>
    <row r="12" spans="1:25" x14ac:dyDescent="0.3">
      <c r="A12">
        <v>10</v>
      </c>
      <c r="B12" s="13">
        <v>2010</v>
      </c>
      <c r="C12" s="2">
        <v>1.4667900569381276E-2</v>
      </c>
      <c r="D12" s="2">
        <v>2.1000000000000001E-2</v>
      </c>
      <c r="E12" s="2">
        <v>3.4259259259259212E-2</v>
      </c>
      <c r="F12" s="2">
        <v>0.10665860479177688</v>
      </c>
      <c r="G12" s="2">
        <v>5.8899360866542738E-2</v>
      </c>
      <c r="H12" s="2">
        <v>3.3857593354934608E-2</v>
      </c>
      <c r="I12" s="2">
        <v>7.9137054186288081E-2</v>
      </c>
      <c r="J12" s="2">
        <v>0.59791238914974421</v>
      </c>
      <c r="K12" s="2">
        <v>0.714501465173353</v>
      </c>
      <c r="L12" s="2">
        <v>0.24253532333751987</v>
      </c>
      <c r="M12" s="7"/>
      <c r="N12" s="7"/>
      <c r="O12" s="7">
        <v>83.278689375901891</v>
      </c>
      <c r="P12" s="2">
        <v>-0.11121928178980674</v>
      </c>
      <c r="Q12" s="2">
        <v>-0.13511194713441241</v>
      </c>
      <c r="R12" s="2">
        <v>0.16069706458637589</v>
      </c>
      <c r="S12" s="2">
        <v>8.462424170870203E-2</v>
      </c>
      <c r="T12" s="2">
        <v>9.5552480822329519E-2</v>
      </c>
      <c r="U12" s="2">
        <v>4.1747622422575986E-2</v>
      </c>
      <c r="V12" s="2">
        <v>-0.1052446758463878</v>
      </c>
      <c r="W12" s="2">
        <v>-8.9663429437986789E-2</v>
      </c>
      <c r="X12" s="2">
        <v>0.50829303032956163</v>
      </c>
      <c r="Y12" s="2">
        <v>0.21376690768672085</v>
      </c>
    </row>
    <row r="13" spans="1:25" x14ac:dyDescent="0.3">
      <c r="A13">
        <v>11</v>
      </c>
      <c r="B13" s="13">
        <v>2011</v>
      </c>
      <c r="C13" s="2">
        <v>3.9688864006725222E-2</v>
      </c>
      <c r="D13" s="2">
        <v>4.4999999999999998E-2</v>
      </c>
      <c r="E13" s="2">
        <v>3.5810205908684001E-2</v>
      </c>
      <c r="F13" s="2">
        <v>0.122</v>
      </c>
      <c r="G13" s="2">
        <v>3.279799460785867E-2</v>
      </c>
      <c r="H13" s="2">
        <v>-0.27607961220350391</v>
      </c>
      <c r="I13" s="2">
        <v>0.11950840036797274</v>
      </c>
      <c r="J13" s="2">
        <v>0.62441449134144367</v>
      </c>
      <c r="K13" s="2">
        <v>0.66350159149925181</v>
      </c>
      <c r="L13" s="2">
        <v>0.24991859326686822</v>
      </c>
      <c r="M13" s="7"/>
      <c r="N13" s="7"/>
      <c r="O13" s="7">
        <v>79.276911778499269</v>
      </c>
      <c r="P13" s="2">
        <v>-0.15520074106209736</v>
      </c>
      <c r="Q13" s="2">
        <v>-0.16185970078853129</v>
      </c>
      <c r="R13" s="2">
        <v>0.19957942560228772</v>
      </c>
      <c r="S13" s="2">
        <v>0.10091796693114131</v>
      </c>
      <c r="T13" s="2">
        <v>8.6687350299394658E-2</v>
      </c>
      <c r="U13" s="2">
        <v>3.1576306556373453E-2</v>
      </c>
      <c r="V13" s="2">
        <v>-7.6561731369846689E-2</v>
      </c>
      <c r="W13" s="2">
        <v>-6.1173295708200966E-2</v>
      </c>
      <c r="X13" s="2">
        <v>0.5685369881876029</v>
      </c>
      <c r="Y13" s="2">
        <v>0.22550979743305255</v>
      </c>
    </row>
    <row r="14" spans="1:25" x14ac:dyDescent="0.3">
      <c r="A14">
        <v>12</v>
      </c>
      <c r="B14" s="13">
        <v>2012</v>
      </c>
      <c r="C14" s="2">
        <v>1.0819182920780657E-2</v>
      </c>
      <c r="D14" s="2">
        <v>2.5000000000000001E-2</v>
      </c>
      <c r="E14" s="2">
        <v>4.1486603284356161E-2</v>
      </c>
      <c r="F14" s="2">
        <v>0.16800000000000001</v>
      </c>
      <c r="G14" s="2">
        <v>6.2996769837748726E-2</v>
      </c>
      <c r="H14" s="2">
        <v>0.230159872592169</v>
      </c>
      <c r="I14" s="2">
        <v>3.6819350960357579E-2</v>
      </c>
      <c r="J14" s="2">
        <v>0.61634523448301126</v>
      </c>
      <c r="K14" s="2">
        <v>0.708422288032311</v>
      </c>
      <c r="L14" s="2">
        <v>0.26703257582139123</v>
      </c>
      <c r="M14" s="7"/>
      <c r="N14" s="7"/>
      <c r="O14" s="7">
        <v>85.839428445702524</v>
      </c>
      <c r="P14" s="2">
        <v>-0.13287404081167264</v>
      </c>
      <c r="Q14" s="2">
        <v>-0.14033824145373527</v>
      </c>
      <c r="R14" s="2">
        <v>0.21450521907170683</v>
      </c>
      <c r="S14" s="2">
        <v>0.1007167395580891</v>
      </c>
      <c r="T14" s="2">
        <v>7.1680216097627467E-2</v>
      </c>
      <c r="U14" s="2">
        <v>3.8014280522560243E-2</v>
      </c>
      <c r="V14" s="2">
        <v>-0.12370401465064294</v>
      </c>
      <c r="W14" s="2">
        <v>-0.10712581116141402</v>
      </c>
      <c r="X14" s="2">
        <v>0.68115574601032736</v>
      </c>
      <c r="Y14" s="2">
        <v>0.23176172703998132</v>
      </c>
    </row>
    <row r="15" spans="1:25" x14ac:dyDescent="0.3">
      <c r="A15">
        <v>13</v>
      </c>
      <c r="B15" s="13">
        <v>2013</v>
      </c>
      <c r="C15" s="2">
        <v>8.0279754503267409E-3</v>
      </c>
      <c r="D15" s="2">
        <v>1.4999999999999999E-2</v>
      </c>
      <c r="E15" s="2">
        <v>8.2987551867219622E-4</v>
      </c>
      <c r="F15" s="2">
        <v>0.16399999999999998</v>
      </c>
      <c r="G15" s="2">
        <v>0.1051819709203432</v>
      </c>
      <c r="H15" s="2">
        <v>0.37673753599685034</v>
      </c>
      <c r="I15" s="2">
        <v>3.3075895295276103E-2</v>
      </c>
      <c r="J15" s="2">
        <v>0.61218558922646749</v>
      </c>
      <c r="K15" s="2">
        <v>0.78599746156406891</v>
      </c>
      <c r="L15" s="2">
        <v>0.28272765037494402</v>
      </c>
      <c r="M15" s="7"/>
      <c r="N15" s="7"/>
      <c r="O15" s="7">
        <v>83.07375493947319</v>
      </c>
      <c r="P15" s="2">
        <v>-5.5037255738360269E-2</v>
      </c>
      <c r="Q15" s="2">
        <v>-5.850696955549127E-2</v>
      </c>
      <c r="R15" s="2">
        <v>0.21678435616000852</v>
      </c>
      <c r="S15" s="2">
        <v>9.4406004225606549E-2</v>
      </c>
      <c r="T15" s="2">
        <v>3.7580534767714439E-2</v>
      </c>
      <c r="U15" s="2">
        <v>4.7770142512276612E-2</v>
      </c>
      <c r="V15" s="2">
        <v>-9.3084071798590712E-2</v>
      </c>
      <c r="W15" s="2">
        <v>-7.1513153908967314E-2</v>
      </c>
      <c r="X15" s="2">
        <v>0.78320581661338839</v>
      </c>
      <c r="Y15" s="2">
        <v>0.24180914187771169</v>
      </c>
    </row>
    <row r="16" spans="1:25" x14ac:dyDescent="0.3">
      <c r="A16">
        <v>14</v>
      </c>
      <c r="B16" s="13">
        <v>2014</v>
      </c>
      <c r="C16" s="2">
        <v>6.1121268338188983E-3</v>
      </c>
      <c r="D16" s="2">
        <v>-2E-3</v>
      </c>
      <c r="E16" s="2">
        <v>-4.1459369817579139E-3</v>
      </c>
      <c r="F16" s="2">
        <v>0.158</v>
      </c>
      <c r="G16" s="2">
        <v>7.7651203585140882E-2</v>
      </c>
      <c r="H16" s="2">
        <v>0.22166937593789093</v>
      </c>
      <c r="I16" s="2">
        <v>2.8883608667058969E-2</v>
      </c>
      <c r="J16" s="2">
        <v>0.61087926703567397</v>
      </c>
      <c r="K16" s="2">
        <v>0.85646150773334095</v>
      </c>
      <c r="L16" s="2">
        <v>0.30280898057148076</v>
      </c>
      <c r="M16" s="7"/>
      <c r="N16" s="7"/>
      <c r="O16" s="7">
        <v>83.075003758077685</v>
      </c>
      <c r="P16" s="2">
        <v>-8.6144811977252309E-2</v>
      </c>
      <c r="Q16" s="2">
        <v>-9.0410417048993622E-2</v>
      </c>
      <c r="R16" s="2">
        <v>0.20788647323083548</v>
      </c>
      <c r="S16" s="2">
        <v>0.10532208924716198</v>
      </c>
      <c r="T16" s="2">
        <v>9.7012404388039569E-2</v>
      </c>
      <c r="U16" s="2">
        <v>5.4353811640476382E-2</v>
      </c>
      <c r="V16" s="2">
        <v>-7.3659113959612332E-2</v>
      </c>
      <c r="W16" s="2">
        <v>-5.1462179938237547E-2</v>
      </c>
      <c r="X16" s="2">
        <v>0.89003495196528737</v>
      </c>
      <c r="Y16" s="2">
        <v>0.26930318460642544</v>
      </c>
    </row>
    <row r="17" spans="1:25" x14ac:dyDescent="0.3">
      <c r="A17">
        <v>15</v>
      </c>
      <c r="B17" s="13">
        <v>2015</v>
      </c>
      <c r="C17" s="2">
        <v>1.0068637329397667E-2</v>
      </c>
      <c r="D17" s="2">
        <v>1E-3</v>
      </c>
      <c r="E17" s="2">
        <v>-4.9958368026643551E-3</v>
      </c>
      <c r="F17" s="2">
        <v>0.124</v>
      </c>
      <c r="G17" s="2">
        <v>5.8767701956291107E-2</v>
      </c>
      <c r="H17" s="2">
        <v>0.13363200226984273</v>
      </c>
      <c r="I17" s="2">
        <v>2.1446460245545529E-2</v>
      </c>
      <c r="J17" s="2">
        <v>0.61070759737193014</v>
      </c>
      <c r="K17" s="2">
        <v>0.88631623683971428</v>
      </c>
      <c r="L17" s="2">
        <v>0.3121779754956846</v>
      </c>
      <c r="M17" s="7">
        <v>100.00275528654315</v>
      </c>
      <c r="N17" s="7">
        <v>100.01094165252449</v>
      </c>
      <c r="O17" s="7">
        <v>99.385857951449779</v>
      </c>
      <c r="P17" s="2">
        <v>-2.1631639321946942E-2</v>
      </c>
      <c r="Q17" s="2">
        <v>-3.3501754947449988E-2</v>
      </c>
      <c r="R17" s="2">
        <v>0.20638122754016469</v>
      </c>
      <c r="S17" s="2">
        <v>0.12488469030015953</v>
      </c>
      <c r="T17" s="2">
        <v>6.0165890972491184E-2</v>
      </c>
      <c r="U17" s="2">
        <v>6.6834750601506621E-2</v>
      </c>
      <c r="V17" s="2">
        <v>-3.8170107290545215E-2</v>
      </c>
      <c r="W17" s="2">
        <v>-1.2350606253872652E-2</v>
      </c>
      <c r="X17" s="2">
        <v>0.97048385428997552</v>
      </c>
      <c r="Y17" s="2">
        <v>0.28984484134335697</v>
      </c>
    </row>
    <row r="18" spans="1:25" x14ac:dyDescent="0.3">
      <c r="A18">
        <v>16</v>
      </c>
      <c r="B18" s="13">
        <v>2016</v>
      </c>
      <c r="C18" s="2">
        <v>4.7057914653346522E-2</v>
      </c>
      <c r="D18" s="2">
        <v>-1.4076655052265075E-2</v>
      </c>
      <c r="E18" s="2">
        <v>-2.5104602510459539E-3</v>
      </c>
      <c r="F18" s="2">
        <v>0.15</v>
      </c>
      <c r="G18" s="2">
        <v>8.3599238353546421E-2</v>
      </c>
      <c r="H18" s="2">
        <v>0.18648688582116524</v>
      </c>
      <c r="I18" s="2">
        <v>3.7213027090728934E-2</v>
      </c>
      <c r="J18" s="2">
        <v>0.60560311573288816</v>
      </c>
      <c r="K18" s="2">
        <v>0.92929703480729342</v>
      </c>
      <c r="L18" s="2">
        <v>0.31329858381319381</v>
      </c>
      <c r="M18" s="7">
        <v>100.57601947843646</v>
      </c>
      <c r="N18" s="7">
        <v>98.275495154929885</v>
      </c>
      <c r="O18" s="7">
        <v>99.688683351370855</v>
      </c>
      <c r="P18" s="2">
        <v>-2.9549574509225775E-2</v>
      </c>
      <c r="Q18" s="2">
        <v>-3.7621861973235013E-2</v>
      </c>
      <c r="R18" s="2">
        <v>0.20837815408768118</v>
      </c>
      <c r="S18" s="2">
        <v>0.11891974538517988</v>
      </c>
      <c r="T18" s="2">
        <v>7.5754664233068522E-2</v>
      </c>
      <c r="U18" s="2">
        <v>7.1978062014647209E-2</v>
      </c>
      <c r="V18" s="2">
        <v>-3.4976110821478702E-2</v>
      </c>
      <c r="W18" s="2">
        <v>-9.620742925728263E-3</v>
      </c>
      <c r="X18" s="2">
        <v>0.95706653891238536</v>
      </c>
      <c r="Y18" s="2">
        <v>0.31711501552326637</v>
      </c>
    </row>
    <row r="19" spans="1:25" x14ac:dyDescent="0.3">
      <c r="A19">
        <v>17</v>
      </c>
      <c r="B19" s="13">
        <v>2017</v>
      </c>
      <c r="C19" s="2">
        <v>3.7020392094874399E-2</v>
      </c>
      <c r="D19" s="2">
        <v>7.7042691546507225E-3</v>
      </c>
      <c r="E19" s="2">
        <v>2.8008088709909895E-3</v>
      </c>
      <c r="F19" s="2">
        <v>0.122</v>
      </c>
      <c r="G19" s="2">
        <v>6.6017439871597583E-2</v>
      </c>
      <c r="H19" s="2">
        <v>2.2543714322823982E-2</v>
      </c>
      <c r="I19" s="2">
        <v>6.2617832163456288E-2</v>
      </c>
      <c r="J19" s="2">
        <v>0.6233305334373952</v>
      </c>
      <c r="K19" s="2">
        <v>0.9558712390821007</v>
      </c>
      <c r="L19" s="2">
        <v>0.29752304363054266</v>
      </c>
      <c r="M19" s="7">
        <v>101.02584041143449</v>
      </c>
      <c r="N19" s="7">
        <v>97.921863724905378</v>
      </c>
      <c r="O19" s="7">
        <v>97.888057795055815</v>
      </c>
      <c r="P19" s="2">
        <v>-6.9329814109383894E-2</v>
      </c>
      <c r="Q19" s="2">
        <v>-7.8436347389389635E-2</v>
      </c>
      <c r="R19" s="2">
        <v>0.22846031049558907</v>
      </c>
      <c r="S19" s="2">
        <v>0.11226440486791542</v>
      </c>
      <c r="T19" s="2">
        <v>6.2781184440714746E-2</v>
      </c>
      <c r="U19" s="2">
        <v>5.9650003339187921E-2</v>
      </c>
      <c r="V19" s="2">
        <v>-3.0970793782495634E-2</v>
      </c>
      <c r="W19" s="2">
        <v>-5.1234989764226144E-3</v>
      </c>
      <c r="X19" s="2">
        <v>0.94124016930347887</v>
      </c>
      <c r="Y19" s="2">
        <v>0.32499605360268619</v>
      </c>
    </row>
    <row r="20" spans="1:25" x14ac:dyDescent="0.3">
      <c r="A20">
        <v>18</v>
      </c>
      <c r="B20" s="13">
        <v>2018</v>
      </c>
      <c r="C20" s="2">
        <v>4.5311616833326518E-2</v>
      </c>
      <c r="D20" s="2">
        <v>1.2625377007785543E-2</v>
      </c>
      <c r="E20" s="2">
        <v>9.8141834037281939E-3</v>
      </c>
      <c r="F20" s="2">
        <v>0.122</v>
      </c>
      <c r="G20" s="2">
        <v>1.6944482449014142E-2</v>
      </c>
      <c r="H20" s="2">
        <v>-6.5196449822035207E-2</v>
      </c>
      <c r="I20" s="2">
        <v>2.8408130903890161E-2</v>
      </c>
      <c r="J20" s="2">
        <v>0.60401777209503382</v>
      </c>
      <c r="K20" s="2">
        <v>0.91684469314385209</v>
      </c>
      <c r="L20" s="2">
        <v>0.27690105233445894</v>
      </c>
      <c r="M20" s="7">
        <v>101.32124806796507</v>
      </c>
      <c r="N20" s="7">
        <v>97.683370582388207</v>
      </c>
      <c r="O20" s="7">
        <v>93.390729161053173</v>
      </c>
      <c r="P20" s="2">
        <v>1.0073589092178103E-2</v>
      </c>
      <c r="Q20" s="2">
        <v>3.3243731866972799E-3</v>
      </c>
      <c r="R20" s="2">
        <v>0.23684674592585495</v>
      </c>
      <c r="S20" s="2">
        <v>0.10974811403228169</v>
      </c>
      <c r="T20" s="2">
        <v>5.2061519109768514E-2</v>
      </c>
      <c r="U20" s="2">
        <v>5.6096287394824473E-2</v>
      </c>
      <c r="V20" s="2">
        <v>-2.6505467432892907E-2</v>
      </c>
      <c r="W20" s="2">
        <v>-1.2847176656731829E-3</v>
      </c>
      <c r="X20" s="2">
        <v>0.91405000273917225</v>
      </c>
      <c r="Y20" s="2">
        <v>0.33726331128896681</v>
      </c>
    </row>
    <row r="21" spans="1:25" x14ac:dyDescent="0.3">
      <c r="A21">
        <v>19</v>
      </c>
      <c r="B21" s="13">
        <v>2019</v>
      </c>
      <c r="C21" s="2">
        <v>5.6677524595584172E-2</v>
      </c>
      <c r="D21" s="2">
        <v>1.1000000000000001E-2</v>
      </c>
      <c r="E21" s="2">
        <v>1.9317213541827361E-2</v>
      </c>
      <c r="F21" s="2">
        <v>0.113</v>
      </c>
      <c r="G21" s="9">
        <v>8.0883824251988271E-2</v>
      </c>
      <c r="H21" s="2">
        <v>0.24830611354047338</v>
      </c>
      <c r="I21" s="2">
        <v>-2.0593372241387242E-2</v>
      </c>
      <c r="J21" s="2">
        <v>0.59042221092847647</v>
      </c>
      <c r="K21" s="2">
        <v>0.9459545044844746</v>
      </c>
      <c r="L21" s="2">
        <v>0.27516650887899408</v>
      </c>
      <c r="M21" s="7">
        <v>100.99595926096315</v>
      </c>
      <c r="N21" s="7">
        <v>97.249030269465962</v>
      </c>
      <c r="O21" s="7">
        <v>98.485034648503657</v>
      </c>
      <c r="P21" s="2">
        <v>9.479897132299929E-3</v>
      </c>
      <c r="Q21" s="2">
        <v>3.1284496072742068E-3</v>
      </c>
      <c r="R21" s="2">
        <v>0.24392463925280808</v>
      </c>
      <c r="S21" s="2">
        <v>0.11331322364468291</v>
      </c>
      <c r="T21" s="2">
        <v>4.5395653891562707E-2</v>
      </c>
      <c r="U21" s="2">
        <v>6.8990215999016682E-2</v>
      </c>
      <c r="V21" s="2">
        <v>-1.8365562990468993E-2</v>
      </c>
      <c r="W21" s="2">
        <v>6.9927457411409133E-3</v>
      </c>
      <c r="X21" s="2">
        <v>0.90572663290131428</v>
      </c>
      <c r="Y21" s="2">
        <v>0.33970459404356262</v>
      </c>
    </row>
    <row r="22" spans="1:25" x14ac:dyDescent="0.3">
      <c r="A22">
        <v>20</v>
      </c>
      <c r="B22" s="13">
        <v>2020</v>
      </c>
      <c r="C22" s="2">
        <v>-0.1478340503694805</v>
      </c>
      <c r="D22" s="2">
        <v>6.0579580839561498E-3</v>
      </c>
      <c r="E22" s="2">
        <v>-8.5052570025929697E-3</v>
      </c>
      <c r="F22" s="2">
        <v>0.14499999999999999</v>
      </c>
      <c r="G22" s="2">
        <v>4.1256490580154459E-2</v>
      </c>
      <c r="H22" s="2">
        <v>-9.9243307707384321E-2</v>
      </c>
      <c r="I22" s="2">
        <v>6.6875850627315936E-2</v>
      </c>
      <c r="J22" s="2">
        <v>0.73266494561117446</v>
      </c>
      <c r="K22" s="2">
        <v>1.1596236041777825</v>
      </c>
      <c r="L22" s="2">
        <v>0.32583919294124003</v>
      </c>
      <c r="M22" s="7">
        <v>101.15631908236122</v>
      </c>
      <c r="N22" s="7">
        <v>97.763996238357834</v>
      </c>
      <c r="O22" s="7">
        <v>96.795742786988455</v>
      </c>
      <c r="P22" s="2">
        <v>-0.15149996364244889</v>
      </c>
      <c r="Q22" s="2">
        <v>-0.16510189781620976</v>
      </c>
      <c r="R22" s="2">
        <v>8.8956613300735385E-2</v>
      </c>
      <c r="S22" s="2">
        <v>0.13781420197849925</v>
      </c>
      <c r="T22" s="2">
        <v>2.9271564182542339E-2</v>
      </c>
      <c r="U22" s="2">
        <v>7.8558714066659083E-2</v>
      </c>
      <c r="V22" s="2">
        <v>-9.1109912518691619E-2</v>
      </c>
      <c r="W22" s="2">
        <v>-6.2239743234066613E-2</v>
      </c>
      <c r="X22" s="2">
        <v>1.1233781851248572</v>
      </c>
      <c r="Y22" s="2">
        <v>0.44235206856807358</v>
      </c>
    </row>
    <row r="23" spans="1:25" x14ac:dyDescent="0.3">
      <c r="A23">
        <v>21</v>
      </c>
      <c r="B23" s="13">
        <v>2021</v>
      </c>
      <c r="C23" s="2">
        <v>6.9524487292468518E-2</v>
      </c>
      <c r="D23" s="2">
        <v>1.86215297494625E-2</v>
      </c>
      <c r="E23" s="2">
        <v>5.3736954540031502E-2</v>
      </c>
      <c r="F23" s="2"/>
      <c r="G23" s="2">
        <v>3.10383464669024E-2</v>
      </c>
      <c r="H23" s="2">
        <v>5.2170881617213283E-2</v>
      </c>
      <c r="I23" s="2">
        <v>4.821378825313305E-2</v>
      </c>
      <c r="J23" s="2">
        <v>0.71044178298164351</v>
      </c>
      <c r="K23" s="2">
        <v>1.0943956581102856</v>
      </c>
      <c r="L23" s="2">
        <v>0.30221025455417477</v>
      </c>
      <c r="M23" s="7">
        <v>101.18823517472306</v>
      </c>
      <c r="N23" s="7">
        <v>96.518703403001794</v>
      </c>
      <c r="O23" s="7">
        <v>93.218092411610925</v>
      </c>
      <c r="P23" s="2">
        <v>-0.11571164138990643</v>
      </c>
      <c r="Q23" s="2">
        <v>-0.13027892568701988</v>
      </c>
      <c r="R23" s="2">
        <v>6.7594616126796889E-2</v>
      </c>
      <c r="S23" s="2">
        <v>0.15617058980536111</v>
      </c>
      <c r="T23" s="2">
        <v>4.5952507536673654E-2</v>
      </c>
      <c r="U23" s="2">
        <v>7.5485981860024698E-2</v>
      </c>
      <c r="V23" s="2">
        <v>-7.9625413823628824E-2</v>
      </c>
      <c r="W23" s="2">
        <v>-5.6474653347546241E-2</v>
      </c>
      <c r="X23" s="2">
        <v>1.1009601125159436</v>
      </c>
      <c r="Y23" s="2">
        <v>0.46593634170017428</v>
      </c>
    </row>
    <row r="24" spans="1:25" x14ac:dyDescent="0.3">
      <c r="B24" s="12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F583-4D1E-4CBF-AE36-111B427D4D70}">
  <sheetPr codeName="Folha3"/>
  <dimension ref="A1:W28"/>
  <sheetViews>
    <sheetView zoomScale="85" zoomScaleNormal="85" workbookViewId="0">
      <selection activeCell="F30" sqref="F30"/>
    </sheetView>
  </sheetViews>
  <sheetFormatPr defaultRowHeight="14.4" x14ac:dyDescent="0.3"/>
  <cols>
    <col min="2" max="2" width="10.5546875" bestFit="1" customWidth="1"/>
    <col min="3" max="23" width="14.21875" style="5" customWidth="1"/>
  </cols>
  <sheetData>
    <row r="1" spans="1:23" s="3" customFormat="1" ht="82.2" customHeight="1" x14ac:dyDescent="0.3">
      <c r="A1" s="3" t="s">
        <v>31</v>
      </c>
      <c r="B1" s="3" t="s">
        <v>27</v>
      </c>
      <c r="C1" s="6" t="s">
        <v>51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79</v>
      </c>
      <c r="Q1" s="6" t="s">
        <v>44</v>
      </c>
      <c r="R1" s="6" t="s">
        <v>45</v>
      </c>
      <c r="S1" s="6" t="s">
        <v>46</v>
      </c>
      <c r="T1" s="6" t="s">
        <v>47</v>
      </c>
      <c r="U1" s="6" t="s">
        <v>48</v>
      </c>
      <c r="V1" s="6" t="s">
        <v>49</v>
      </c>
      <c r="W1" s="6" t="s">
        <v>50</v>
      </c>
    </row>
    <row r="2" spans="1:23" x14ac:dyDescent="0.3">
      <c r="A2">
        <v>0</v>
      </c>
      <c r="B2" s="4">
        <v>42094</v>
      </c>
      <c r="C2" s="5">
        <v>980216</v>
      </c>
      <c r="D2" s="5">
        <v>139</v>
      </c>
      <c r="E2" s="5">
        <v>155167</v>
      </c>
      <c r="F2" s="5">
        <v>5135</v>
      </c>
      <c r="G2" s="5">
        <v>156617</v>
      </c>
      <c r="H2" s="5">
        <v>6568</v>
      </c>
      <c r="I2" s="5">
        <v>3264</v>
      </c>
      <c r="J2" s="5">
        <v>96071</v>
      </c>
      <c r="K2" s="5">
        <v>246274</v>
      </c>
      <c r="L2" s="5">
        <v>41817</v>
      </c>
      <c r="M2" s="5">
        <v>56053</v>
      </c>
      <c r="N2" s="5">
        <v>8235</v>
      </c>
      <c r="O2" s="5">
        <v>204876</v>
      </c>
      <c r="P2" s="5">
        <v>1013364</v>
      </c>
      <c r="Q2" s="5">
        <v>31381</v>
      </c>
      <c r="R2" s="5">
        <v>534612</v>
      </c>
      <c r="S2" s="5">
        <v>383497</v>
      </c>
      <c r="T2" s="5">
        <v>38021</v>
      </c>
      <c r="U2" s="5">
        <v>25853</v>
      </c>
      <c r="V2" s="5">
        <v>6</v>
      </c>
      <c r="W2" s="1">
        <v>0.54</v>
      </c>
    </row>
    <row r="3" spans="1:23" x14ac:dyDescent="0.3">
      <c r="A3">
        <v>1</v>
      </c>
      <c r="B3" s="4">
        <v>42185</v>
      </c>
      <c r="C3" s="5">
        <v>714664</v>
      </c>
      <c r="D3" s="5">
        <v>77</v>
      </c>
      <c r="E3" s="5">
        <v>118135</v>
      </c>
      <c r="F3" s="5">
        <v>2312</v>
      </c>
      <c r="G3" s="5">
        <v>80646</v>
      </c>
      <c r="H3" s="5">
        <v>7818</v>
      </c>
      <c r="I3" s="5">
        <v>3163</v>
      </c>
      <c r="J3" s="5">
        <v>57559</v>
      </c>
      <c r="K3" s="5">
        <v>256034</v>
      </c>
      <c r="L3" s="5">
        <v>40715</v>
      </c>
      <c r="M3" s="5">
        <v>79719</v>
      </c>
      <c r="N3" s="5">
        <v>4498</v>
      </c>
      <c r="O3" s="5">
        <v>63988</v>
      </c>
      <c r="P3" s="5">
        <v>746424</v>
      </c>
      <c r="Q3" s="5">
        <v>19895</v>
      </c>
      <c r="R3" s="5">
        <v>346207</v>
      </c>
      <c r="S3" s="5">
        <v>325770</v>
      </c>
      <c r="T3" s="5">
        <v>35436</v>
      </c>
      <c r="U3" s="5">
        <v>19116</v>
      </c>
      <c r="V3" s="5">
        <v>6.2</v>
      </c>
      <c r="W3" s="1">
        <v>0.39</v>
      </c>
    </row>
    <row r="4" spans="1:23" x14ac:dyDescent="0.3">
      <c r="A4">
        <v>2</v>
      </c>
      <c r="B4" s="4">
        <v>42277</v>
      </c>
      <c r="C4" s="5">
        <v>870456</v>
      </c>
      <c r="D4" s="5">
        <v>347</v>
      </c>
      <c r="E4" s="5">
        <v>140801</v>
      </c>
      <c r="F4" s="5">
        <v>3379</v>
      </c>
      <c r="G4" s="5">
        <v>76074</v>
      </c>
      <c r="H4" s="5">
        <v>17859</v>
      </c>
      <c r="I4" s="5">
        <v>2288</v>
      </c>
      <c r="J4" s="5">
        <v>47116</v>
      </c>
      <c r="K4" s="5">
        <v>324911</v>
      </c>
      <c r="L4" s="5">
        <v>54537</v>
      </c>
      <c r="M4" s="5">
        <v>120699</v>
      </c>
      <c r="N4" s="5">
        <v>4115</v>
      </c>
      <c r="O4" s="5">
        <v>78330</v>
      </c>
      <c r="P4" s="5">
        <v>895250</v>
      </c>
      <c r="Q4" s="5">
        <v>22241</v>
      </c>
      <c r="R4" s="5">
        <v>414552</v>
      </c>
      <c r="S4" s="5">
        <v>420188</v>
      </c>
      <c r="T4" s="5">
        <v>31083</v>
      </c>
      <c r="U4" s="5">
        <v>7186</v>
      </c>
      <c r="V4" s="5">
        <v>6.8</v>
      </c>
      <c r="W4" s="1">
        <v>0.48</v>
      </c>
    </row>
    <row r="5" spans="1:23" x14ac:dyDescent="0.3">
      <c r="A5">
        <v>3</v>
      </c>
      <c r="B5" s="4">
        <v>42369</v>
      </c>
      <c r="C5" s="5">
        <v>1007542</v>
      </c>
      <c r="D5" s="5">
        <v>95</v>
      </c>
      <c r="E5" s="5">
        <v>161438</v>
      </c>
      <c r="F5" s="5">
        <v>2401</v>
      </c>
      <c r="G5" s="5">
        <v>145620</v>
      </c>
      <c r="H5" s="5">
        <v>10066</v>
      </c>
      <c r="I5" s="5">
        <v>2665</v>
      </c>
      <c r="J5" s="5">
        <v>78871</v>
      </c>
      <c r="K5" s="5">
        <v>321116</v>
      </c>
      <c r="L5" s="5">
        <v>52890</v>
      </c>
      <c r="M5" s="5">
        <v>66477</v>
      </c>
      <c r="N5" s="5">
        <v>10711</v>
      </c>
      <c r="O5" s="5">
        <v>155192</v>
      </c>
      <c r="P5" s="5">
        <v>1054962</v>
      </c>
      <c r="Q5" s="5">
        <v>28578</v>
      </c>
      <c r="R5" s="5">
        <v>528232</v>
      </c>
      <c r="S5" s="5">
        <v>414923</v>
      </c>
      <c r="T5" s="5">
        <v>39246</v>
      </c>
      <c r="U5" s="5">
        <v>43983</v>
      </c>
      <c r="V5" s="5">
        <v>6.2</v>
      </c>
      <c r="W5" s="1">
        <v>0.56000000000000005</v>
      </c>
    </row>
    <row r="6" spans="1:23" x14ac:dyDescent="0.3">
      <c r="A6">
        <v>4</v>
      </c>
      <c r="B6" s="4">
        <v>42460</v>
      </c>
      <c r="C6" s="5">
        <v>1104882</v>
      </c>
      <c r="D6" s="5">
        <v>441</v>
      </c>
      <c r="E6" s="5">
        <v>136586</v>
      </c>
      <c r="F6" s="5">
        <v>2500</v>
      </c>
      <c r="G6" s="5">
        <v>143283</v>
      </c>
      <c r="H6" s="5">
        <v>8431</v>
      </c>
      <c r="I6" s="5">
        <v>4102</v>
      </c>
      <c r="J6" s="5">
        <v>109160</v>
      </c>
      <c r="K6" s="5">
        <v>305492</v>
      </c>
      <c r="L6" s="5">
        <v>67257</v>
      </c>
      <c r="M6" s="5">
        <v>56530</v>
      </c>
      <c r="N6" s="5">
        <v>11503</v>
      </c>
      <c r="O6" s="5">
        <v>259597</v>
      </c>
      <c r="P6" s="5">
        <v>1135867</v>
      </c>
      <c r="Q6" s="5">
        <v>31507</v>
      </c>
      <c r="R6" s="5">
        <v>625748</v>
      </c>
      <c r="S6" s="5">
        <v>409219</v>
      </c>
      <c r="T6" s="5">
        <v>39283</v>
      </c>
      <c r="U6" s="5">
        <v>30110</v>
      </c>
      <c r="V6" s="5">
        <v>5.7</v>
      </c>
      <c r="W6" s="1">
        <v>0.57999999999999996</v>
      </c>
    </row>
    <row r="7" spans="1:23" x14ac:dyDescent="0.3">
      <c r="A7">
        <v>5</v>
      </c>
      <c r="B7" s="4">
        <v>42551</v>
      </c>
      <c r="C7" s="5">
        <v>841076</v>
      </c>
      <c r="D7" s="5">
        <v>251</v>
      </c>
      <c r="E7" s="5">
        <v>121700</v>
      </c>
      <c r="F7" s="5">
        <v>976</v>
      </c>
      <c r="G7" s="5">
        <v>100169</v>
      </c>
      <c r="H7" s="5">
        <v>7525</v>
      </c>
      <c r="I7" s="5">
        <v>4629</v>
      </c>
      <c r="J7" s="5">
        <v>67198</v>
      </c>
      <c r="K7" s="5">
        <v>298874</v>
      </c>
      <c r="L7" s="5">
        <v>57682</v>
      </c>
      <c r="M7" s="5">
        <v>80175</v>
      </c>
      <c r="N7" s="5">
        <v>5317</v>
      </c>
      <c r="O7" s="5">
        <v>96580</v>
      </c>
      <c r="P7" s="5">
        <v>869434</v>
      </c>
      <c r="Q7" s="5">
        <v>21109</v>
      </c>
      <c r="R7" s="5">
        <v>447095</v>
      </c>
      <c r="S7" s="5">
        <v>344532</v>
      </c>
      <c r="T7" s="5">
        <v>33142</v>
      </c>
      <c r="U7" s="5">
        <v>23556</v>
      </c>
      <c r="V7" s="5">
        <v>6.3</v>
      </c>
      <c r="W7" s="1">
        <v>0.45</v>
      </c>
    </row>
    <row r="8" spans="1:23" x14ac:dyDescent="0.3">
      <c r="A8">
        <v>6</v>
      </c>
      <c r="B8" s="4">
        <v>42643</v>
      </c>
      <c r="C8" s="5">
        <v>920568</v>
      </c>
      <c r="D8" s="5">
        <v>128</v>
      </c>
      <c r="E8" s="5">
        <v>129574</v>
      </c>
      <c r="F8" s="5">
        <v>1775</v>
      </c>
      <c r="G8" s="5">
        <v>86631</v>
      </c>
      <c r="H8" s="5">
        <v>14018</v>
      </c>
      <c r="I8" s="5">
        <v>2855</v>
      </c>
      <c r="J8" s="5">
        <v>55963</v>
      </c>
      <c r="K8" s="5">
        <v>289490</v>
      </c>
      <c r="L8" s="5">
        <v>72998</v>
      </c>
      <c r="M8" s="5">
        <v>112683</v>
      </c>
      <c r="N8" s="5">
        <v>5519</v>
      </c>
      <c r="O8" s="5">
        <v>148934</v>
      </c>
      <c r="P8" s="5">
        <v>955564</v>
      </c>
      <c r="Q8" s="5">
        <v>20603</v>
      </c>
      <c r="R8" s="5">
        <v>406778</v>
      </c>
      <c r="S8" s="5">
        <v>474370</v>
      </c>
      <c r="T8" s="5">
        <v>33296</v>
      </c>
      <c r="U8" s="5">
        <v>20517</v>
      </c>
      <c r="V8" s="5">
        <v>6.7</v>
      </c>
      <c r="W8" s="1">
        <v>0.55000000000000004</v>
      </c>
    </row>
    <row r="9" spans="1:23" x14ac:dyDescent="0.3">
      <c r="A9">
        <v>7</v>
      </c>
      <c r="B9" s="4">
        <v>42735</v>
      </c>
      <c r="C9" s="5">
        <v>1097767</v>
      </c>
      <c r="D9" s="5">
        <v>262</v>
      </c>
      <c r="E9" s="5">
        <v>141726</v>
      </c>
      <c r="F9" s="5">
        <v>2238</v>
      </c>
      <c r="G9" s="5">
        <v>148577</v>
      </c>
      <c r="H9" s="5">
        <v>13382</v>
      </c>
      <c r="I9" s="5">
        <v>2588</v>
      </c>
      <c r="J9" s="5">
        <v>93176</v>
      </c>
      <c r="K9" s="5">
        <v>332057</v>
      </c>
      <c r="L9" s="5">
        <v>61869</v>
      </c>
      <c r="M9" s="5">
        <v>68707</v>
      </c>
      <c r="N9" s="5">
        <v>13650</v>
      </c>
      <c r="O9" s="5">
        <v>219535</v>
      </c>
      <c r="P9" s="5">
        <v>1131686</v>
      </c>
      <c r="Q9" s="5">
        <v>36307</v>
      </c>
      <c r="R9" s="5">
        <v>582413</v>
      </c>
      <c r="S9" s="5">
        <v>436862</v>
      </c>
      <c r="T9" s="5">
        <v>45109</v>
      </c>
      <c r="U9" s="5">
        <v>30995</v>
      </c>
      <c r="V9" s="5">
        <v>6</v>
      </c>
      <c r="W9" s="1">
        <v>0.6</v>
      </c>
    </row>
    <row r="10" spans="1:23" x14ac:dyDescent="0.3">
      <c r="A10">
        <v>8</v>
      </c>
      <c r="B10" s="4">
        <v>42825</v>
      </c>
      <c r="C10" s="5">
        <v>1179445</v>
      </c>
      <c r="D10" s="5">
        <v>167</v>
      </c>
      <c r="E10" s="5">
        <v>125946</v>
      </c>
      <c r="F10" s="5">
        <v>2241</v>
      </c>
      <c r="G10" s="5">
        <v>165771</v>
      </c>
      <c r="H10" s="5">
        <v>8643</v>
      </c>
      <c r="I10" s="5">
        <v>2992</v>
      </c>
      <c r="J10" s="5">
        <v>134434</v>
      </c>
      <c r="K10" s="5">
        <v>346817</v>
      </c>
      <c r="L10" s="5">
        <v>70019</v>
      </c>
      <c r="M10" s="5">
        <v>48050</v>
      </c>
      <c r="N10" s="5">
        <v>11640</v>
      </c>
      <c r="O10" s="5">
        <v>262725</v>
      </c>
      <c r="P10" s="5">
        <v>1213345</v>
      </c>
      <c r="Q10" s="5">
        <v>37680</v>
      </c>
      <c r="R10" s="5">
        <v>668769</v>
      </c>
      <c r="S10" s="5">
        <v>434734</v>
      </c>
      <c r="T10" s="5">
        <v>40402</v>
      </c>
      <c r="U10" s="5">
        <v>31760</v>
      </c>
      <c r="V10" s="5">
        <v>5.9</v>
      </c>
      <c r="W10" s="1">
        <v>0.62</v>
      </c>
    </row>
    <row r="11" spans="1:23" x14ac:dyDescent="0.3">
      <c r="A11">
        <v>9</v>
      </c>
      <c r="B11" s="4">
        <v>42916</v>
      </c>
      <c r="C11" s="5">
        <v>956248</v>
      </c>
      <c r="D11" s="5">
        <v>174</v>
      </c>
      <c r="E11" s="5">
        <v>115696</v>
      </c>
      <c r="F11" s="5">
        <v>1588</v>
      </c>
      <c r="G11" s="5">
        <v>101028</v>
      </c>
      <c r="H11" s="5">
        <v>8395</v>
      </c>
      <c r="I11" s="5">
        <v>5864</v>
      </c>
      <c r="J11" s="5">
        <v>64903</v>
      </c>
      <c r="K11" s="5">
        <v>352001</v>
      </c>
      <c r="L11" s="5">
        <v>70604</v>
      </c>
      <c r="M11" s="5">
        <v>96312</v>
      </c>
      <c r="N11" s="5">
        <v>9935</v>
      </c>
      <c r="O11" s="5">
        <v>129748</v>
      </c>
      <c r="P11" s="5">
        <v>988133</v>
      </c>
      <c r="Q11" s="5">
        <v>29042</v>
      </c>
      <c r="R11" s="5">
        <v>505728</v>
      </c>
      <c r="S11" s="5">
        <v>388540</v>
      </c>
      <c r="T11" s="5">
        <v>34786</v>
      </c>
      <c r="U11" s="5">
        <v>30037</v>
      </c>
      <c r="V11" s="5">
        <v>6.1</v>
      </c>
      <c r="W11" s="1">
        <v>0.5</v>
      </c>
    </row>
    <row r="12" spans="1:23" x14ac:dyDescent="0.3">
      <c r="A12">
        <v>10</v>
      </c>
      <c r="B12" s="4">
        <v>43008</v>
      </c>
      <c r="C12" s="5">
        <v>1080530</v>
      </c>
      <c r="D12" s="5">
        <v>443</v>
      </c>
      <c r="E12" s="5">
        <v>126308</v>
      </c>
      <c r="F12" s="5">
        <v>1062</v>
      </c>
      <c r="G12" s="5">
        <v>102702</v>
      </c>
      <c r="H12" s="5">
        <v>19117</v>
      </c>
      <c r="I12" s="5">
        <v>4257</v>
      </c>
      <c r="J12" s="5">
        <v>74134</v>
      </c>
      <c r="K12" s="5">
        <v>355645</v>
      </c>
      <c r="L12" s="5">
        <v>77972</v>
      </c>
      <c r="M12" s="5">
        <v>144022</v>
      </c>
      <c r="N12" s="5">
        <v>12888</v>
      </c>
      <c r="O12" s="5">
        <v>161980</v>
      </c>
      <c r="P12" s="5">
        <v>1115091</v>
      </c>
      <c r="Q12" s="5">
        <v>24491</v>
      </c>
      <c r="R12" s="5">
        <v>584689</v>
      </c>
      <c r="S12" s="5">
        <v>442426</v>
      </c>
      <c r="T12" s="5">
        <v>37568</v>
      </c>
      <c r="U12" s="5">
        <v>25917</v>
      </c>
      <c r="V12" s="5">
        <v>6.6</v>
      </c>
      <c r="W12" s="1">
        <v>0.56000000000000005</v>
      </c>
    </row>
    <row r="13" spans="1:23" x14ac:dyDescent="0.3">
      <c r="A13">
        <v>11</v>
      </c>
      <c r="B13" s="4">
        <v>43100</v>
      </c>
      <c r="C13" s="5">
        <v>1243095</v>
      </c>
      <c r="D13" s="5">
        <v>306</v>
      </c>
      <c r="E13" s="5">
        <v>159035</v>
      </c>
      <c r="F13" s="5">
        <v>3727</v>
      </c>
      <c r="G13" s="5">
        <v>159770</v>
      </c>
      <c r="H13" s="5">
        <v>11450</v>
      </c>
      <c r="I13" s="5">
        <v>3669</v>
      </c>
      <c r="J13" s="5">
        <v>80417</v>
      </c>
      <c r="K13" s="5">
        <v>385997</v>
      </c>
      <c r="L13" s="5">
        <v>58636</v>
      </c>
      <c r="M13" s="5">
        <v>68484</v>
      </c>
      <c r="N13" s="5">
        <v>25058</v>
      </c>
      <c r="O13" s="5">
        <v>286546</v>
      </c>
      <c r="P13" s="5">
        <v>1280908</v>
      </c>
      <c r="Q13" s="5">
        <v>40787</v>
      </c>
      <c r="R13" s="5">
        <v>760301</v>
      </c>
      <c r="S13" s="5">
        <v>390730</v>
      </c>
      <c r="T13" s="5">
        <v>50305</v>
      </c>
      <c r="U13" s="5">
        <v>38785</v>
      </c>
      <c r="V13" s="5">
        <v>6</v>
      </c>
      <c r="W13" s="1">
        <v>0.61</v>
      </c>
    </row>
    <row r="14" spans="1:23" x14ac:dyDescent="0.3">
      <c r="A14">
        <v>12</v>
      </c>
      <c r="B14" s="4">
        <v>43190</v>
      </c>
      <c r="C14" s="5">
        <v>1302924</v>
      </c>
      <c r="D14" s="5">
        <v>387</v>
      </c>
      <c r="E14" s="5">
        <v>156136</v>
      </c>
      <c r="F14" s="5">
        <v>4145</v>
      </c>
      <c r="G14" s="5">
        <v>165381</v>
      </c>
      <c r="H14" s="5">
        <v>10112</v>
      </c>
      <c r="I14" s="5">
        <v>3723</v>
      </c>
      <c r="J14" s="5">
        <v>132201</v>
      </c>
      <c r="K14" s="5">
        <v>361721</v>
      </c>
      <c r="L14" s="5">
        <v>58406</v>
      </c>
      <c r="M14" s="5">
        <v>51875</v>
      </c>
      <c r="N14" s="5">
        <v>19023</v>
      </c>
      <c r="O14" s="5">
        <v>339814</v>
      </c>
      <c r="P14" s="5">
        <v>1342553</v>
      </c>
      <c r="Q14" s="5">
        <v>41817</v>
      </c>
      <c r="R14" s="5">
        <v>783533</v>
      </c>
      <c r="S14" s="5">
        <v>417944</v>
      </c>
      <c r="T14" s="5">
        <v>57767</v>
      </c>
      <c r="U14" s="5">
        <v>41492</v>
      </c>
      <c r="V14" s="5">
        <v>5.9</v>
      </c>
      <c r="W14" s="1">
        <v>0.62</v>
      </c>
    </row>
    <row r="15" spans="1:23" x14ac:dyDescent="0.3">
      <c r="A15">
        <v>13</v>
      </c>
      <c r="B15" s="4">
        <v>43281</v>
      </c>
      <c r="C15" s="5">
        <v>1037960</v>
      </c>
      <c r="D15" s="5">
        <v>273</v>
      </c>
      <c r="E15" s="5">
        <v>137119</v>
      </c>
      <c r="F15" s="5">
        <v>2690</v>
      </c>
      <c r="G15" s="5">
        <v>115156</v>
      </c>
      <c r="H15" s="5">
        <v>12055</v>
      </c>
      <c r="I15" s="5">
        <v>4851</v>
      </c>
      <c r="J15" s="5">
        <v>90231</v>
      </c>
      <c r="K15" s="5">
        <v>364379</v>
      </c>
      <c r="L15" s="5">
        <v>49126</v>
      </c>
      <c r="M15" s="5">
        <v>104500</v>
      </c>
      <c r="N15" s="5">
        <v>11929</v>
      </c>
      <c r="O15" s="5">
        <v>145651</v>
      </c>
      <c r="P15" s="5">
        <v>1079904</v>
      </c>
      <c r="Q15" s="5">
        <v>31229</v>
      </c>
      <c r="R15" s="5">
        <v>593964</v>
      </c>
      <c r="S15" s="5">
        <v>368192</v>
      </c>
      <c r="T15" s="5">
        <v>54064</v>
      </c>
      <c r="U15" s="5">
        <v>32455</v>
      </c>
      <c r="V15" s="5">
        <v>6.2</v>
      </c>
      <c r="W15" s="1">
        <v>0.47</v>
      </c>
    </row>
    <row r="16" spans="1:23" x14ac:dyDescent="0.3">
      <c r="A16">
        <v>14</v>
      </c>
      <c r="B16" s="4">
        <v>43373</v>
      </c>
      <c r="C16" s="5">
        <v>1147353</v>
      </c>
      <c r="D16" s="5">
        <v>278</v>
      </c>
      <c r="E16" s="5">
        <v>138188</v>
      </c>
      <c r="F16" s="10">
        <v>3691</v>
      </c>
      <c r="G16" s="5">
        <v>110322</v>
      </c>
      <c r="H16" s="5">
        <v>26417</v>
      </c>
      <c r="I16" s="5">
        <v>5360</v>
      </c>
      <c r="J16" s="5">
        <v>78698</v>
      </c>
      <c r="K16" s="5">
        <v>376767</v>
      </c>
      <c r="L16" s="5">
        <v>63722</v>
      </c>
      <c r="M16" s="5">
        <v>142019</v>
      </c>
      <c r="N16" s="5">
        <v>8721</v>
      </c>
      <c r="O16" s="5">
        <v>193170</v>
      </c>
      <c r="P16" s="5">
        <v>1194665</v>
      </c>
      <c r="Q16" s="5">
        <v>26503</v>
      </c>
      <c r="R16" s="5">
        <v>658625</v>
      </c>
      <c r="S16" s="5">
        <v>433952</v>
      </c>
      <c r="T16" s="5">
        <v>46319</v>
      </c>
      <c r="U16" s="5">
        <v>29266</v>
      </c>
      <c r="V16" s="5">
        <v>6.7</v>
      </c>
      <c r="W16" s="1">
        <v>0.52</v>
      </c>
    </row>
    <row r="17" spans="1:23" x14ac:dyDescent="0.3">
      <c r="A17">
        <v>15</v>
      </c>
      <c r="B17" s="4">
        <v>43465</v>
      </c>
      <c r="C17" s="5">
        <v>1271307</v>
      </c>
      <c r="D17" s="5">
        <v>556</v>
      </c>
      <c r="E17" s="5">
        <v>164672</v>
      </c>
      <c r="F17" s="5">
        <v>5780</v>
      </c>
      <c r="G17" s="5">
        <v>160684</v>
      </c>
      <c r="H17" s="5">
        <v>16809</v>
      </c>
      <c r="I17" s="5">
        <v>4576</v>
      </c>
      <c r="J17" s="5">
        <v>100400</v>
      </c>
      <c r="K17" s="5">
        <v>390091</v>
      </c>
      <c r="L17" s="5">
        <v>48469</v>
      </c>
      <c r="M17" s="5">
        <v>65665</v>
      </c>
      <c r="N17" s="5">
        <v>18270</v>
      </c>
      <c r="O17" s="5">
        <v>295335</v>
      </c>
      <c r="P17" s="5">
        <v>1318769</v>
      </c>
      <c r="Q17" s="5">
        <v>32941</v>
      </c>
      <c r="R17" s="5">
        <v>729605</v>
      </c>
      <c r="S17" s="5">
        <v>451039</v>
      </c>
      <c r="T17" s="5">
        <v>62975</v>
      </c>
      <c r="U17" s="5">
        <v>42209</v>
      </c>
      <c r="V17" s="5">
        <v>5.0999999999999996</v>
      </c>
      <c r="W17" s="1">
        <v>0.6</v>
      </c>
    </row>
    <row r="18" spans="1:23" x14ac:dyDescent="0.3">
      <c r="A18">
        <v>16</v>
      </c>
      <c r="B18" s="4">
        <v>43555</v>
      </c>
      <c r="C18" s="5">
        <v>1357216</v>
      </c>
      <c r="D18" s="5">
        <v>441</v>
      </c>
      <c r="E18" s="5">
        <v>154101</v>
      </c>
      <c r="F18" s="5">
        <v>15664</v>
      </c>
      <c r="G18" s="5">
        <v>183499</v>
      </c>
      <c r="H18" s="5">
        <v>11086</v>
      </c>
      <c r="I18" s="5">
        <v>6802</v>
      </c>
      <c r="J18" s="5">
        <v>140938</v>
      </c>
      <c r="K18" s="5">
        <v>397933</v>
      </c>
      <c r="L18" s="5">
        <v>38634</v>
      </c>
      <c r="M18" s="5">
        <v>54818</v>
      </c>
      <c r="N18" s="5">
        <v>16887</v>
      </c>
      <c r="O18" s="5">
        <v>336413</v>
      </c>
      <c r="P18" s="5">
        <v>1403555</v>
      </c>
      <c r="Q18" s="5">
        <v>36454</v>
      </c>
      <c r="R18" s="5">
        <v>738651</v>
      </c>
      <c r="S18" s="5">
        <v>519140</v>
      </c>
      <c r="T18" s="5">
        <v>59865</v>
      </c>
      <c r="U18" s="5">
        <v>49445</v>
      </c>
      <c r="V18" s="5">
        <v>5.8</v>
      </c>
      <c r="W18" s="1">
        <v>0.6</v>
      </c>
    </row>
    <row r="19" spans="1:23" x14ac:dyDescent="0.3">
      <c r="A19">
        <v>17</v>
      </c>
      <c r="B19" s="4">
        <v>43646</v>
      </c>
      <c r="C19" s="5">
        <v>1093060</v>
      </c>
      <c r="D19" s="5">
        <v>577</v>
      </c>
      <c r="E19" s="5">
        <v>145616</v>
      </c>
      <c r="F19" s="5">
        <v>10307</v>
      </c>
      <c r="G19" s="5">
        <v>103441</v>
      </c>
      <c r="H19" s="5">
        <v>13450</v>
      </c>
      <c r="I19" s="5">
        <v>5868</v>
      </c>
      <c r="J19" s="5">
        <v>99922</v>
      </c>
      <c r="K19" s="5">
        <v>392582</v>
      </c>
      <c r="L19" s="5">
        <v>40234</v>
      </c>
      <c r="M19" s="5">
        <v>109263</v>
      </c>
      <c r="N19" s="5">
        <v>17680</v>
      </c>
      <c r="O19" s="5">
        <v>154120</v>
      </c>
      <c r="P19" s="5">
        <v>1137199</v>
      </c>
      <c r="Q19" s="5">
        <v>27297</v>
      </c>
      <c r="R19" s="5">
        <v>553292</v>
      </c>
      <c r="S19" s="5">
        <v>464135</v>
      </c>
      <c r="T19" s="5">
        <v>56280</v>
      </c>
      <c r="U19" s="5">
        <v>36195</v>
      </c>
      <c r="V19" s="5">
        <v>6.1</v>
      </c>
      <c r="W19" s="1">
        <v>0.49</v>
      </c>
    </row>
    <row r="20" spans="1:23" x14ac:dyDescent="0.3">
      <c r="A20">
        <v>18</v>
      </c>
      <c r="B20" s="4">
        <v>43738</v>
      </c>
      <c r="C20" s="5">
        <v>1166766</v>
      </c>
      <c r="D20" s="5">
        <v>505</v>
      </c>
      <c r="E20" s="5">
        <v>147555</v>
      </c>
      <c r="F20" s="5">
        <v>5740</v>
      </c>
      <c r="G20" s="5">
        <v>105959</v>
      </c>
      <c r="H20" s="5">
        <v>32062</v>
      </c>
      <c r="I20" s="5">
        <v>6251</v>
      </c>
      <c r="J20" s="5">
        <v>76141</v>
      </c>
      <c r="K20" s="5">
        <v>418010</v>
      </c>
      <c r="L20" s="5">
        <v>44977</v>
      </c>
      <c r="M20" s="5">
        <v>164853</v>
      </c>
      <c r="N20" s="5">
        <v>9929</v>
      </c>
      <c r="O20" s="5">
        <v>154784</v>
      </c>
      <c r="P20" s="5">
        <v>1217668</v>
      </c>
      <c r="Q20" s="5">
        <v>23765</v>
      </c>
      <c r="R20" s="5">
        <v>645616</v>
      </c>
      <c r="S20" s="5">
        <v>465405</v>
      </c>
      <c r="T20" s="5">
        <v>56521</v>
      </c>
      <c r="U20" s="5">
        <v>26361</v>
      </c>
      <c r="V20" s="5">
        <v>6.5</v>
      </c>
      <c r="W20" s="1">
        <v>0.53</v>
      </c>
    </row>
    <row r="21" spans="1:23" x14ac:dyDescent="0.3">
      <c r="A21">
        <v>19</v>
      </c>
      <c r="B21" s="4">
        <v>43830</v>
      </c>
      <c r="C21" s="5">
        <v>1304623</v>
      </c>
      <c r="D21" s="5">
        <v>436</v>
      </c>
      <c r="E21" s="5">
        <v>174651</v>
      </c>
      <c r="F21" s="5">
        <v>10717</v>
      </c>
      <c r="G21" s="5">
        <v>145136</v>
      </c>
      <c r="H21" s="5">
        <v>16978</v>
      </c>
      <c r="I21" s="5">
        <v>5061</v>
      </c>
      <c r="J21" s="5">
        <v>86393</v>
      </c>
      <c r="K21" s="5">
        <v>408624</v>
      </c>
      <c r="L21" s="5">
        <v>38724</v>
      </c>
      <c r="M21" s="5">
        <v>84998</v>
      </c>
      <c r="N21" s="5">
        <v>32911</v>
      </c>
      <c r="O21" s="5">
        <v>299994</v>
      </c>
      <c r="P21" s="5">
        <v>1358981</v>
      </c>
      <c r="Q21" s="5">
        <v>33320</v>
      </c>
      <c r="R21" s="5">
        <v>718876</v>
      </c>
      <c r="S21" s="5">
        <v>495191</v>
      </c>
      <c r="T21" s="5">
        <v>70563</v>
      </c>
      <c r="U21" s="5">
        <v>41031</v>
      </c>
      <c r="V21" s="5">
        <v>5.9</v>
      </c>
      <c r="W21" s="1">
        <v>0.6</v>
      </c>
    </row>
    <row r="22" spans="1:23" x14ac:dyDescent="0.3">
      <c r="A22">
        <v>20</v>
      </c>
      <c r="B22" s="4">
        <v>43921</v>
      </c>
      <c r="C22" s="5">
        <v>954541</v>
      </c>
      <c r="D22" s="5">
        <v>407</v>
      </c>
      <c r="E22" s="5">
        <v>105065</v>
      </c>
      <c r="F22" s="5">
        <v>9888</v>
      </c>
      <c r="G22" s="5">
        <v>114857</v>
      </c>
      <c r="H22" s="5">
        <v>7397</v>
      </c>
      <c r="I22" s="5">
        <v>3356</v>
      </c>
      <c r="J22" s="5">
        <v>100149</v>
      </c>
      <c r="K22" s="5">
        <v>266998</v>
      </c>
      <c r="L22" s="5">
        <v>26048</v>
      </c>
      <c r="M22" s="5">
        <v>43234</v>
      </c>
      <c r="N22" s="5">
        <v>13620</v>
      </c>
      <c r="O22" s="5">
        <v>263522</v>
      </c>
      <c r="P22" s="5">
        <v>1102883</v>
      </c>
      <c r="Q22" s="5">
        <v>27987</v>
      </c>
      <c r="R22" s="5">
        <v>531638</v>
      </c>
      <c r="S22" s="5">
        <v>363653</v>
      </c>
      <c r="T22" s="5">
        <v>40204</v>
      </c>
      <c r="U22" s="5">
        <v>32809</v>
      </c>
      <c r="V22" s="5">
        <v>5.6</v>
      </c>
      <c r="W22" s="1">
        <v>0.52</v>
      </c>
    </row>
    <row r="23" spans="1:23" x14ac:dyDescent="0.3">
      <c r="A23">
        <v>21</v>
      </c>
      <c r="B23" s="4">
        <v>44196</v>
      </c>
      <c r="C23" s="5">
        <v>1073987</v>
      </c>
      <c r="D23" s="5">
        <v>418</v>
      </c>
      <c r="E23" s="5">
        <v>119390</v>
      </c>
      <c r="F23" s="5">
        <v>10730</v>
      </c>
      <c r="G23" s="5">
        <v>128587</v>
      </c>
      <c r="H23" s="5">
        <v>10062</v>
      </c>
      <c r="I23" s="5">
        <v>5515</v>
      </c>
      <c r="J23" s="5">
        <v>108646</v>
      </c>
      <c r="K23" s="5">
        <v>311163</v>
      </c>
      <c r="L23" s="5">
        <v>27473</v>
      </c>
      <c r="M23" s="5">
        <v>50540</v>
      </c>
      <c r="N23" s="5">
        <v>14528</v>
      </c>
      <c r="O23" s="5">
        <v>286935</v>
      </c>
      <c r="P23" s="5">
        <v>1150641</v>
      </c>
      <c r="Q23" s="5">
        <v>35763</v>
      </c>
      <c r="R23" s="5">
        <v>567573</v>
      </c>
      <c r="S23" s="5">
        <v>433163</v>
      </c>
      <c r="T23" s="5">
        <v>69485</v>
      </c>
      <c r="U23" s="5">
        <v>44657</v>
      </c>
      <c r="V23" s="5">
        <v>5.3</v>
      </c>
      <c r="W23" s="1">
        <v>0.39</v>
      </c>
    </row>
    <row r="24" spans="1:23" x14ac:dyDescent="0.3">
      <c r="A24">
        <v>22</v>
      </c>
      <c r="B24" s="4">
        <v>44286</v>
      </c>
      <c r="C24" s="5">
        <v>16614</v>
      </c>
      <c r="D24" s="5">
        <v>37</v>
      </c>
      <c r="E24" s="5">
        <v>630</v>
      </c>
      <c r="F24" s="5">
        <v>42</v>
      </c>
      <c r="G24" s="5">
        <v>695</v>
      </c>
      <c r="H24" s="5">
        <v>1252</v>
      </c>
      <c r="I24" s="5">
        <v>1561</v>
      </c>
      <c r="J24" s="5">
        <v>2423</v>
      </c>
      <c r="K24" s="5">
        <v>721</v>
      </c>
      <c r="L24" s="5">
        <v>345</v>
      </c>
      <c r="M24" s="5">
        <v>4222</v>
      </c>
      <c r="N24" s="5">
        <v>613</v>
      </c>
      <c r="O24" s="5">
        <v>4073</v>
      </c>
      <c r="P24" s="5">
        <v>28912</v>
      </c>
      <c r="Q24" s="5">
        <v>4645</v>
      </c>
      <c r="R24" s="5">
        <v>5083</v>
      </c>
      <c r="S24" s="5">
        <v>833</v>
      </c>
      <c r="T24" s="5">
        <v>13643</v>
      </c>
      <c r="U24" s="5">
        <v>4708</v>
      </c>
      <c r="V24" s="5">
        <v>2.2000000000000002</v>
      </c>
      <c r="W24" s="1">
        <v>7.0000000000000007E-2</v>
      </c>
    </row>
    <row r="25" spans="1:23" x14ac:dyDescent="0.3">
      <c r="A25">
        <v>23</v>
      </c>
      <c r="B25" s="4">
        <v>44377</v>
      </c>
      <c r="C25" s="5">
        <v>73627</v>
      </c>
      <c r="D25" s="5">
        <v>92</v>
      </c>
      <c r="E25" s="5">
        <v>1076</v>
      </c>
      <c r="F25" s="5">
        <v>118</v>
      </c>
      <c r="G25" s="5">
        <v>2249</v>
      </c>
      <c r="H25" s="5">
        <v>1123</v>
      </c>
      <c r="I25" s="5">
        <v>2257</v>
      </c>
      <c r="J25" s="5">
        <v>4442</v>
      </c>
      <c r="K25" s="5">
        <v>1117</v>
      </c>
      <c r="L25" s="5">
        <v>557</v>
      </c>
      <c r="M25" s="5">
        <v>14822</v>
      </c>
      <c r="N25" s="5">
        <v>849</v>
      </c>
      <c r="O25" s="5">
        <v>44925</v>
      </c>
      <c r="P25" s="5">
        <v>87719</v>
      </c>
      <c r="Q25" s="5">
        <v>2438</v>
      </c>
      <c r="R25" s="5">
        <v>65174</v>
      </c>
      <c r="S25" s="5">
        <v>587</v>
      </c>
      <c r="T25" s="5">
        <v>13509</v>
      </c>
      <c r="U25" s="5">
        <v>6011</v>
      </c>
      <c r="V25" s="5">
        <v>3.9</v>
      </c>
      <c r="W25" s="1">
        <v>0.13</v>
      </c>
    </row>
    <row r="26" spans="1:23" x14ac:dyDescent="0.3">
      <c r="A26">
        <v>24</v>
      </c>
      <c r="B26" s="4">
        <v>44469</v>
      </c>
      <c r="C26" s="5">
        <v>205324</v>
      </c>
      <c r="D26" s="5">
        <v>75</v>
      </c>
      <c r="E26" s="5">
        <v>12572</v>
      </c>
      <c r="F26" s="5">
        <v>96</v>
      </c>
      <c r="G26" s="5">
        <v>5452</v>
      </c>
      <c r="H26" s="5">
        <v>4077</v>
      </c>
      <c r="I26" s="5">
        <v>3320</v>
      </c>
      <c r="J26" s="5">
        <v>6839</v>
      </c>
      <c r="K26" s="5">
        <v>1897</v>
      </c>
      <c r="L26" s="5">
        <v>1284</v>
      </c>
      <c r="M26" s="5">
        <v>80368</v>
      </c>
      <c r="N26" s="5">
        <v>1114</v>
      </c>
      <c r="O26" s="5">
        <v>88230</v>
      </c>
      <c r="P26" s="5">
        <v>234354</v>
      </c>
      <c r="Q26" s="5">
        <v>10821</v>
      </c>
      <c r="R26" s="5">
        <v>173054</v>
      </c>
      <c r="S26" s="5">
        <v>19616</v>
      </c>
      <c r="T26" s="5">
        <v>21077</v>
      </c>
      <c r="U26" s="5">
        <v>9786</v>
      </c>
      <c r="V26" s="5">
        <v>4.5999999999999996</v>
      </c>
      <c r="W26" s="1">
        <v>0.28000000000000003</v>
      </c>
    </row>
    <row r="27" spans="1:23" x14ac:dyDescent="0.3">
      <c r="A27">
        <v>25</v>
      </c>
      <c r="B27" s="4">
        <v>44561</v>
      </c>
      <c r="C27" s="5" t="s">
        <v>30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30</v>
      </c>
      <c r="N27" s="5" t="s">
        <v>30</v>
      </c>
      <c r="O27" s="5" t="s">
        <v>30</v>
      </c>
      <c r="P27" s="5">
        <v>488491</v>
      </c>
      <c r="Q27" s="5" t="s">
        <v>30</v>
      </c>
      <c r="R27" s="5" t="s">
        <v>30</v>
      </c>
      <c r="S27" s="5" t="s">
        <v>30</v>
      </c>
      <c r="T27" s="5" t="s">
        <v>30</v>
      </c>
      <c r="U27" s="5" t="s">
        <v>30</v>
      </c>
      <c r="V27" s="5" t="s">
        <v>30</v>
      </c>
      <c r="W27" s="1" t="s">
        <v>30</v>
      </c>
    </row>
    <row r="28" spans="1:23" x14ac:dyDescent="0.3">
      <c r="A28">
        <v>26</v>
      </c>
      <c r="B28" s="4">
        <v>44651</v>
      </c>
      <c r="C28" s="5">
        <v>808144</v>
      </c>
      <c r="D28" s="5">
        <v>98</v>
      </c>
      <c r="E28" s="5">
        <v>115801</v>
      </c>
      <c r="F28" s="5">
        <v>4263</v>
      </c>
      <c r="G28" s="5">
        <v>101986</v>
      </c>
      <c r="H28" s="5">
        <v>5642</v>
      </c>
      <c r="I28" s="5">
        <v>3972</v>
      </c>
      <c r="J28" s="5">
        <v>48298</v>
      </c>
      <c r="K28" s="5">
        <v>287937</v>
      </c>
      <c r="L28" s="5">
        <v>2882</v>
      </c>
      <c r="M28" s="5">
        <v>27499</v>
      </c>
      <c r="N28" s="5">
        <v>5130</v>
      </c>
      <c r="O28" s="5">
        <v>204636</v>
      </c>
      <c r="P28" s="5">
        <v>844440</v>
      </c>
      <c r="Q28" s="5">
        <v>19332</v>
      </c>
      <c r="R28" s="5">
        <v>452271</v>
      </c>
      <c r="S28" s="5">
        <v>325319</v>
      </c>
      <c r="T28" s="5">
        <v>30432</v>
      </c>
      <c r="U28" s="5">
        <v>17086</v>
      </c>
      <c r="V28" s="5">
        <v>5.8</v>
      </c>
      <c r="W28" s="1">
        <v>0.48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8404-6906-4D9A-8300-6017CB6344DE}">
  <sheetPr codeName="Folha5"/>
  <dimension ref="A1:R11"/>
  <sheetViews>
    <sheetView zoomScale="85" zoomScaleNormal="85" workbookViewId="0">
      <selection activeCell="D14" sqref="D14"/>
    </sheetView>
  </sheetViews>
  <sheetFormatPr defaultColWidth="11.21875" defaultRowHeight="14.4" x14ac:dyDescent="0.3"/>
  <sheetData>
    <row r="1" spans="1:18" x14ac:dyDescent="0.3">
      <c r="A1" t="s">
        <v>31</v>
      </c>
      <c r="B1" t="s">
        <v>118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</row>
    <row r="2" spans="1:18" x14ac:dyDescent="0.3">
      <c r="A2" s="8">
        <v>0</v>
      </c>
      <c r="B2">
        <v>2015</v>
      </c>
      <c r="C2" s="2">
        <v>3.5000000000000003E-2</v>
      </c>
      <c r="D2" s="2">
        <v>6.5000000000000002E-2</v>
      </c>
      <c r="E2" s="2">
        <v>2.5000000000000001E-3</v>
      </c>
      <c r="F2" s="2">
        <v>7.4999999999999997E-2</v>
      </c>
      <c r="G2" s="2">
        <v>9.9479166666666657E-3</v>
      </c>
      <c r="H2" s="2">
        <v>1.1458333333333333E-2</v>
      </c>
      <c r="I2" s="2">
        <v>4.4999999999999998E-2</v>
      </c>
      <c r="J2" s="2">
        <v>4.8270833333333346E-2</v>
      </c>
      <c r="K2" s="2">
        <v>5.1633333333333337E-2</v>
      </c>
      <c r="L2" s="2">
        <v>5.1870833333333338E-2</v>
      </c>
      <c r="M2" s="2">
        <v>5.4933333333333348E-2</v>
      </c>
      <c r="N2" s="2">
        <v>5.1320833333333329E-2</v>
      </c>
      <c r="O2" s="2">
        <v>5.1195833333333336E-2</v>
      </c>
      <c r="P2" s="2">
        <v>5.5649999999999984E-2</v>
      </c>
      <c r="Q2" s="2">
        <v>5.5250000000000014E-2</v>
      </c>
      <c r="R2" s="2">
        <v>0</v>
      </c>
    </row>
    <row r="3" spans="1:18" x14ac:dyDescent="0.3">
      <c r="A3" s="8">
        <v>1</v>
      </c>
      <c r="B3">
        <v>2016</v>
      </c>
      <c r="C3" s="2">
        <v>3.5000000000000003E-2</v>
      </c>
      <c r="D3" s="2">
        <v>6.5000000000000002E-2</v>
      </c>
      <c r="E3" s="2">
        <v>2.5000000000000001E-3</v>
      </c>
      <c r="F3" s="2">
        <v>7.4999999999999997E-2</v>
      </c>
      <c r="G3" s="2">
        <v>5.9895833333333337E-3</v>
      </c>
      <c r="H3" s="2">
        <v>6.4241695319432121E-3</v>
      </c>
      <c r="I3" s="2">
        <v>4.4999999999999998E-2</v>
      </c>
      <c r="J3" s="2">
        <v>4.130000000000001E-2</v>
      </c>
      <c r="K3" s="2">
        <v>4.3100000000000006E-2</v>
      </c>
      <c r="L3" s="2">
        <v>0.05</v>
      </c>
      <c r="M3" s="2">
        <v>4.7239583333333328E-2</v>
      </c>
      <c r="N3" s="2">
        <v>4.6835416666666664E-2</v>
      </c>
      <c r="O3" s="2">
        <v>4.6312499999999986E-2</v>
      </c>
      <c r="P3" s="2">
        <v>4.7558333333333327E-2</v>
      </c>
      <c r="Q3" s="2">
        <v>5.1450000000000003E-2</v>
      </c>
      <c r="R3" s="2">
        <v>4.4400000000000002E-2</v>
      </c>
    </row>
    <row r="4" spans="1:18" x14ac:dyDescent="0.3">
      <c r="A4" s="8">
        <v>2</v>
      </c>
      <c r="B4">
        <v>2017</v>
      </c>
      <c r="C4" s="2">
        <v>1.4999999999999999E-2</v>
      </c>
      <c r="D4" s="2">
        <v>4.4999999999999998E-2</v>
      </c>
      <c r="E4" s="2">
        <v>1E-3</v>
      </c>
      <c r="F4" s="2">
        <v>5.5E-2</v>
      </c>
      <c r="G4" s="2">
        <v>7.3173631393694295E-3</v>
      </c>
      <c r="H4" s="2">
        <v>6.2500000000000003E-3</v>
      </c>
      <c r="I4" s="2">
        <v>3.6249999999999998E-2</v>
      </c>
      <c r="J4" s="2">
        <v>4.130000000000001E-2</v>
      </c>
      <c r="K4" s="2">
        <v>4.3100000000000006E-2</v>
      </c>
      <c r="L4" s="2">
        <v>0.05</v>
      </c>
      <c r="M4" s="2">
        <v>4.4999999999999998E-2</v>
      </c>
      <c r="N4" s="2">
        <v>4.4850000000000001E-2</v>
      </c>
      <c r="O4" s="2">
        <v>4.4750000000000005E-2</v>
      </c>
      <c r="P4" s="2">
        <v>4.5050000000000007E-2</v>
      </c>
      <c r="Q4" s="2">
        <v>4.5060416666666672E-2</v>
      </c>
      <c r="R4" s="2">
        <v>4.7733333333333322E-2</v>
      </c>
    </row>
    <row r="5" spans="1:18" x14ac:dyDescent="0.3">
      <c r="A5" s="8">
        <v>3</v>
      </c>
      <c r="B5">
        <v>2018</v>
      </c>
      <c r="C5" s="2">
        <v>1.4999999999999999E-2</v>
      </c>
      <c r="D5" s="2">
        <v>4.4999999999999998E-2</v>
      </c>
      <c r="E5" s="2">
        <v>1E-3</v>
      </c>
      <c r="F5" s="2">
        <v>5.5E-2</v>
      </c>
      <c r="G5" s="2">
        <v>0.01</v>
      </c>
      <c r="H5" s="2">
        <v>0.01</v>
      </c>
      <c r="I5" s="2">
        <v>0.01</v>
      </c>
      <c r="J5" s="2">
        <v>4.1150000000000013E-2</v>
      </c>
      <c r="K5" s="2">
        <v>4.2510416666666655E-2</v>
      </c>
      <c r="L5" s="2">
        <v>4.3437499999999997E-2</v>
      </c>
      <c r="M5" s="2">
        <v>4.2450000000000002E-2</v>
      </c>
      <c r="N5" s="2">
        <v>4.3743749999999998E-2</v>
      </c>
      <c r="O5" s="2">
        <v>4.3541666666666673E-2</v>
      </c>
      <c r="P5" s="2">
        <v>4.2702083333333335E-2</v>
      </c>
      <c r="Q5" s="2">
        <v>4.3437499999999997E-2</v>
      </c>
      <c r="R5" s="2">
        <v>4.4399999999999995E-2</v>
      </c>
    </row>
    <row r="6" spans="1:18" x14ac:dyDescent="0.3">
      <c r="A6" s="8">
        <v>4</v>
      </c>
      <c r="B6">
        <v>2019</v>
      </c>
      <c r="C6" s="2">
        <v>1.4999999999999999E-2</v>
      </c>
      <c r="D6" s="2">
        <v>0.03</v>
      </c>
      <c r="E6" s="2">
        <v>1E-3</v>
      </c>
      <c r="F6" s="2">
        <v>5.5E-2</v>
      </c>
      <c r="G6" s="2">
        <v>0.01</v>
      </c>
      <c r="H6" s="2">
        <v>0.01</v>
      </c>
      <c r="I6" s="2">
        <v>0.01</v>
      </c>
      <c r="J6" s="2">
        <v>3.8124999999999999E-2</v>
      </c>
      <c r="K6" s="2">
        <v>3.9452054794520547E-2</v>
      </c>
      <c r="L6" s="2">
        <v>4.9315068493150684E-2</v>
      </c>
      <c r="M6" s="2">
        <v>3.8124999999999999E-2</v>
      </c>
      <c r="N6" s="2">
        <v>3.8124999999999999E-2</v>
      </c>
      <c r="O6" s="2">
        <v>3.8124999999999999E-2</v>
      </c>
      <c r="P6" s="2">
        <v>3.8124999999999999E-2</v>
      </c>
      <c r="Q6" s="2">
        <v>3.9375E-2</v>
      </c>
      <c r="R6" s="2">
        <v>4.4400000000000002E-2</v>
      </c>
    </row>
    <row r="7" spans="1:18" x14ac:dyDescent="0.3">
      <c r="A7" s="8">
        <v>5</v>
      </c>
      <c r="B7">
        <v>2020</v>
      </c>
      <c r="C7" s="2">
        <v>2.5000000000000001E-3</v>
      </c>
      <c r="D7" s="2">
        <v>5.0000000000000001E-3</v>
      </c>
      <c r="E7" s="2">
        <v>5.0000000000000001E-4</v>
      </c>
      <c r="F7" s="2">
        <v>0.01</v>
      </c>
      <c r="G7" s="2">
        <v>0.01</v>
      </c>
      <c r="H7" s="2">
        <v>0.01</v>
      </c>
      <c r="I7" s="2">
        <v>0.01</v>
      </c>
      <c r="J7" s="2">
        <v>3.4375000000000003E-2</v>
      </c>
      <c r="K7" s="2">
        <v>0.03</v>
      </c>
      <c r="L7" s="2">
        <v>2.8750000000000001E-2</v>
      </c>
      <c r="M7" s="2">
        <v>2.8125000000000001E-2</v>
      </c>
      <c r="N7" s="2">
        <v>2.8750000000000001E-2</v>
      </c>
      <c r="O7" s="2">
        <v>2.9374999999999998E-2</v>
      </c>
      <c r="P7" s="2">
        <v>0.03</v>
      </c>
      <c r="Q7" s="2">
        <v>3.9375E-2</v>
      </c>
      <c r="R7" s="2">
        <v>4.4400000000000002E-2</v>
      </c>
    </row>
    <row r="8" spans="1:18" x14ac:dyDescent="0.3">
      <c r="A8" s="8">
        <v>6</v>
      </c>
      <c r="B8">
        <v>2021</v>
      </c>
      <c r="C8" s="2">
        <v>2.5000000000000001E-3</v>
      </c>
      <c r="D8" s="2">
        <v>5.0000000000000001E-3</v>
      </c>
      <c r="E8" s="2">
        <v>5.0000000000000001E-4</v>
      </c>
      <c r="F8" s="2">
        <v>0.01</v>
      </c>
      <c r="G8" s="2">
        <v>0.01</v>
      </c>
      <c r="H8" s="2">
        <v>0.01</v>
      </c>
      <c r="I8" s="2">
        <v>0.01</v>
      </c>
      <c r="J8" s="2">
        <v>0.03</v>
      </c>
      <c r="K8" s="2">
        <v>0.03</v>
      </c>
      <c r="L8" s="2">
        <v>0.03</v>
      </c>
      <c r="M8" s="2">
        <v>0.03</v>
      </c>
      <c r="N8" s="2">
        <v>3.0624999999999999E-2</v>
      </c>
      <c r="O8" s="2">
        <v>0.03</v>
      </c>
      <c r="P8" s="2">
        <v>0.03</v>
      </c>
      <c r="Q8" s="2">
        <v>0.03</v>
      </c>
      <c r="R8" s="2">
        <v>4.4400000000000002E-2</v>
      </c>
    </row>
    <row r="9" spans="1:18" x14ac:dyDescent="0.3">
      <c r="A9" s="8">
        <v>7</v>
      </c>
      <c r="B9">
        <v>2012</v>
      </c>
      <c r="C9" s="2">
        <v>4.2500000000000003E-2</v>
      </c>
      <c r="D9" s="2">
        <v>8.7499999999999994E-2</v>
      </c>
      <c r="E9" s="2">
        <v>3.2500000000000001E-2</v>
      </c>
      <c r="F9" s="2">
        <v>9.7500000000000003E-2</v>
      </c>
      <c r="G9" s="2">
        <v>4.0810688405797102E-2</v>
      </c>
      <c r="H9" s="2">
        <v>4.1770833333333333E-2</v>
      </c>
      <c r="I9" s="2">
        <v>4.2708333333333327E-2</v>
      </c>
      <c r="J9" s="2">
        <v>5.62E-2</v>
      </c>
      <c r="K9" s="2">
        <v>5.5599999999999997E-2</v>
      </c>
      <c r="L9" s="2">
        <v>5.79E-2</v>
      </c>
      <c r="M9" s="2">
        <v>5.8799999999999998E-2</v>
      </c>
      <c r="N9" s="2">
        <v>5.9699999999999996E-2</v>
      </c>
      <c r="O9" s="2">
        <v>5.7999999999999996E-2</v>
      </c>
      <c r="P9" s="2">
        <v>5.8700000000000002E-2</v>
      </c>
      <c r="Q9" s="2">
        <v>5.9400000000000001E-2</v>
      </c>
    </row>
    <row r="10" spans="1:18" x14ac:dyDescent="0.3">
      <c r="A10" s="8">
        <v>8</v>
      </c>
      <c r="B10">
        <v>2013</v>
      </c>
      <c r="C10" s="2">
        <v>5.7500000000000002E-2</v>
      </c>
      <c r="D10" s="2">
        <v>8.7499999999999994E-2</v>
      </c>
      <c r="E10" s="2">
        <v>2.5000000000000001E-2</v>
      </c>
      <c r="F10" s="2">
        <v>9.7500000000000003E-2</v>
      </c>
      <c r="G10" s="2">
        <v>3.4322916666666668E-2</v>
      </c>
      <c r="H10" s="2">
        <v>3.3869749999999997E-2</v>
      </c>
      <c r="I10" s="2">
        <v>4.4999999999999998E-2</v>
      </c>
      <c r="J10" s="2">
        <v>5.5999999999999987E-2</v>
      </c>
      <c r="K10" s="2">
        <v>5.5816666666666667E-2</v>
      </c>
      <c r="L10" s="2">
        <v>5.8350000000000006E-2</v>
      </c>
      <c r="M10" s="2">
        <v>5.8325000000000002E-2</v>
      </c>
      <c r="N10" s="2">
        <v>5.9074999999999996E-2</v>
      </c>
      <c r="O10" s="2">
        <v>5.8108333333333324E-2</v>
      </c>
      <c r="P10" s="2">
        <v>5.8700000000000002E-2</v>
      </c>
      <c r="Q10" s="2">
        <v>5.9399999999999988E-2</v>
      </c>
    </row>
    <row r="11" spans="1:18" x14ac:dyDescent="0.3">
      <c r="A11" s="8">
        <v>9</v>
      </c>
      <c r="B11">
        <v>2014</v>
      </c>
      <c r="C11" s="2">
        <v>4.2916666666666672E-2</v>
      </c>
      <c r="D11" s="2">
        <v>7.2916666666666671E-2</v>
      </c>
      <c r="E11" s="2">
        <v>7.9166666666666656E-3</v>
      </c>
      <c r="F11" s="2">
        <v>8.2916666666666666E-2</v>
      </c>
      <c r="G11" s="2">
        <v>1.6729166666666666E-2</v>
      </c>
      <c r="H11" s="2">
        <v>1.5049447689182323E-2</v>
      </c>
      <c r="I11" s="2">
        <v>4.4999999999999998E-2</v>
      </c>
      <c r="J11" s="2">
        <v>5.5799999999999988E-2</v>
      </c>
      <c r="K11" s="2">
        <v>5.639166666666668E-2</v>
      </c>
      <c r="L11" s="2">
        <v>5.793333333333333E-2</v>
      </c>
      <c r="M11" s="2">
        <v>5.9041666666666659E-2</v>
      </c>
      <c r="N11" s="2">
        <v>5.9008333333333336E-2</v>
      </c>
      <c r="O11" s="2">
        <v>5.9666666666666673E-2</v>
      </c>
      <c r="P11" s="2">
        <v>5.8933333333333317E-2</v>
      </c>
      <c r="Q11" s="2">
        <v>5.9399999999999988E-2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0178-9585-49CF-9E51-BCD148EE1163}">
  <sheetPr codeName="Folha4"/>
  <dimension ref="A1:D24"/>
  <sheetViews>
    <sheetView workbookViewId="0">
      <selection activeCell="C17" sqref="C17"/>
    </sheetView>
  </sheetViews>
  <sheetFormatPr defaultRowHeight="14.4" x14ac:dyDescent="0.3"/>
  <cols>
    <col min="1" max="1" width="36.33203125" customWidth="1"/>
    <col min="2" max="2" width="4.6640625" customWidth="1"/>
    <col min="3" max="3" width="48" bestFit="1" customWidth="1"/>
    <col min="4" max="4" width="33.77734375" customWidth="1"/>
  </cols>
  <sheetData>
    <row r="1" spans="1:4" x14ac:dyDescent="0.3">
      <c r="A1" t="s">
        <v>78</v>
      </c>
      <c r="B1" t="s">
        <v>77</v>
      </c>
      <c r="C1" t="s">
        <v>52</v>
      </c>
      <c r="D1" t="s">
        <v>53</v>
      </c>
    </row>
    <row r="2" spans="1:4" x14ac:dyDescent="0.3">
      <c r="A2" t="str" cm="1">
        <f t="array" aca="1" ref="A2" ca="1">CELL("endereço",Tabela1[[#Headers],[Produto_Interno_Bruto]])</f>
        <v>[db_stats_capeverde.xlsx]resumo!$C$1</v>
      </c>
      <c r="B2" t="s">
        <v>54</v>
      </c>
      <c r="C2" t="s">
        <v>29</v>
      </c>
      <c r="D2" t="s">
        <v>0</v>
      </c>
    </row>
    <row r="3" spans="1:4" x14ac:dyDescent="0.3">
      <c r="A3" t="str" cm="1">
        <f t="array" aca="1" ref="A3" ca="1">CELL("endereço",Tabela1[[#Headers],[Inflacao_Media_Anual]])</f>
        <v>[db_stats_capeverde.xlsx]resumo!$D$1</v>
      </c>
      <c r="B3" t="s">
        <v>55</v>
      </c>
      <c r="C3" t="s">
        <v>1</v>
      </c>
      <c r="D3" t="s">
        <v>0</v>
      </c>
    </row>
    <row r="4" spans="1:4" x14ac:dyDescent="0.3">
      <c r="A4" t="str" cm="1">
        <f t="array" aca="1" ref="A4" ca="1">CELL("endereço",Tabela1[[#Headers],[Inflacao_Homóloga]])</f>
        <v>[db_stats_capeverde.xlsx]resumo!$E$1</v>
      </c>
      <c r="B4" t="s">
        <v>56</v>
      </c>
      <c r="C4" t="s">
        <v>2</v>
      </c>
      <c r="D4" t="s">
        <v>0</v>
      </c>
    </row>
    <row r="5" spans="1:4" x14ac:dyDescent="0.3">
      <c r="A5" t="str" cm="1">
        <f t="array" aca="1" ref="A5" ca="1">CELL("endereço",Tabela1[[#Headers],[Taxa_de_Desemprego]])</f>
        <v>[db_stats_capeverde.xlsx]resumo!$F$1</v>
      </c>
      <c r="B5" t="s">
        <v>57</v>
      </c>
      <c r="C5" t="s">
        <v>3</v>
      </c>
      <c r="D5" t="s">
        <v>0</v>
      </c>
    </row>
    <row r="6" spans="1:4" x14ac:dyDescent="0.3">
      <c r="A6" t="str" cm="1">
        <f t="array" aca="1" ref="A6" ca="1">CELL("endereço",Tabela1[[#Headers],[Massa_Monetária]])</f>
        <v>[db_stats_capeverde.xlsx]resumo!$G$1</v>
      </c>
      <c r="B6" t="s">
        <v>58</v>
      </c>
      <c r="C6" t="s">
        <v>5</v>
      </c>
      <c r="D6" t="s">
        <v>4</v>
      </c>
    </row>
    <row r="7" spans="1:4" x14ac:dyDescent="0.3">
      <c r="A7" t="str" cm="1">
        <f t="array" aca="1" ref="A7" ca="1">CELL("endereço",Tabela1[[#Headers],[Ativo_Externo_Liquido_do_Sistema]])</f>
        <v>[db_stats_capeverde.xlsx]resumo!$H$1</v>
      </c>
      <c r="B7" t="s">
        <v>59</v>
      </c>
      <c r="C7" t="s">
        <v>6</v>
      </c>
      <c r="D7" t="s">
        <v>4</v>
      </c>
    </row>
    <row r="8" spans="1:4" x14ac:dyDescent="0.3">
      <c r="A8" t="str" cm="1">
        <f t="array" aca="1" ref="A8" ca="1">CELL("endereço",Tabela1[[#Headers],[Credito_Interno_Liquido]])</f>
        <v>[db_stats_capeverde.xlsx]resumo!$I$1</v>
      </c>
      <c r="B8" t="s">
        <v>60</v>
      </c>
      <c r="C8" t="s">
        <v>7</v>
      </c>
      <c r="D8" t="s">
        <v>4</v>
      </c>
    </row>
    <row r="9" spans="1:4" x14ac:dyDescent="0.3">
      <c r="A9" t="str" cm="1">
        <f t="array" aca="1" ref="A9" ca="1">CELL("endereço",Tabela1[[#Headers],[Credito_à_Economia2]])</f>
        <v>[db_stats_capeverde.xlsx]resumo!$J$1</v>
      </c>
      <c r="B9" t="s">
        <v>61</v>
      </c>
      <c r="C9" t="s">
        <v>21</v>
      </c>
      <c r="D9" t="s">
        <v>4</v>
      </c>
    </row>
    <row r="10" spans="1:4" x14ac:dyDescent="0.3">
      <c r="A10" t="str" cm="1">
        <f t="array" aca="1" ref="A10" ca="1">CELL("endereço",Tabela1[[#Headers],[Depósitos_de_Particulares_e_Sociedades_Nao_Financeiras3]])</f>
        <v>[db_stats_capeverde.xlsx]resumo!$K$1</v>
      </c>
      <c r="B10" t="s">
        <v>62</v>
      </c>
      <c r="C10" t="s">
        <v>22</v>
      </c>
      <c r="D10" t="s">
        <v>4</v>
      </c>
    </row>
    <row r="11" spans="1:4" x14ac:dyDescent="0.3">
      <c r="A11" t="str" cm="1">
        <f t="array" aca="1" ref="A11" ca="1">CELL("endereço",Tabela1[[#Headers],[Depósitos_a_Prazo_e_de_Poupanca_de_Emigrantes_]])</f>
        <v>[db_stats_capeverde.xlsx]resumo!$L$1</v>
      </c>
      <c r="B11" t="s">
        <v>63</v>
      </c>
      <c r="C11" t="s">
        <v>8</v>
      </c>
      <c r="D11" t="s">
        <v>4</v>
      </c>
    </row>
    <row r="12" spans="1:4" x14ac:dyDescent="0.3">
      <c r="A12" t="str" cm="1">
        <f t="array" aca="1" ref="A12" ca="1">CELL("endereço",Tabela1[[#Headers],[indice_de_Taxa_de_Câmbio_Efetiva_Nominal_(2015=100)4]])</f>
        <v>[db_stats_capeverde.xlsx]resumo!$M$1</v>
      </c>
      <c r="B12" t="s">
        <v>64</v>
      </c>
      <c r="C12" t="s">
        <v>23</v>
      </c>
      <c r="D12" t="s">
        <v>9</v>
      </c>
    </row>
    <row r="13" spans="1:4" x14ac:dyDescent="0.3">
      <c r="A13" t="str" cm="1">
        <f t="array" aca="1" ref="A13" ca="1">CELL("endereço",Tabela1[[#Headers],[indice_de_Taxa_de_Câmbio_Efetiva_Real_(2015=100)4]])</f>
        <v>[db_stats_capeverde.xlsx]resumo!$N$1</v>
      </c>
      <c r="B13" t="s">
        <v>65</v>
      </c>
      <c r="C13" t="s">
        <v>24</v>
      </c>
      <c r="D13" t="s">
        <v>9</v>
      </c>
    </row>
    <row r="14" spans="1:4" x14ac:dyDescent="0.3">
      <c r="A14" t="str" cm="1">
        <f t="array" aca="1" ref="A14" ca="1">CELL("endereço",Tabela1[[#Headers],[Taxa_de_Câmbio_USD/CVE]])</f>
        <v>[db_stats_capeverde.xlsx]resumo!$O$1</v>
      </c>
      <c r="B14" t="s">
        <v>66</v>
      </c>
      <c r="C14" t="s">
        <v>10</v>
      </c>
      <c r="D14" t="s">
        <v>9</v>
      </c>
    </row>
    <row r="15" spans="1:4" x14ac:dyDescent="0.3">
      <c r="A15" t="str" cm="1">
        <f t="array" aca="1" ref="A15" ca="1">CELL("endereço",Tabela1[[#Headers],[Balanca_Corrente_+_Balanca_de_Capital]])</f>
        <v>[db_stats_capeverde.xlsx]resumo!$P$1</v>
      </c>
      <c r="B15" t="s">
        <v>67</v>
      </c>
      <c r="C15" t="s">
        <v>12</v>
      </c>
      <c r="D15" t="s">
        <v>11</v>
      </c>
    </row>
    <row r="16" spans="1:4" x14ac:dyDescent="0.3">
      <c r="A16" t="str" cm="1">
        <f t="array" aca="1" ref="A16" ca="1">CELL("endereço",Tabela1[[#Headers],[Balanca_Corrente]])</f>
        <v>[db_stats_capeverde.xlsx]resumo!$Q$1</v>
      </c>
      <c r="B16" t="s">
        <v>68</v>
      </c>
      <c r="C16" t="s">
        <v>13</v>
      </c>
      <c r="D16" t="s">
        <v>11</v>
      </c>
    </row>
    <row r="17" spans="1:4" x14ac:dyDescent="0.3">
      <c r="A17" t="str" cm="1">
        <f t="array" aca="1" ref="A17" ca="1">CELL("endereço",Tabela1[[#Headers],[Receitas_Brutas_de_Turismo_]])</f>
        <v>[db_stats_capeverde.xlsx]resumo!$R$1</v>
      </c>
      <c r="B17" t="s">
        <v>69</v>
      </c>
      <c r="C17" t="s">
        <v>14</v>
      </c>
      <c r="D17" t="s">
        <v>11</v>
      </c>
    </row>
    <row r="18" spans="1:4" x14ac:dyDescent="0.3">
      <c r="A18" t="str" cm="1">
        <f t="array" aca="1" ref="A18" ca="1">CELL("endereço",Tabela1[[#Headers],[Remessas_de_Emigrantes_]])</f>
        <v>[db_stats_capeverde.xlsx]resumo!$S$1</v>
      </c>
      <c r="B18" t="s">
        <v>70</v>
      </c>
      <c r="C18" t="s">
        <v>15</v>
      </c>
      <c r="D18" t="s">
        <v>11</v>
      </c>
    </row>
    <row r="19" spans="1:4" x14ac:dyDescent="0.3">
      <c r="A19" t="str" cm="1">
        <f t="array" aca="1" ref="A19" ca="1">CELL("endereço",Tabela1[[#Headers],[Investimento_Direto_Estrangeiro_em_Cabo_Verde]])</f>
        <v>[db_stats_capeverde.xlsx]resumo!$T$1</v>
      </c>
      <c r="B19" t="s">
        <v>71</v>
      </c>
      <c r="C19" t="s">
        <v>16</v>
      </c>
      <c r="D19" t="s">
        <v>11</v>
      </c>
    </row>
    <row r="20" spans="1:4" x14ac:dyDescent="0.3">
      <c r="A20" t="str" cm="1">
        <f t="array" aca="1" ref="A20" ca="1">CELL("endereço",Tabela1[[#Headers],[Reservas/Importacoes]])</f>
        <v>[db_stats_capeverde.xlsx]resumo!$U$1</v>
      </c>
      <c r="B20" t="s">
        <v>72</v>
      </c>
      <c r="C20" t="s">
        <v>17</v>
      </c>
      <c r="D20" t="s">
        <v>11</v>
      </c>
    </row>
    <row r="21" spans="1:4" x14ac:dyDescent="0.3">
      <c r="A21" t="str" cm="1">
        <f t="array" aca="1" ref="A21" ca="1">CELL("endereço",Tabela1[[#Headers],[Saldo_Global]])</f>
        <v>[db_stats_capeverde.xlsx]resumo!$V$1</v>
      </c>
      <c r="B21" t="s">
        <v>73</v>
      </c>
      <c r="C21" t="s">
        <v>25</v>
      </c>
      <c r="D21" t="s">
        <v>18</v>
      </c>
    </row>
    <row r="22" spans="1:4" x14ac:dyDescent="0.3">
      <c r="A22" t="str" cm="1">
        <f t="array" aca="1" ref="A22" ca="1">CELL("endereço",Tabela1[[#Headers],[Saldo_Global_Primário]])</f>
        <v>[db_stats_capeverde.xlsx]resumo!$W$1</v>
      </c>
      <c r="B22" t="s">
        <v>74</v>
      </c>
      <c r="C22" t="s">
        <v>19</v>
      </c>
      <c r="D22" t="s">
        <v>18</v>
      </c>
    </row>
    <row r="23" spans="1:4" x14ac:dyDescent="0.3">
      <c r="A23" t="str" cm="1">
        <f t="array" aca="1" ref="A23" ca="1">CELL("endereço",Tabela1[[#Headers],[Stock_da_Divida_Externa_]])</f>
        <v>[db_stats_capeverde.xlsx]resumo!$X$1</v>
      </c>
      <c r="B23" t="s">
        <v>75</v>
      </c>
      <c r="C23" t="s">
        <v>20</v>
      </c>
      <c r="D23" t="s">
        <v>18</v>
      </c>
    </row>
    <row r="24" spans="1:4" x14ac:dyDescent="0.3">
      <c r="A24" t="str" cm="1">
        <f t="array" aca="1" ref="A24" ca="1">CELL("endereço",Tabela1[[#Headers],[Stock_da_Divida_Interna]])</f>
        <v>[db_stats_capeverde.xlsx]resumo!$Y$1</v>
      </c>
      <c r="B24" t="s">
        <v>76</v>
      </c>
      <c r="C24" t="s">
        <v>26</v>
      </c>
      <c r="D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resumo</vt:lpstr>
      <vt:lpstr>turismo</vt:lpstr>
      <vt:lpstr>Taxa_juro</vt:lpstr>
      <vt:lpstr>mapeamento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Fidalgo</dc:creator>
  <cp:lastModifiedBy>João Carlos Fidalgo</cp:lastModifiedBy>
  <dcterms:created xsi:type="dcterms:W3CDTF">2022-08-26T12:44:48Z</dcterms:created>
  <dcterms:modified xsi:type="dcterms:W3CDTF">2022-08-27T20:08:19Z</dcterms:modified>
</cp:coreProperties>
</file>