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me\OneDrive\Desktop\PyProject1\Project2\"/>
    </mc:Choice>
  </mc:AlternateContent>
  <xr:revisionPtr revIDLastSave="0" documentId="13_ncr:1_{4A100B3D-41C3-48CF-926B-E82D3EDDE6F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Database" sheetId="1" r:id="rId1"/>
    <sheet name="EmployeeForm" sheetId="2" r:id="rId2"/>
    <sheet name="RAB Form" sheetId="3" state="hidden" r:id="rId3"/>
    <sheet name="EngineerForm" sheetId="4" r:id="rId4"/>
    <sheet name="QCR" sheetId="5" r:id="rId5"/>
    <sheet name="NCMR" sheetId="6" r:id="rId6"/>
    <sheet name="PivotTable" sheetId="7" state="hidden" r:id="rId7"/>
    <sheet name="Charts" sheetId="8" r:id="rId8"/>
    <sheet name="Reference" sheetId="9" r:id="rId9"/>
  </sheets>
  <externalReferences>
    <externalReference r:id="rId10"/>
  </externalReferences>
  <definedNames>
    <definedName name="_xlnm._FilterDatabase" localSheetId="8" hidden="1">Reference!$G$32:$G$86</definedName>
    <definedName name="AUBearing">Reference!$O$2:$O$32</definedName>
    <definedName name="Bearing_Part" localSheetId="1">EmployeeForm!$F$16</definedName>
    <definedName name="Bearing_Part">EngineerForm!$J$13</definedName>
    <definedName name="BearingPart2">'RAB Form'!$F$16</definedName>
    <definedName name="CheckID" localSheetId="1">EmployeeForm!$N$10</definedName>
    <definedName name="CheckID">EngineerForm!$R$7</definedName>
    <definedName name="CheckID2">'RAB Form'!$N$10</definedName>
    <definedName name="CurrRec" localSheetId="1">EmployeeForm!$J$14</definedName>
    <definedName name="CurrRec">EngineerForm!$N$11</definedName>
    <definedName name="CurrRec2">'RAB Form'!$J$14</definedName>
    <definedName name="Day_Closed">EngineerForm!$J$20</definedName>
    <definedName name="Day_Opened" localSheetId="1">EmployeeForm!$F$12</definedName>
    <definedName name="Day_Opened">EngineerForm!$J$10</definedName>
    <definedName name="Day_Opened2">'RAB Form'!$F$13</definedName>
    <definedName name="EmployeeRemarks2">'RAB Form'!$F$20</definedName>
    <definedName name="FormEnter">'RAB Form'!$F$10:$F$19</definedName>
    <definedName name="FormEntry" localSheetId="1">EmployeeForm!$F$12:$F$20</definedName>
    <definedName name="FormEntry">EngineerForm!$J$7:$J$38</definedName>
    <definedName name="FormSubmit">EmployeeForm!$F$10:$F$19</definedName>
    <definedName name="Line" localSheetId="1">EmployeeForm!$F$11</definedName>
    <definedName name="Line">EngineerForm!$J$8</definedName>
    <definedName name="Line2" localSheetId="2">'RAB Form'!$F$11</definedName>
    <definedName name="Line2">#REF!</definedName>
    <definedName name="LineCheck">EmployeeForm!$F$6</definedName>
    <definedName name="LineCheck2">'RAB Form'!$F$6</definedName>
    <definedName name="Machine" localSheetId="1">EmployeeForm!$F$18</definedName>
    <definedName name="Machine">EngineerForm!$J$15</definedName>
    <definedName name="Machine2">'RAB Form'!$F$18</definedName>
    <definedName name="MachineList">Reference!$I$2:$I$100</definedName>
    <definedName name="Month_Closed">EngineerForm!$J$19</definedName>
    <definedName name="Month_Opened" localSheetId="1">EmployeeForm!$F$13</definedName>
    <definedName name="Month_Opened">EngineerForm!$J$9</definedName>
    <definedName name="Month_Opened2">'RAB Form'!$F$12</definedName>
    <definedName name="NCMR">EngineerForm!$J$21</definedName>
    <definedName name="OrderID" localSheetId="1">EmployeeForm!#REF!</definedName>
    <definedName name="OrderID">EngineerForm!$D$5</definedName>
    <definedName name="OrderIDList">OFFSET([1]PartsData!$C$1,1,0,COUNTA([1]PartsData!$C:$C)-1,1)</definedName>
    <definedName name="OrderSele" localSheetId="1">EmployeeForm!$J$7</definedName>
    <definedName name="OrderSele">EngineerForm!$N$7</definedName>
    <definedName name="OrderSele2">'RAB Form'!$J$7</definedName>
    <definedName name="Originator" localSheetId="1">EmployeeForm!$F$15</definedName>
    <definedName name="Originator">EngineerForm!$J$12</definedName>
    <definedName name="Originator2">'RAB Form'!$F$15</definedName>
    <definedName name="Problem" localSheetId="1">EmployeeForm!$F$19</definedName>
    <definedName name="Problem">EngineerForm!$J$16</definedName>
    <definedName name="Problem2">'RAB Form'!$F$19</definedName>
    <definedName name="ProblemLisg">Reference!$G$2:$G$99</definedName>
    <definedName name="ProblemList">Reference!$G$2:$G$99</definedName>
    <definedName name="QCR" localSheetId="1">EmployeeForm!$F$10</definedName>
    <definedName name="QCR">EngineerForm!$J$7</definedName>
    <definedName name="QCRAU">'RAB Form'!$F$10</definedName>
    <definedName name="QCREnter">#REF!</definedName>
    <definedName name="QCRLines">Reference!$A$2:$A$23</definedName>
    <definedName name="QCRList">#REF!</definedName>
    <definedName name="RABBearing">Reference!$Q$2:$Q$11</definedName>
    <definedName name="RABEntry">'RAB Form'!$F$12:$F$19</definedName>
    <definedName name="SelRec" localSheetId="1">EmployeeForm!$M$10</definedName>
    <definedName name="SelRec">EngineerForm!$Q$7</definedName>
    <definedName name="SelRec2">'RAB Form'!$M$10</definedName>
    <definedName name="Shift" localSheetId="1">EmployeeForm!$F$14</definedName>
    <definedName name="Shift">EngineerForm!$J$11</definedName>
    <definedName name="Shift_Opened2">'RAB Form'!$F$14</definedName>
    <definedName name="ShiftList">Reference!$K$2:$K$4</definedName>
    <definedName name="W_O2">'RAB Form'!$F$17</definedName>
    <definedName name="WO" localSheetId="1">EmployeeForm!$F$17</definedName>
    <definedName name="WO">EngineerForm!$J$14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2" i="9" l="1" a="1"/>
  <c r="CI2" i="9" s="1"/>
  <c r="BB2" i="9" a="1"/>
  <c r="BB2" i="9" s="1"/>
  <c r="U2" i="9" a="1"/>
  <c r="U2" i="9" s="1"/>
  <c r="D87" i="7"/>
  <c r="C86" i="7" s="1"/>
  <c r="C87" i="7"/>
  <c r="F86" i="7"/>
  <c r="E86" i="7"/>
  <c r="D86" i="7"/>
  <c r="L16" i="4"/>
  <c r="L15" i="4"/>
  <c r="L14" i="4"/>
  <c r="L13" i="4"/>
  <c r="L12" i="4"/>
  <c r="P11" i="4"/>
  <c r="L11" i="4"/>
  <c r="D11" i="4" a="1"/>
  <c r="D11" i="4" s="1"/>
  <c r="L10" i="4"/>
  <c r="L9" i="4"/>
  <c r="L8" i="4"/>
  <c r="R7" i="4"/>
  <c r="Q7" i="4"/>
  <c r="L7" i="4"/>
  <c r="F21" i="3" a="1"/>
  <c r="F21" i="3" s="1"/>
  <c r="H19" i="3"/>
  <c r="H18" i="3"/>
  <c r="H17" i="3"/>
  <c r="H16" i="3"/>
  <c r="H15" i="3"/>
  <c r="L14" i="3"/>
  <c r="H14" i="3"/>
  <c r="H13" i="3"/>
  <c r="H12" i="3"/>
  <c r="H11" i="3"/>
  <c r="F11" i="3"/>
  <c r="M10" i="3"/>
  <c r="F10" i="3"/>
  <c r="N10" i="3" s="1"/>
  <c r="D9" i="3" a="1"/>
  <c r="D9" i="3"/>
  <c r="F21" i="2" a="1"/>
  <c r="F21" i="2"/>
  <c r="H19" i="2"/>
  <c r="H18" i="2"/>
  <c r="H17" i="2"/>
  <c r="H16" i="2"/>
  <c r="H15" i="2"/>
  <c r="L14" i="2"/>
  <c r="H14" i="2"/>
  <c r="H13" i="2"/>
  <c r="H12" i="2"/>
  <c r="F11" i="2"/>
  <c r="H11" i="2" s="1"/>
  <c r="M10" i="2"/>
  <c r="D9" i="2" a="1"/>
  <c r="D9" i="2" s="1"/>
  <c r="C75" i="7"/>
  <c r="C71" i="7"/>
  <c r="C67" i="7"/>
  <c r="C63" i="7"/>
  <c r="C59" i="7"/>
  <c r="C55" i="7"/>
  <c r="I20" i="7"/>
  <c r="E20" i="7"/>
  <c r="H19" i="7"/>
  <c r="D19" i="7"/>
  <c r="C76" i="7"/>
  <c r="C72" i="7"/>
  <c r="C68" i="7"/>
  <c r="C64" i="7"/>
  <c r="C60" i="7"/>
  <c r="C56" i="7"/>
  <c r="H20" i="7"/>
  <c r="D20" i="7"/>
  <c r="G19" i="7"/>
  <c r="C78" i="7"/>
  <c r="C74" i="7"/>
  <c r="C70" i="7"/>
  <c r="C66" i="7"/>
  <c r="C58" i="7"/>
  <c r="F20" i="7"/>
  <c r="E19" i="7"/>
  <c r="C77" i="7"/>
  <c r="C73" i="7"/>
  <c r="C69" i="7"/>
  <c r="C65" i="7"/>
  <c r="C61" i="7"/>
  <c r="C57" i="7"/>
  <c r="G20" i="7"/>
  <c r="J19" i="7"/>
  <c r="F19" i="7"/>
  <c r="C62" i="7"/>
  <c r="J20" i="7"/>
  <c r="I19" i="7"/>
  <c r="D62" i="7" l="1"/>
  <c r="D57" i="7"/>
  <c r="D61" i="7"/>
  <c r="D65" i="7"/>
  <c r="D69" i="7"/>
  <c r="D73" i="7"/>
  <c r="D77" i="7"/>
  <c r="D58" i="7"/>
  <c r="D66" i="7"/>
  <c r="D70" i="7"/>
  <c r="D74" i="7"/>
  <c r="D53" i="7"/>
  <c r="D51" i="7"/>
  <c r="D49" i="7"/>
  <c r="D47" i="7"/>
  <c r="D45" i="7"/>
  <c r="D43" i="7"/>
  <c r="D41" i="7"/>
  <c r="D39" i="7"/>
  <c r="D54" i="7"/>
  <c r="D52" i="7"/>
  <c r="D50" i="7"/>
  <c r="D48" i="7"/>
  <c r="D46" i="7"/>
  <c r="D44" i="7"/>
  <c r="D42" i="7"/>
  <c r="D40" i="7"/>
  <c r="D38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D56" i="7"/>
  <c r="D60" i="7"/>
  <c r="D64" i="7"/>
  <c r="D68" i="7"/>
  <c r="D72" i="7"/>
  <c r="D76" i="7"/>
  <c r="D55" i="7"/>
  <c r="D59" i="7"/>
  <c r="D63" i="7"/>
  <c r="D67" i="7"/>
  <c r="D71" i="7"/>
  <c r="D75" i="7"/>
  <c r="F10" i="2"/>
  <c r="H10" i="3"/>
  <c r="N10" i="2" l="1"/>
  <c r="H10" i="2"/>
</calcChain>
</file>

<file path=xl/sharedStrings.xml><?xml version="1.0" encoding="utf-8"?>
<sst xmlns="http://schemas.openxmlformats.org/spreadsheetml/2006/main" count="4777" uniqueCount="1184">
  <si>
    <t>QCR#</t>
  </si>
  <si>
    <t>Line</t>
  </si>
  <si>
    <t>Month</t>
  </si>
  <si>
    <t>Day</t>
  </si>
  <si>
    <t>Shift</t>
  </si>
  <si>
    <t>Originator</t>
  </si>
  <si>
    <t>Bearing Part Number</t>
  </si>
  <si>
    <t>WO#</t>
  </si>
  <si>
    <t>Machine</t>
  </si>
  <si>
    <t xml:space="preserve">Problem </t>
  </si>
  <si>
    <t>Employee Remarks</t>
  </si>
  <si>
    <t>Status</t>
  </si>
  <si>
    <t>QCR Closed Date</t>
  </si>
  <si>
    <t>( QCR # plus an N) NCMR#</t>
  </si>
  <si>
    <t>Engineer Remarks</t>
  </si>
  <si>
    <t>Total Sorting Hours</t>
  </si>
  <si>
    <t>FIN Goods Held</t>
  </si>
  <si>
    <t>FIN Goods Sorted</t>
  </si>
  <si>
    <t>FIN Goods Scrapped</t>
  </si>
  <si>
    <t>Open Bearing Held</t>
  </si>
  <si>
    <t>Open Bearing  Sorted</t>
  </si>
  <si>
    <t>Open Bearing  Scrapped</t>
  </si>
  <si>
    <t>I/R Held</t>
  </si>
  <si>
    <t>I/R Sorted</t>
  </si>
  <si>
    <t>I/R Scrapped</t>
  </si>
  <si>
    <t>O/R Held</t>
  </si>
  <si>
    <t>O/R Sorted</t>
  </si>
  <si>
    <t>O/R Scrapped</t>
  </si>
  <si>
    <t>QA HOLD LIST #</t>
  </si>
  <si>
    <t>NCMR Status</t>
  </si>
  <si>
    <t>NCMR Closed Date</t>
  </si>
  <si>
    <t>A-22-1</t>
  </si>
  <si>
    <t>A</t>
  </si>
  <si>
    <t>Jan</t>
  </si>
  <si>
    <t>D</t>
  </si>
  <si>
    <t>SABRINA</t>
  </si>
  <si>
    <t>6207C3</t>
  </si>
  <si>
    <t>AGS</t>
  </si>
  <si>
    <t>Roundness</t>
  </si>
  <si>
    <t>A-22-2</t>
  </si>
  <si>
    <t>M</t>
  </si>
  <si>
    <t>LINDEN</t>
  </si>
  <si>
    <t>6207LLUC3/L627</t>
  </si>
  <si>
    <t>FIN GOODS</t>
  </si>
  <si>
    <t>VCI</t>
  </si>
  <si>
    <t>Open</t>
  </si>
  <si>
    <t>A-22-3</t>
  </si>
  <si>
    <t>Feb</t>
  </si>
  <si>
    <t>6007LLUAX4V31</t>
  </si>
  <si>
    <t>A-22-4</t>
  </si>
  <si>
    <t>DANTE</t>
  </si>
  <si>
    <t>6007LU</t>
  </si>
  <si>
    <t>KOG-A</t>
  </si>
  <si>
    <t>Raceway</t>
  </si>
  <si>
    <t>A-22-5</t>
  </si>
  <si>
    <t>Mar</t>
  </si>
  <si>
    <t>ICG-B</t>
  </si>
  <si>
    <t>Large Radius</t>
  </si>
  <si>
    <t>A-22-6</t>
  </si>
  <si>
    <t>JANET</t>
  </si>
  <si>
    <t>TS2-6007EX1LLHA1CM45/L325QM</t>
  </si>
  <si>
    <t>AVS-1</t>
  </si>
  <si>
    <t>Other</t>
  </si>
  <si>
    <t>A-22-7</t>
  </si>
  <si>
    <t>Apr</t>
  </si>
  <si>
    <t>LX16 GREASE</t>
  </si>
  <si>
    <t>Label</t>
  </si>
  <si>
    <t>A-22-8</t>
  </si>
  <si>
    <t>6007ZZ/5C</t>
  </si>
  <si>
    <t>Grease</t>
  </si>
  <si>
    <t>A-22-9</t>
  </si>
  <si>
    <t>6207LLUAC3/5C</t>
  </si>
  <si>
    <t>Oil</t>
  </si>
  <si>
    <t>A-22-10</t>
  </si>
  <si>
    <t>LISA</t>
  </si>
  <si>
    <t>A-22-11</t>
  </si>
  <si>
    <t>Gori</t>
  </si>
  <si>
    <t>A-22-12</t>
  </si>
  <si>
    <t>May</t>
  </si>
  <si>
    <t>JACOB</t>
  </si>
  <si>
    <t>Dirt</t>
  </si>
  <si>
    <t>A-22-12-N</t>
  </si>
  <si>
    <t>N/A</t>
  </si>
  <si>
    <t>CLOSED</t>
  </si>
  <si>
    <t>A-22-13</t>
  </si>
  <si>
    <t>Jul</t>
  </si>
  <si>
    <t>6207LUZC4/L310QM</t>
  </si>
  <si>
    <t>A-22-14</t>
  </si>
  <si>
    <t>VINH</t>
  </si>
  <si>
    <t>6007LLUC3/5CQM</t>
  </si>
  <si>
    <t>ABK</t>
  </si>
  <si>
    <t>NG</t>
  </si>
  <si>
    <t>B-22-1</t>
  </si>
  <si>
    <t>B</t>
  </si>
  <si>
    <t>6303T2XLLUACS25/#01</t>
  </si>
  <si>
    <t>LMU</t>
  </si>
  <si>
    <t>B-22-2</t>
  </si>
  <si>
    <t>JUSTO</t>
  </si>
  <si>
    <t>6303AT2X7LLAX10CM35/L775Q74</t>
  </si>
  <si>
    <t>Seal Cut</t>
  </si>
  <si>
    <t>B-22-3</t>
  </si>
  <si>
    <t>ADIGA</t>
  </si>
  <si>
    <t>6303LLUC3/L448</t>
  </si>
  <si>
    <t>KOG-B</t>
  </si>
  <si>
    <t>B-22-4</t>
  </si>
  <si>
    <t>JOYCE</t>
  </si>
  <si>
    <t>6303LLIAX9C3/L325QP</t>
  </si>
  <si>
    <t>BP Mark</t>
  </si>
  <si>
    <t>B-22-5</t>
  </si>
  <si>
    <t>2TS2-6303EX8LLUA#02</t>
  </si>
  <si>
    <t>B-22-6</t>
  </si>
  <si>
    <t>TAYLOR</t>
  </si>
  <si>
    <t>Etching</t>
  </si>
  <si>
    <t>B-22-7</t>
  </si>
  <si>
    <t>MANJIT</t>
  </si>
  <si>
    <t>6303LLU/2AS</t>
  </si>
  <si>
    <t>Off Center</t>
  </si>
  <si>
    <t>B-22-8</t>
  </si>
  <si>
    <t>JERZY</t>
  </si>
  <si>
    <t>6303LLHA-YV80</t>
  </si>
  <si>
    <t>Radius</t>
  </si>
  <si>
    <t>B-22-9</t>
  </si>
  <si>
    <t>B-22-09-N</t>
  </si>
  <si>
    <t>22-01589</t>
  </si>
  <si>
    <t>B-22-10</t>
  </si>
  <si>
    <t>JANET L</t>
  </si>
  <si>
    <t>B-22-11</t>
  </si>
  <si>
    <t>B-22-12</t>
  </si>
  <si>
    <t>JUNE</t>
  </si>
  <si>
    <t>B-22-13</t>
  </si>
  <si>
    <t>6303LLX7 INNER RING</t>
  </si>
  <si>
    <t>B-22-13-N</t>
  </si>
  <si>
    <t>22-01598</t>
  </si>
  <si>
    <t>B-22-14</t>
  </si>
  <si>
    <t>6303ALLAX10CM35V130</t>
  </si>
  <si>
    <t>No Etching</t>
  </si>
  <si>
    <t>B-22-15</t>
  </si>
  <si>
    <t>6303 O/R HAND GAUGE</t>
  </si>
  <si>
    <t>Broken/Damage</t>
  </si>
  <si>
    <t>B-22-16</t>
  </si>
  <si>
    <t>6303AT2X7LLAX10-#01</t>
  </si>
  <si>
    <t>B-22-17</t>
  </si>
  <si>
    <t>MURRAY</t>
  </si>
  <si>
    <t>6303 O/R</t>
  </si>
  <si>
    <t>ADS</t>
  </si>
  <si>
    <t>OD Large</t>
  </si>
  <si>
    <t>B-22-17-N</t>
  </si>
  <si>
    <t>22-01615</t>
  </si>
  <si>
    <t>B-22-18</t>
  </si>
  <si>
    <t>RUI</t>
  </si>
  <si>
    <t>B-22-19</t>
  </si>
  <si>
    <t>B-22-20</t>
  </si>
  <si>
    <t>CILPA</t>
  </si>
  <si>
    <t>B-22-21</t>
  </si>
  <si>
    <t>B-22-22</t>
  </si>
  <si>
    <t>B-22-23</t>
  </si>
  <si>
    <t>L310</t>
  </si>
  <si>
    <t>B-22-24</t>
  </si>
  <si>
    <t>B-22-25</t>
  </si>
  <si>
    <t>VN</t>
  </si>
  <si>
    <t>6303LLUC3/L627</t>
  </si>
  <si>
    <t>B-22-26</t>
  </si>
  <si>
    <t>FAS</t>
  </si>
  <si>
    <t>OD Dirt</t>
  </si>
  <si>
    <t>B-22-27</t>
  </si>
  <si>
    <t>Reject</t>
  </si>
  <si>
    <t>B-22-28</t>
  </si>
  <si>
    <t>6203EX8LLUA1X7CM#01</t>
  </si>
  <si>
    <t>B-22-29</t>
  </si>
  <si>
    <t>W3</t>
  </si>
  <si>
    <t>Bearing</t>
  </si>
  <si>
    <t>B-22-30</t>
  </si>
  <si>
    <t>6303AT2X7LLAX10C#10</t>
  </si>
  <si>
    <t>B-22-31</t>
  </si>
  <si>
    <t>MIRO G</t>
  </si>
  <si>
    <t>B-22-32</t>
  </si>
  <si>
    <t>ANDREW K</t>
  </si>
  <si>
    <t>IGF-C</t>
  </si>
  <si>
    <t>Burn</t>
  </si>
  <si>
    <t>B-22-33</t>
  </si>
  <si>
    <t>B-22-34</t>
  </si>
  <si>
    <t>SIMON</t>
  </si>
  <si>
    <t>Packing</t>
  </si>
  <si>
    <t>B-22-35</t>
  </si>
  <si>
    <t>Radius NG</t>
  </si>
  <si>
    <t>B-22-36</t>
  </si>
  <si>
    <t>B-22-37</t>
  </si>
  <si>
    <t>OGF-B</t>
  </si>
  <si>
    <t>B-22-38</t>
  </si>
  <si>
    <t>XUN</t>
  </si>
  <si>
    <t>B-22-39</t>
  </si>
  <si>
    <t>Jun</t>
  </si>
  <si>
    <t>6303ALLX7</t>
  </si>
  <si>
    <t>B-22-40</t>
  </si>
  <si>
    <t>ANDREW</t>
  </si>
  <si>
    <t>Seal Lip</t>
  </si>
  <si>
    <t>B-22-41</t>
  </si>
  <si>
    <t>6203LLAX30-NIC#01</t>
  </si>
  <si>
    <t>B-22-42</t>
  </si>
  <si>
    <t>PAUL N</t>
  </si>
  <si>
    <t xml:space="preserve">Seal </t>
  </si>
  <si>
    <t>B-22-43</t>
  </si>
  <si>
    <t>PARAS</t>
  </si>
  <si>
    <t>B-22-44</t>
  </si>
  <si>
    <t>CARRIE</t>
  </si>
  <si>
    <t>6303LLUA1X6CS15 -Z303</t>
  </si>
  <si>
    <t>Seal</t>
  </si>
  <si>
    <t>B-22-45</t>
  </si>
  <si>
    <t>B-22-46</t>
  </si>
  <si>
    <t>ICG-A</t>
  </si>
  <si>
    <t>Small Radius</t>
  </si>
  <si>
    <t>B-22-47</t>
  </si>
  <si>
    <t>6303LLUAX9C3/L325</t>
  </si>
  <si>
    <t>OD</t>
  </si>
  <si>
    <t>B-22-47-N</t>
  </si>
  <si>
    <t>22-01732</t>
  </si>
  <si>
    <t>B-22-48</t>
  </si>
  <si>
    <t>B-22-49</t>
  </si>
  <si>
    <t>B-22-49-N</t>
  </si>
  <si>
    <t>22-01742</t>
  </si>
  <si>
    <t>OPEN</t>
  </si>
  <si>
    <t>B-22-50</t>
  </si>
  <si>
    <t>B-22-50-N</t>
  </si>
  <si>
    <t>22-01748</t>
  </si>
  <si>
    <t>B-22-51</t>
  </si>
  <si>
    <t>B-22-52</t>
  </si>
  <si>
    <t>6303AT2X7LLAX10-#14</t>
  </si>
  <si>
    <t>B-22-53</t>
  </si>
  <si>
    <t>B-22-54</t>
  </si>
  <si>
    <t>B-22-55</t>
  </si>
  <si>
    <t>B-22-56</t>
  </si>
  <si>
    <t>B-22-57</t>
  </si>
  <si>
    <t>Aug</t>
  </si>
  <si>
    <t>ERIC</t>
  </si>
  <si>
    <t>6030AT2X7LLAX10-#01</t>
  </si>
  <si>
    <t>Inspection Table</t>
  </si>
  <si>
    <t>B-22-58</t>
  </si>
  <si>
    <t>B-22-59</t>
  </si>
  <si>
    <t>B-22-60</t>
  </si>
  <si>
    <t>B-22-60-N</t>
  </si>
  <si>
    <t>B-22-61</t>
  </si>
  <si>
    <t>B-22-62</t>
  </si>
  <si>
    <t>B-22-63</t>
  </si>
  <si>
    <t>6303ATS2X7LLAX10M35</t>
  </si>
  <si>
    <t>B-22-64</t>
  </si>
  <si>
    <t>6303ALLAX10M35</t>
  </si>
  <si>
    <t>ATS</t>
  </si>
  <si>
    <t>C-22-1</t>
  </si>
  <si>
    <t>C</t>
  </si>
  <si>
    <t>6203LLU-YV195</t>
  </si>
  <si>
    <t>C-22-2</t>
  </si>
  <si>
    <t>JANET L.</t>
  </si>
  <si>
    <t>6203T2X3LLUA-N1CS15-1/L310QTP</t>
  </si>
  <si>
    <t>C-22-02-N</t>
  </si>
  <si>
    <t>22-01555</t>
  </si>
  <si>
    <t>C-22-3</t>
  </si>
  <si>
    <t>C-22-4</t>
  </si>
  <si>
    <t>C-22-5</t>
  </si>
  <si>
    <t>6203LLUAX30-BCM21/LY53Q82</t>
  </si>
  <si>
    <t>C-22-6</t>
  </si>
  <si>
    <t>C-22-06-N</t>
  </si>
  <si>
    <t>22-01590</t>
  </si>
  <si>
    <t>C-22-7</t>
  </si>
  <si>
    <t>JASON</t>
  </si>
  <si>
    <t>6203LLUAX13V325</t>
  </si>
  <si>
    <t>C-22-07-N</t>
  </si>
  <si>
    <t>22-01591</t>
  </si>
  <si>
    <t>C-22-8</t>
  </si>
  <si>
    <t>BANG/IRENE</t>
  </si>
  <si>
    <t>6203LLUAX13V42</t>
  </si>
  <si>
    <t>AMM</t>
  </si>
  <si>
    <t>Clearance</t>
  </si>
  <si>
    <t>C-22-9</t>
  </si>
  <si>
    <t>C-22-10</t>
  </si>
  <si>
    <t>ALBERT</t>
  </si>
  <si>
    <t>Rust</t>
  </si>
  <si>
    <t>C-22-11</t>
  </si>
  <si>
    <t>C-22-12</t>
  </si>
  <si>
    <t>C-22-13</t>
  </si>
  <si>
    <t>C-22-14</t>
  </si>
  <si>
    <t>Seal lip</t>
  </si>
  <si>
    <t>C-22-15</t>
  </si>
  <si>
    <t>6203LLUC3/L627</t>
  </si>
  <si>
    <t>C-22-16</t>
  </si>
  <si>
    <t>6203U OUTER RINGS</t>
  </si>
  <si>
    <t>C-22-16-N</t>
  </si>
  <si>
    <t>22-01642</t>
  </si>
  <si>
    <t>C-22-17</t>
  </si>
  <si>
    <t>6203LLUV195</t>
  </si>
  <si>
    <t>AST</t>
  </si>
  <si>
    <t>C-22-18</t>
  </si>
  <si>
    <t>?</t>
  </si>
  <si>
    <t>C-22-19</t>
  </si>
  <si>
    <t>6203LLUCM/5K</t>
  </si>
  <si>
    <t>C-22-20</t>
  </si>
  <si>
    <t>ETHAN</t>
  </si>
  <si>
    <t>6203LLUC3/5C</t>
  </si>
  <si>
    <t>Bore</t>
  </si>
  <si>
    <t>5/2/22/</t>
  </si>
  <si>
    <t>C-22-21</t>
  </si>
  <si>
    <t>BILL</t>
  </si>
  <si>
    <t>C-22-21-N</t>
  </si>
  <si>
    <t>22-01658</t>
  </si>
  <si>
    <t>C-22-22</t>
  </si>
  <si>
    <t>6203LLUAX19C3/LX#01</t>
  </si>
  <si>
    <t>C-22-23</t>
  </si>
  <si>
    <t>C-22-24</t>
  </si>
  <si>
    <t>C-22-25</t>
  </si>
  <si>
    <t>C-22-26</t>
  </si>
  <si>
    <t>C-22-27</t>
  </si>
  <si>
    <t>C-22-28</t>
  </si>
  <si>
    <t>Sensor NG</t>
  </si>
  <si>
    <t>C-22-29</t>
  </si>
  <si>
    <t>C-22-30</t>
  </si>
  <si>
    <t>MARCELLUS</t>
  </si>
  <si>
    <t>C-22-31</t>
  </si>
  <si>
    <t>JIMMY K</t>
  </si>
  <si>
    <t>6203T2X3LLUACS08#01</t>
  </si>
  <si>
    <t>C-22-31-N</t>
  </si>
  <si>
    <t>22-01680</t>
  </si>
  <si>
    <t>C-22-32</t>
  </si>
  <si>
    <t>MIRO</t>
  </si>
  <si>
    <t xml:space="preserve">Burn </t>
  </si>
  <si>
    <t>C-22-33</t>
  </si>
  <si>
    <t>C-22-34</t>
  </si>
  <si>
    <t>TRUPTI</t>
  </si>
  <si>
    <t>6203LLUC3/5K</t>
  </si>
  <si>
    <t>ARSS</t>
  </si>
  <si>
    <t>C-22-35</t>
  </si>
  <si>
    <t>PARESH</t>
  </si>
  <si>
    <t>C-22-35-N</t>
  </si>
  <si>
    <t>22-01701</t>
  </si>
  <si>
    <t>C-22-36</t>
  </si>
  <si>
    <t>6203LLUC4/L627</t>
  </si>
  <si>
    <t>C-22-36-N</t>
  </si>
  <si>
    <t>outer rings</t>
  </si>
  <si>
    <t>22-01702</t>
  </si>
  <si>
    <t>C-22-37</t>
  </si>
  <si>
    <t>6203LLUAC4/L417QR</t>
  </si>
  <si>
    <t>C-22-38</t>
  </si>
  <si>
    <t>C-22-39</t>
  </si>
  <si>
    <t>6203LUZV269</t>
  </si>
  <si>
    <t>C-22-40</t>
  </si>
  <si>
    <t>C-22-41</t>
  </si>
  <si>
    <t>IRENE</t>
  </si>
  <si>
    <t>C-22-42</t>
  </si>
  <si>
    <t>C-22-43</t>
  </si>
  <si>
    <t>C-22-44</t>
  </si>
  <si>
    <t>C-22-45</t>
  </si>
  <si>
    <t>62O3LLUCM/5K</t>
  </si>
  <si>
    <t>APM</t>
  </si>
  <si>
    <t>C-22-45-N</t>
  </si>
  <si>
    <t>22-1725</t>
  </si>
  <si>
    <t>C-22-46</t>
  </si>
  <si>
    <t>620LLUCM/5K</t>
  </si>
  <si>
    <t>C-22-47</t>
  </si>
  <si>
    <t>6203LLUCM-5K</t>
  </si>
  <si>
    <t>C-22-48</t>
  </si>
  <si>
    <t>6203LLUCM/1K</t>
  </si>
  <si>
    <t>C-22-49</t>
  </si>
  <si>
    <t>6203LLC/5C</t>
  </si>
  <si>
    <t>C-22-50</t>
  </si>
  <si>
    <t>IAN</t>
  </si>
  <si>
    <t>Shoemark</t>
  </si>
  <si>
    <t>C-22-50-N</t>
  </si>
  <si>
    <t>C-22-51</t>
  </si>
  <si>
    <t>C-22-51-N</t>
  </si>
  <si>
    <t>22-01726</t>
  </si>
  <si>
    <t>C-22-52</t>
  </si>
  <si>
    <t>C-22-53</t>
  </si>
  <si>
    <t>C-22-53-N</t>
  </si>
  <si>
    <t>22-01744</t>
  </si>
  <si>
    <t>C-22-54</t>
  </si>
  <si>
    <t>VAN</t>
  </si>
  <si>
    <t>C-22-55</t>
  </si>
  <si>
    <t xml:space="preserve">JANET </t>
  </si>
  <si>
    <t>C-22-56</t>
  </si>
  <si>
    <t>6203LLU-YCS38-1V354</t>
  </si>
  <si>
    <t>C-22-57</t>
  </si>
  <si>
    <t>C-22-57-N</t>
  </si>
  <si>
    <t>C-22-58</t>
  </si>
  <si>
    <t>C-22-59</t>
  </si>
  <si>
    <t>C-22-59-N</t>
  </si>
  <si>
    <t>22-01780</t>
  </si>
  <si>
    <t>C-22-60</t>
  </si>
  <si>
    <t>6203LLAX30CS34-2/L775Q167V601</t>
  </si>
  <si>
    <t>DIrt</t>
  </si>
  <si>
    <t>C-22-60-N</t>
  </si>
  <si>
    <t>22-01781</t>
  </si>
  <si>
    <t>D-22-1</t>
  </si>
  <si>
    <t>D-22-01-N</t>
  </si>
  <si>
    <t>22-01515</t>
  </si>
  <si>
    <t>D-22-2</t>
  </si>
  <si>
    <t>6203LLH/L627QQ</t>
  </si>
  <si>
    <t>D-22-3</t>
  </si>
  <si>
    <t>D-22-4</t>
  </si>
  <si>
    <t>D-22-5</t>
  </si>
  <si>
    <t>D-22-6</t>
  </si>
  <si>
    <t>GS</t>
  </si>
  <si>
    <t>D-22-7</t>
  </si>
  <si>
    <t>D-22-8</t>
  </si>
  <si>
    <t>GRAHAM B</t>
  </si>
  <si>
    <t>2TS3-6203LLUA1CM17/LY53Q103</t>
  </si>
  <si>
    <t>D-22-08-N</t>
  </si>
  <si>
    <t>D-22-9</t>
  </si>
  <si>
    <t>6203ZZC3/L627QMP</t>
  </si>
  <si>
    <t>Seal Dent</t>
  </si>
  <si>
    <t>D-22-10</t>
  </si>
  <si>
    <t>D-22-11</t>
  </si>
  <si>
    <t>IGF-A</t>
  </si>
  <si>
    <t>D-22-12</t>
  </si>
  <si>
    <t>D-22-13</t>
  </si>
  <si>
    <t>D-22-14</t>
  </si>
  <si>
    <t>D-22-15</t>
  </si>
  <si>
    <t>D-22-16</t>
  </si>
  <si>
    <t>D-22-17</t>
  </si>
  <si>
    <t>6203LLUC2/2ASQ2</t>
  </si>
  <si>
    <t>D-22-18</t>
  </si>
  <si>
    <t>6203U</t>
  </si>
  <si>
    <t>D-22-19</t>
  </si>
  <si>
    <t>D-22-19-N</t>
  </si>
  <si>
    <t>22-01669</t>
  </si>
  <si>
    <t>D-22-20</t>
  </si>
  <si>
    <t>D-22-21</t>
  </si>
  <si>
    <t>D-22-22</t>
  </si>
  <si>
    <t>D-22-23</t>
  </si>
  <si>
    <t>TS2-6203U</t>
  </si>
  <si>
    <t>D-22-23-N</t>
  </si>
  <si>
    <t>22-01683</t>
  </si>
  <si>
    <t>D-22-24</t>
  </si>
  <si>
    <t>6203ZZ/L627</t>
  </si>
  <si>
    <t>D-22-25</t>
  </si>
  <si>
    <t>D-22-26</t>
  </si>
  <si>
    <t>D-22-27</t>
  </si>
  <si>
    <t>D-22-28</t>
  </si>
  <si>
    <t>Roughness</t>
  </si>
  <si>
    <t>D-22-29</t>
  </si>
  <si>
    <t>D-22-30</t>
  </si>
  <si>
    <t>D-22-31</t>
  </si>
  <si>
    <t xml:space="preserve">JUNE </t>
  </si>
  <si>
    <t>6203LLUC3/2AS</t>
  </si>
  <si>
    <t>D-22-32</t>
  </si>
  <si>
    <t>D-22-33</t>
  </si>
  <si>
    <t>D-22-34</t>
  </si>
  <si>
    <t>NATALIE</t>
  </si>
  <si>
    <t>D-22-35</t>
  </si>
  <si>
    <t>LOSHAN</t>
  </si>
  <si>
    <t>D-22-36</t>
  </si>
  <si>
    <t>6203UC3</t>
  </si>
  <si>
    <t>n/a</t>
  </si>
  <si>
    <t>D-22-37</t>
  </si>
  <si>
    <t>D-22-38</t>
  </si>
  <si>
    <t>NUONG</t>
  </si>
  <si>
    <t>6203 I/R</t>
  </si>
  <si>
    <t>D-22-39</t>
  </si>
  <si>
    <t>D-22-39-N</t>
  </si>
  <si>
    <t>D-22-40</t>
  </si>
  <si>
    <t>D-22-41</t>
  </si>
  <si>
    <t>D-22-42</t>
  </si>
  <si>
    <t>D-22-42-N</t>
  </si>
  <si>
    <t>22-01747</t>
  </si>
  <si>
    <t>D-22-43</t>
  </si>
  <si>
    <t>D-22-44</t>
  </si>
  <si>
    <t>E-22-1</t>
  </si>
  <si>
    <t>E</t>
  </si>
  <si>
    <t>2TS2-6202JRLLUA1#01</t>
  </si>
  <si>
    <t>E-22-2</t>
  </si>
  <si>
    <t>E-22-3</t>
  </si>
  <si>
    <t>E-22-4</t>
  </si>
  <si>
    <t>E-22-04-N</t>
  </si>
  <si>
    <t>22-01641</t>
  </si>
  <si>
    <t>E-22-5</t>
  </si>
  <si>
    <t>6202ZZC3/L627</t>
  </si>
  <si>
    <t>E-22-6</t>
  </si>
  <si>
    <t>E-22-7</t>
  </si>
  <si>
    <t>FJ</t>
  </si>
  <si>
    <t>E-22-8</t>
  </si>
  <si>
    <t>E-22-9</t>
  </si>
  <si>
    <t>E-22-10</t>
  </si>
  <si>
    <t>Dharmendra</t>
  </si>
  <si>
    <t>E-22-10-N</t>
  </si>
  <si>
    <t>E-22-11</t>
  </si>
  <si>
    <t>6202LLB/5C</t>
  </si>
  <si>
    <t>E-22-12</t>
  </si>
  <si>
    <t>BECKY</t>
  </si>
  <si>
    <t>6202LLUC3/L627</t>
  </si>
  <si>
    <t>E-22-13</t>
  </si>
  <si>
    <t>MASTER NOT REJECT</t>
  </si>
  <si>
    <t>F-22-1</t>
  </si>
  <si>
    <t>F</t>
  </si>
  <si>
    <t>TS3-6202ZZ/40V71</t>
  </si>
  <si>
    <t>F-22-2</t>
  </si>
  <si>
    <t>6203LLAX30-N1CS2#01</t>
  </si>
  <si>
    <t>F-22-3</t>
  </si>
  <si>
    <t>FRANK F</t>
  </si>
  <si>
    <t>AVS-2-A</t>
  </si>
  <si>
    <t>F-22-4</t>
  </si>
  <si>
    <t>F-22-5</t>
  </si>
  <si>
    <t>F-22-05-N</t>
  </si>
  <si>
    <t>22-01544</t>
  </si>
  <si>
    <t>F-22-6</t>
  </si>
  <si>
    <t>6203LLAX30-N1CM2#02</t>
  </si>
  <si>
    <t>F-22-7</t>
  </si>
  <si>
    <t>F-22-8</t>
  </si>
  <si>
    <t>6203LLAX30CS35V344</t>
  </si>
  <si>
    <t>F-22-9</t>
  </si>
  <si>
    <t>F-22-10</t>
  </si>
  <si>
    <t>F-22-11</t>
  </si>
  <si>
    <t>F-22-12</t>
  </si>
  <si>
    <t>F-22-13</t>
  </si>
  <si>
    <t>F-22-14</t>
  </si>
  <si>
    <t>F-22-15</t>
  </si>
  <si>
    <t>MATT</t>
  </si>
  <si>
    <t>F-22-16</t>
  </si>
  <si>
    <t>Burn Mark</t>
  </si>
  <si>
    <t>F-22-17</t>
  </si>
  <si>
    <t>LARRY</t>
  </si>
  <si>
    <t>INspection Table</t>
  </si>
  <si>
    <t>F-22-17-N</t>
  </si>
  <si>
    <t>22-01601</t>
  </si>
  <si>
    <t>F-22-18</t>
  </si>
  <si>
    <t>F-22-19</t>
  </si>
  <si>
    <t>LA RRY</t>
  </si>
  <si>
    <t>F-22-19-N</t>
  </si>
  <si>
    <t>F-22-20</t>
  </si>
  <si>
    <t>6203LLAX30CS34-2#03</t>
  </si>
  <si>
    <t>F-22-21</t>
  </si>
  <si>
    <t>6203LLAX30CM13V517</t>
  </si>
  <si>
    <t>Rejects</t>
  </si>
  <si>
    <t>F-22-21-N</t>
  </si>
  <si>
    <t>22-1605</t>
  </si>
  <si>
    <t>F-22-22</t>
  </si>
  <si>
    <t>F-22-23</t>
  </si>
  <si>
    <t>other</t>
  </si>
  <si>
    <t>F-22-24</t>
  </si>
  <si>
    <t>ng</t>
  </si>
  <si>
    <t>F-22-24-N</t>
  </si>
  <si>
    <t>22-01618</t>
  </si>
  <si>
    <t>F-22-25</t>
  </si>
  <si>
    <t>F-22-25-N</t>
  </si>
  <si>
    <t>22-01619</t>
  </si>
  <si>
    <t>F-22-26</t>
  </si>
  <si>
    <t>F-22-27</t>
  </si>
  <si>
    <t>F-22-28</t>
  </si>
  <si>
    <t>6203LLAX30V342</t>
  </si>
  <si>
    <t>reject</t>
  </si>
  <si>
    <t>F-22-29</t>
  </si>
  <si>
    <t>F-22-30</t>
  </si>
  <si>
    <t>JUN</t>
  </si>
  <si>
    <t>F-22-31</t>
  </si>
  <si>
    <t>HARSH</t>
  </si>
  <si>
    <t>6203T2X3UV118CS25</t>
  </si>
  <si>
    <t>F-22-31-N</t>
  </si>
  <si>
    <t>22-31-N</t>
  </si>
  <si>
    <t>F-22-32</t>
  </si>
  <si>
    <t>F-22-33</t>
  </si>
  <si>
    <t>F-22-34</t>
  </si>
  <si>
    <t>6203LLAX30-N1CM25/L775Q168V521</t>
  </si>
  <si>
    <t>F-22-35</t>
  </si>
  <si>
    <t>F-22-36</t>
  </si>
  <si>
    <t>F-22-37</t>
  </si>
  <si>
    <t>F-22-38</t>
  </si>
  <si>
    <t>F-22-39</t>
  </si>
  <si>
    <t>F-22-40</t>
  </si>
  <si>
    <t>6203 O/R</t>
  </si>
  <si>
    <t>F-22-41</t>
  </si>
  <si>
    <t>F-22-42</t>
  </si>
  <si>
    <t>F-22-43</t>
  </si>
  <si>
    <t>F-22-44</t>
  </si>
  <si>
    <t>TS3-6202LLBA2/40#64</t>
  </si>
  <si>
    <t>Bp Mark</t>
  </si>
  <si>
    <t>F-22-45</t>
  </si>
  <si>
    <t>F-22-46</t>
  </si>
  <si>
    <t>F-22-47</t>
  </si>
  <si>
    <t>F-22-48</t>
  </si>
  <si>
    <t>shoemark</t>
  </si>
  <si>
    <t>F-22-49</t>
  </si>
  <si>
    <t>TS3-6202LLBA2/40#65</t>
  </si>
  <si>
    <t>AWC</t>
  </si>
  <si>
    <t>F-22-50</t>
  </si>
  <si>
    <t>TS3-6202LLBA2/40C3/LX11Q31VOCZ</t>
  </si>
  <si>
    <t>vci</t>
  </si>
  <si>
    <t>F-22-51</t>
  </si>
  <si>
    <t>OAG-B</t>
  </si>
  <si>
    <t>F-22-52</t>
  </si>
  <si>
    <t>F-22-53</t>
  </si>
  <si>
    <t>F-22-54</t>
  </si>
  <si>
    <t>seal lip</t>
  </si>
  <si>
    <t>F-22-55</t>
  </si>
  <si>
    <t>F-22-56</t>
  </si>
  <si>
    <t>F-22-57</t>
  </si>
  <si>
    <t>F-22-58</t>
  </si>
  <si>
    <t>F-22-59</t>
  </si>
  <si>
    <t>F-22-60</t>
  </si>
  <si>
    <t>F-22-61</t>
  </si>
  <si>
    <t>F-22-62</t>
  </si>
  <si>
    <t>F-22-63</t>
  </si>
  <si>
    <t>F-22-64</t>
  </si>
  <si>
    <t>F-22-65</t>
  </si>
  <si>
    <t>F-22-66</t>
  </si>
  <si>
    <t>F-22-67</t>
  </si>
  <si>
    <t>F-22-67-N</t>
  </si>
  <si>
    <t>22-01722</t>
  </si>
  <si>
    <t>F-22-68</t>
  </si>
  <si>
    <t>F-22-69</t>
  </si>
  <si>
    <t>TS3-6202/40C3</t>
  </si>
  <si>
    <t>F-22-70</t>
  </si>
  <si>
    <t>Packing Table</t>
  </si>
  <si>
    <t>Width</t>
  </si>
  <si>
    <t>F-22-71</t>
  </si>
  <si>
    <t>F-22-72</t>
  </si>
  <si>
    <t>Sep</t>
  </si>
  <si>
    <t>F-22-73</t>
  </si>
  <si>
    <t>Rusty</t>
  </si>
  <si>
    <t>G-22-1</t>
  </si>
  <si>
    <t>G</t>
  </si>
  <si>
    <t>G-22-01-N</t>
  </si>
  <si>
    <t>22-01525</t>
  </si>
  <si>
    <t>G-22-2</t>
  </si>
  <si>
    <t>G-22-02-N</t>
  </si>
  <si>
    <t>22-01526</t>
  </si>
  <si>
    <t>G-22-3</t>
  </si>
  <si>
    <t>G-22-4</t>
  </si>
  <si>
    <t>G-22-5</t>
  </si>
  <si>
    <t>Ng</t>
  </si>
  <si>
    <t>G-22-6</t>
  </si>
  <si>
    <t>G-22-7</t>
  </si>
  <si>
    <t>6203LLAX30-N1CM25/L7750168V521</t>
  </si>
  <si>
    <t>etching</t>
  </si>
  <si>
    <t>G-22-8</t>
  </si>
  <si>
    <t>G-22-9</t>
  </si>
  <si>
    <t>G-22-09-N</t>
  </si>
  <si>
    <t>G-22-10</t>
  </si>
  <si>
    <t>MINH</t>
  </si>
  <si>
    <t>Seal dent</t>
  </si>
  <si>
    <t>G-22-10-N</t>
  </si>
  <si>
    <t>22-1549</t>
  </si>
  <si>
    <t>G-22-11</t>
  </si>
  <si>
    <t>G-22-12</t>
  </si>
  <si>
    <t>G-22-13</t>
  </si>
  <si>
    <t>G-22-13-N</t>
  </si>
  <si>
    <t>22-01578</t>
  </si>
  <si>
    <t>G-22-14</t>
  </si>
  <si>
    <t>G-22-15</t>
  </si>
  <si>
    <t>6203LLX24 I/R</t>
  </si>
  <si>
    <t>G-22-16</t>
  </si>
  <si>
    <t>G-22-17</t>
  </si>
  <si>
    <t>G-22-18</t>
  </si>
  <si>
    <t>11/32 BALLS</t>
  </si>
  <si>
    <t>Ball</t>
  </si>
  <si>
    <t>G-22-19</t>
  </si>
  <si>
    <t>G-22-20</t>
  </si>
  <si>
    <t>G-22-21</t>
  </si>
  <si>
    <t>6203LLAX30CM35V516</t>
  </si>
  <si>
    <t>G-22-22</t>
  </si>
  <si>
    <t>G-22-23</t>
  </si>
  <si>
    <t>IAG-B</t>
  </si>
  <si>
    <t>G-22-24</t>
  </si>
  <si>
    <t>G-22-25</t>
  </si>
  <si>
    <t>G-22-26</t>
  </si>
  <si>
    <t>G-22-27</t>
  </si>
  <si>
    <t>G-22-28</t>
  </si>
  <si>
    <t>G-22-28-N</t>
  </si>
  <si>
    <t>22-01668</t>
  </si>
  <si>
    <t>G-22-29</t>
  </si>
  <si>
    <t>6203LLAX30-N1CM3#02</t>
  </si>
  <si>
    <t>G-22-30</t>
  </si>
  <si>
    <t>G-22-31</t>
  </si>
  <si>
    <t>G-22-32</t>
  </si>
  <si>
    <t>G-22-33</t>
  </si>
  <si>
    <t>G-22-33-N</t>
  </si>
  <si>
    <t>22-01693</t>
  </si>
  <si>
    <t>G-22-34</t>
  </si>
  <si>
    <t>6203LLUA-BV298</t>
  </si>
  <si>
    <t>G-22-34-N</t>
  </si>
  <si>
    <t>22-01698</t>
  </si>
  <si>
    <t>G-22-35</t>
  </si>
  <si>
    <t>G-22-36</t>
  </si>
  <si>
    <t>G-22-37</t>
  </si>
  <si>
    <t>G-22-38</t>
  </si>
  <si>
    <t>6203LLUYV195</t>
  </si>
  <si>
    <t>G-22-39</t>
  </si>
  <si>
    <t>LEANNE</t>
  </si>
  <si>
    <t>G-22-40</t>
  </si>
  <si>
    <t>G-22-41</t>
  </si>
  <si>
    <t>6203LLH/L627Q26</t>
  </si>
  <si>
    <t>G-22-42</t>
  </si>
  <si>
    <t>RENALDO</t>
  </si>
  <si>
    <t>G-22-43</t>
  </si>
  <si>
    <t>G-22-44</t>
  </si>
  <si>
    <t>G-22-45</t>
  </si>
  <si>
    <t>G-22-46</t>
  </si>
  <si>
    <t>G-22-47</t>
  </si>
  <si>
    <t>G-22-48</t>
  </si>
  <si>
    <t>G-22-49</t>
  </si>
  <si>
    <t>G-22-50</t>
  </si>
  <si>
    <t>6203T2X3LLUC4/L7#01</t>
  </si>
  <si>
    <t>G-22-50-N</t>
  </si>
  <si>
    <t>22-01729</t>
  </si>
  <si>
    <t>G-22-51</t>
  </si>
  <si>
    <t>JUL</t>
  </si>
  <si>
    <t>G-22-52</t>
  </si>
  <si>
    <t>G-22-52-N</t>
  </si>
  <si>
    <t>22-01738</t>
  </si>
  <si>
    <t>G-22-53</t>
  </si>
  <si>
    <t>Off centre</t>
  </si>
  <si>
    <t>G-22-53-N</t>
  </si>
  <si>
    <t>22-01750</t>
  </si>
  <si>
    <t>G-22-54</t>
  </si>
  <si>
    <t>G-22-54-N</t>
  </si>
  <si>
    <t>G-22-55</t>
  </si>
  <si>
    <t>6203LLAX30-NICM25/L775Q16</t>
  </si>
  <si>
    <t>G-22-56</t>
  </si>
  <si>
    <t>AUG</t>
  </si>
  <si>
    <t>g-22-56-n</t>
  </si>
  <si>
    <t>G-22-57</t>
  </si>
  <si>
    <t>Shoe Mark</t>
  </si>
  <si>
    <t>G-22-57-N</t>
  </si>
  <si>
    <t>22-01771</t>
  </si>
  <si>
    <t>G-22-58</t>
  </si>
  <si>
    <t>G-22-58-N</t>
  </si>
  <si>
    <t>22-01769</t>
  </si>
  <si>
    <t>G-22-59</t>
  </si>
  <si>
    <t>Drops</t>
  </si>
  <si>
    <t>G-22-59-N</t>
  </si>
  <si>
    <t>G-22-60</t>
  </si>
  <si>
    <t>G-22-61</t>
  </si>
  <si>
    <t>G-22-62</t>
  </si>
  <si>
    <t>VINH N</t>
  </si>
  <si>
    <t>6203 LX24 I/R</t>
  </si>
  <si>
    <t>H-22-1</t>
  </si>
  <si>
    <t>H</t>
  </si>
  <si>
    <t>6009U I/R</t>
  </si>
  <si>
    <t>H-22-2</t>
  </si>
  <si>
    <t>6207UC3</t>
  </si>
  <si>
    <t>H-22-3</t>
  </si>
  <si>
    <t>H-22-4</t>
  </si>
  <si>
    <t>6207U</t>
  </si>
  <si>
    <t>H-22-5</t>
  </si>
  <si>
    <t>6009 R I/R</t>
  </si>
  <si>
    <t>H-22-6</t>
  </si>
  <si>
    <t>Oil Stain</t>
  </si>
  <si>
    <t>H-22-06-N</t>
  </si>
  <si>
    <t>22-01639</t>
  </si>
  <si>
    <t>H-22-7</t>
  </si>
  <si>
    <t>H-22-8</t>
  </si>
  <si>
    <t>H-22-9</t>
  </si>
  <si>
    <t>H-22-09-N</t>
  </si>
  <si>
    <t>22-01659</t>
  </si>
  <si>
    <t>H-22-10</t>
  </si>
  <si>
    <t>PHILIP</t>
  </si>
  <si>
    <t>6009LLU/L588</t>
  </si>
  <si>
    <t>H-22-11</t>
  </si>
  <si>
    <t>H-22-12</t>
  </si>
  <si>
    <t>H-22-12-N</t>
  </si>
  <si>
    <t>22-01697</t>
  </si>
  <si>
    <t>H-22-13</t>
  </si>
  <si>
    <t>H-22-14</t>
  </si>
  <si>
    <t>H-22-15</t>
  </si>
  <si>
    <t>H-22-16</t>
  </si>
  <si>
    <t>H-22-16-N</t>
  </si>
  <si>
    <t>22-01717</t>
  </si>
  <si>
    <t>H-22-17</t>
  </si>
  <si>
    <t>OGF-A</t>
  </si>
  <si>
    <t>H-22-18</t>
  </si>
  <si>
    <t>H-22-19</t>
  </si>
  <si>
    <t>H-22-20</t>
  </si>
  <si>
    <t>H-22-21</t>
  </si>
  <si>
    <t>H-22-22</t>
  </si>
  <si>
    <t>H-22-23</t>
  </si>
  <si>
    <t>H-22-24</t>
  </si>
  <si>
    <t>I-22-1</t>
  </si>
  <si>
    <t>I</t>
  </si>
  <si>
    <t>I-22-2</t>
  </si>
  <si>
    <t>6203LLAX30CM13/L#01</t>
  </si>
  <si>
    <t>I-22-3</t>
  </si>
  <si>
    <t>I-22-4</t>
  </si>
  <si>
    <t>missing letter</t>
  </si>
  <si>
    <t>I-22-5</t>
  </si>
  <si>
    <t>I-22-6</t>
  </si>
  <si>
    <t>I-22-7</t>
  </si>
  <si>
    <t>I-22-8</t>
  </si>
  <si>
    <t>6203LLAX30CM13/L642Q135V588</t>
  </si>
  <si>
    <t>I-22-9</t>
  </si>
  <si>
    <t>I-22-10</t>
  </si>
  <si>
    <t>I-22-11</t>
  </si>
  <si>
    <t>I-22-12</t>
  </si>
  <si>
    <t>6203LLAX30-BCM25#07</t>
  </si>
  <si>
    <t>I-22-13</t>
  </si>
  <si>
    <t>I-22-14</t>
  </si>
  <si>
    <t>I-22-15</t>
  </si>
  <si>
    <t>I-22-16</t>
  </si>
  <si>
    <t>ACIS</t>
  </si>
  <si>
    <t>I-22-17</t>
  </si>
  <si>
    <t>I-22-17-N</t>
  </si>
  <si>
    <t>JUNE RED BOX COUNT DETAILS</t>
  </si>
  <si>
    <t>22-01626</t>
  </si>
  <si>
    <t>I-22-18</t>
  </si>
  <si>
    <t>6203LLAX30CM13/L#14</t>
  </si>
  <si>
    <t>I-22-19</t>
  </si>
  <si>
    <t>I-22-20</t>
  </si>
  <si>
    <t>I-22-21</t>
  </si>
  <si>
    <t>620LLAX30V376</t>
  </si>
  <si>
    <t>I-22-22</t>
  </si>
  <si>
    <t>I-22-23</t>
  </si>
  <si>
    <t>I-22-24</t>
  </si>
  <si>
    <t>I-22-25</t>
  </si>
  <si>
    <t>I-22-26</t>
  </si>
  <si>
    <t>I-22-27</t>
  </si>
  <si>
    <t>I-22-28</t>
  </si>
  <si>
    <t>I-22-28-N</t>
  </si>
  <si>
    <t>22-01676</t>
  </si>
  <si>
    <t>I-22-29</t>
  </si>
  <si>
    <t>I-22-30</t>
  </si>
  <si>
    <t>JEFFREY</t>
  </si>
  <si>
    <t>I-22-31</t>
  </si>
  <si>
    <t>I-22-32</t>
  </si>
  <si>
    <t>I-22-33</t>
  </si>
  <si>
    <t>6203LLAX30CM13/L775Q167V527</t>
  </si>
  <si>
    <t>I-22-34</t>
  </si>
  <si>
    <t>I-22-35</t>
  </si>
  <si>
    <t>I-22-36</t>
  </si>
  <si>
    <t>I-22-36-N</t>
  </si>
  <si>
    <t>22-01705</t>
  </si>
  <si>
    <t>I-22-37</t>
  </si>
  <si>
    <t>I-22-38</t>
  </si>
  <si>
    <t>I-22-39</t>
  </si>
  <si>
    <t>I-22-40</t>
  </si>
  <si>
    <t>OGF-C</t>
  </si>
  <si>
    <t>I-22-41</t>
  </si>
  <si>
    <t>I-22-41-N</t>
  </si>
  <si>
    <t>22-01724</t>
  </si>
  <si>
    <t>I-22-42</t>
  </si>
  <si>
    <t>W1-OR</t>
  </si>
  <si>
    <t>I-22-42-N</t>
  </si>
  <si>
    <t>I-22-43</t>
  </si>
  <si>
    <t>I-22-44</t>
  </si>
  <si>
    <t>MASTER</t>
  </si>
  <si>
    <t>I-22-45</t>
  </si>
  <si>
    <t>6203LLAX30V280</t>
  </si>
  <si>
    <t>I-22-46</t>
  </si>
  <si>
    <t>6203LLAX30-N1V281</t>
  </si>
  <si>
    <t>I-22-47</t>
  </si>
  <si>
    <t>I-22-48</t>
  </si>
  <si>
    <t>AAM</t>
  </si>
  <si>
    <t>I-22-49</t>
  </si>
  <si>
    <t>PERES</t>
  </si>
  <si>
    <t>I-22-50</t>
  </si>
  <si>
    <t>6203LLAX30CMV516</t>
  </si>
  <si>
    <t>I-22-51</t>
  </si>
  <si>
    <t>ARNOLD</t>
  </si>
  <si>
    <t>I-22-52</t>
  </si>
  <si>
    <t>I-22-53</t>
  </si>
  <si>
    <t>I-22-54</t>
  </si>
  <si>
    <t>Wrong</t>
  </si>
  <si>
    <t>I-22-55</t>
  </si>
  <si>
    <t>Missing</t>
  </si>
  <si>
    <t>I-22-56</t>
  </si>
  <si>
    <t>J-22-1</t>
  </si>
  <si>
    <t>J</t>
  </si>
  <si>
    <t>6006LLSXCS26-2V140</t>
  </si>
  <si>
    <t>J-22-2</t>
  </si>
  <si>
    <t>Od</t>
  </si>
  <si>
    <t>J-22-3</t>
  </si>
  <si>
    <t>J-22-03-N</t>
  </si>
  <si>
    <t>22-01602</t>
  </si>
  <si>
    <t>J-22-4</t>
  </si>
  <si>
    <t>6006  O/R</t>
  </si>
  <si>
    <t>J-22-5</t>
  </si>
  <si>
    <t>J-22-6</t>
  </si>
  <si>
    <t>STEVE</t>
  </si>
  <si>
    <t>J-22-7</t>
  </si>
  <si>
    <t>J-22-8</t>
  </si>
  <si>
    <t>JOLANTA</t>
  </si>
  <si>
    <t>6006ZZC3/L627</t>
  </si>
  <si>
    <t>J-22-9</t>
  </si>
  <si>
    <t>6006UC3</t>
  </si>
  <si>
    <t>J-22-09-N</t>
  </si>
  <si>
    <t>22-01638</t>
  </si>
  <si>
    <t>J-22-10</t>
  </si>
  <si>
    <t>6006U I/R</t>
  </si>
  <si>
    <t>J-22-11</t>
  </si>
  <si>
    <t>J-22-12</t>
  </si>
  <si>
    <t>J-22-12-N</t>
  </si>
  <si>
    <t>22-01675</t>
  </si>
  <si>
    <t>J-22-13</t>
  </si>
  <si>
    <t>J-22-14</t>
  </si>
  <si>
    <t>2TS1-6006EX1LLHXCS23/L310QM</t>
  </si>
  <si>
    <t>J-22-15</t>
  </si>
  <si>
    <t>J-22-16</t>
  </si>
  <si>
    <t>J-22-16-N</t>
  </si>
  <si>
    <t>22-01696</t>
  </si>
  <si>
    <t>J-22-17</t>
  </si>
  <si>
    <t>J-22-18</t>
  </si>
  <si>
    <t>J-22-19</t>
  </si>
  <si>
    <t>J-22-20</t>
  </si>
  <si>
    <t>J-22-21</t>
  </si>
  <si>
    <t>J-22-21-N</t>
  </si>
  <si>
    <t>22-01762</t>
  </si>
  <si>
    <t>J-22-22</t>
  </si>
  <si>
    <t>Broken/Damaged</t>
  </si>
  <si>
    <t>K-22-1</t>
  </si>
  <si>
    <t>K</t>
  </si>
  <si>
    <t>SHAKILA</t>
  </si>
  <si>
    <t>K-22-01-N</t>
  </si>
  <si>
    <t>22-01521</t>
  </si>
  <si>
    <t>K-22-2</t>
  </si>
  <si>
    <t>SC07A91EX1LLAX2C#02</t>
  </si>
  <si>
    <t>K-22-02-N</t>
  </si>
  <si>
    <t>22-01563</t>
  </si>
  <si>
    <t>K-22-3</t>
  </si>
  <si>
    <t>K-22-03-N</t>
  </si>
  <si>
    <t>22-01567</t>
  </si>
  <si>
    <t>K-22-4</t>
  </si>
  <si>
    <t>K-22-5</t>
  </si>
  <si>
    <t>SC07A91EX1LLAX2CS21PX1/2E</t>
  </si>
  <si>
    <t>K-22-05-N</t>
  </si>
  <si>
    <t>22-01584</t>
  </si>
  <si>
    <t>K-22-6</t>
  </si>
  <si>
    <t>K-22-7</t>
  </si>
  <si>
    <t>K-22-8</t>
  </si>
  <si>
    <t>K-22-9</t>
  </si>
  <si>
    <t>K-22-10</t>
  </si>
  <si>
    <t>K-22-11</t>
  </si>
  <si>
    <t>2TS2-SC08B28LLSAX4C</t>
  </si>
  <si>
    <t>K-22-11-N</t>
  </si>
  <si>
    <t>22-01625</t>
  </si>
  <si>
    <t>K-22-12</t>
  </si>
  <si>
    <t>K-22-12-N</t>
  </si>
  <si>
    <t>22-01633</t>
  </si>
  <si>
    <t>K-22-13</t>
  </si>
  <si>
    <t>SCO7A91EXILLAX2CS2</t>
  </si>
  <si>
    <t>K-22-14</t>
  </si>
  <si>
    <t>T118</t>
  </si>
  <si>
    <t>K-22-15</t>
  </si>
  <si>
    <t>K-22-16</t>
  </si>
  <si>
    <t>K-22-17</t>
  </si>
  <si>
    <t>K-22-18</t>
  </si>
  <si>
    <t>K-22-19</t>
  </si>
  <si>
    <t>K-22-20</t>
  </si>
  <si>
    <t>K-22-21</t>
  </si>
  <si>
    <t>K-22-22</t>
  </si>
  <si>
    <t>2TS2-SC07B78LLAX8CM30/L417</t>
  </si>
  <si>
    <t>K-22-23</t>
  </si>
  <si>
    <t>K-22-24</t>
  </si>
  <si>
    <t>K-22-24-N</t>
  </si>
  <si>
    <t>22-01654</t>
  </si>
  <si>
    <t>K-22-25</t>
  </si>
  <si>
    <t>K-22-26</t>
  </si>
  <si>
    <t>K-22-27</t>
  </si>
  <si>
    <t>K-22-28</t>
  </si>
  <si>
    <t>K-22-29</t>
  </si>
  <si>
    <t>K-22-30</t>
  </si>
  <si>
    <t>K-22-31</t>
  </si>
  <si>
    <t>TECH</t>
  </si>
  <si>
    <t>K-22-32</t>
  </si>
  <si>
    <t>K-22-32-N</t>
  </si>
  <si>
    <t>22-01674</t>
  </si>
  <si>
    <t>K-22-33</t>
  </si>
  <si>
    <t>K-22-34</t>
  </si>
  <si>
    <t>K-22-35</t>
  </si>
  <si>
    <t>K-22-36</t>
  </si>
  <si>
    <t>K-22-37</t>
  </si>
  <si>
    <t>K-22-38</t>
  </si>
  <si>
    <t>K-22-39</t>
  </si>
  <si>
    <t>K-22-39-N</t>
  </si>
  <si>
    <t>22-01694</t>
  </si>
  <si>
    <t>K-22-40</t>
  </si>
  <si>
    <t>K-22-41</t>
  </si>
  <si>
    <t xml:space="preserve">OD </t>
  </si>
  <si>
    <t>K-22-42</t>
  </si>
  <si>
    <t>K-22-43</t>
  </si>
  <si>
    <t>K-22-44</t>
  </si>
  <si>
    <t>K-22-45</t>
  </si>
  <si>
    <t>K-22-46</t>
  </si>
  <si>
    <t>K-22-47</t>
  </si>
  <si>
    <t>K-22-48</t>
  </si>
  <si>
    <t>22-01723</t>
  </si>
  <si>
    <t>K-22-49</t>
  </si>
  <si>
    <t>GAD</t>
  </si>
  <si>
    <t>K-22-50</t>
  </si>
  <si>
    <t>6009 R O/R</t>
  </si>
  <si>
    <t>K-22-50-N</t>
  </si>
  <si>
    <t>K-22-51</t>
  </si>
  <si>
    <t>SC07A91 O/R</t>
  </si>
  <si>
    <t>K-22-51-N</t>
  </si>
  <si>
    <t>22-01734</t>
  </si>
  <si>
    <t>K-22-52</t>
  </si>
  <si>
    <t>K-22-53</t>
  </si>
  <si>
    <t>K-22-54</t>
  </si>
  <si>
    <t>K-22-54-N</t>
  </si>
  <si>
    <t>K-22-55</t>
  </si>
  <si>
    <t>22-01761</t>
  </si>
  <si>
    <t>K-22-56</t>
  </si>
  <si>
    <t>2TS2-SC07A32LLAX7CS31/L417</t>
  </si>
  <si>
    <t>K-22-55-N</t>
  </si>
  <si>
    <t>22-01775</t>
  </si>
  <si>
    <t>K-22-57</t>
  </si>
  <si>
    <t>K-22-56-N</t>
  </si>
  <si>
    <t>22-01778</t>
  </si>
  <si>
    <t>K-22-58</t>
  </si>
  <si>
    <t>ALEC</t>
  </si>
  <si>
    <t>2TS2-SCO7A32LLAX7CS3/L417Q</t>
  </si>
  <si>
    <t>K-22-57-N</t>
  </si>
  <si>
    <t>K-22-59</t>
  </si>
  <si>
    <t>2TS2-SCO7A32LLAX7CS3/L417Q1</t>
  </si>
  <si>
    <t>K-22-60</t>
  </si>
  <si>
    <t>K-22-59-N</t>
  </si>
  <si>
    <t>22-01785</t>
  </si>
  <si>
    <t>K-22-61</t>
  </si>
  <si>
    <t>K-22-62</t>
  </si>
  <si>
    <t>Taper</t>
  </si>
  <si>
    <t>K-22-63</t>
  </si>
  <si>
    <t xml:space="preserve"> JOLANTA</t>
  </si>
  <si>
    <t>K-22-64</t>
  </si>
  <si>
    <t>K-22-65</t>
  </si>
  <si>
    <t>K-22-64-N</t>
  </si>
  <si>
    <t>22-01786</t>
  </si>
  <si>
    <t>K-22-66</t>
  </si>
  <si>
    <t>SCX07A91 O/R</t>
  </si>
  <si>
    <t>T159</t>
  </si>
  <si>
    <t>Step 1</t>
  </si>
  <si>
    <t>Select Line below</t>
  </si>
  <si>
    <t>Search QCR Codes</t>
  </si>
  <si>
    <t>HIDE</t>
  </si>
  <si>
    <t>Last entered QCR for this line.</t>
  </si>
  <si>
    <t>Step 2 Fill out Form and Submit</t>
  </si>
  <si>
    <t>Rec#</t>
  </si>
  <si>
    <t>In Db</t>
  </si>
  <si>
    <t>Your QCR</t>
  </si>
  <si>
    <t>x</t>
  </si>
  <si>
    <t>mar</t>
  </si>
  <si>
    <t>View Records</t>
  </si>
  <si>
    <t xml:space="preserve">of </t>
  </si>
  <si>
    <t>kjonrad</t>
  </si>
  <si>
    <t xml:space="preserve">OGF #1 </t>
  </si>
  <si>
    <t>Problem</t>
  </si>
  <si>
    <t>Optional</t>
  </si>
  <si>
    <t>Step 3 
Write down your QCR and select Clear</t>
  </si>
  <si>
    <t>G7</t>
  </si>
  <si>
    <t>tre</t>
  </si>
  <si>
    <t>Q</t>
  </si>
  <si>
    <t>Enter Line and enter below</t>
  </si>
  <si>
    <t>Enter QCR Code</t>
  </si>
  <si>
    <t>QCR List</t>
  </si>
  <si>
    <t>Open QCR List</t>
  </si>
  <si>
    <t>NCMR List</t>
  </si>
  <si>
    <t>Open NCMR List</t>
  </si>
  <si>
    <t>QCR</t>
  </si>
  <si>
    <t>Problem Description</t>
  </si>
  <si>
    <t>Problem Category</t>
  </si>
  <si>
    <t>Inspector Remarks</t>
  </si>
  <si>
    <t>QCR Status</t>
  </si>
  <si>
    <t>QCR Closed date MM/DD/YYYY</t>
  </si>
  <si>
    <t>QCR#+ an N) NCMR#</t>
  </si>
  <si>
    <t>QA Hold List</t>
  </si>
  <si>
    <t>NCMR Closed Date MM/DD/YYYY</t>
  </si>
  <si>
    <t>To be Sorted</t>
  </si>
  <si>
    <t>(blank)</t>
  </si>
  <si>
    <t>Grand Total</t>
  </si>
  <si>
    <t>Year</t>
  </si>
  <si>
    <t>jan</t>
  </si>
  <si>
    <t>feb</t>
  </si>
  <si>
    <t>march</t>
  </si>
  <si>
    <t>april</t>
  </si>
  <si>
    <t>may</t>
  </si>
  <si>
    <t>june</t>
  </si>
  <si>
    <t>NCMR</t>
  </si>
  <si>
    <t>Column Labels</t>
  </si>
  <si>
    <t>Row Labels</t>
  </si>
  <si>
    <t>QCR Open</t>
  </si>
  <si>
    <t>QCR Closed</t>
  </si>
  <si>
    <t>NCMR Open</t>
  </si>
  <si>
    <t>NCMR Closed</t>
  </si>
  <si>
    <t>RBB</t>
  </si>
  <si>
    <t>RAB</t>
  </si>
  <si>
    <t>AU</t>
  </si>
  <si>
    <t>AU Bearing part #</t>
  </si>
  <si>
    <t>RAB Part #</t>
  </si>
  <si>
    <t>RBB Problem list</t>
  </si>
  <si>
    <t>NCMR's List</t>
  </si>
  <si>
    <t>NCMR Open List</t>
  </si>
  <si>
    <t>QCR Open List</t>
  </si>
  <si>
    <t>G1</t>
  </si>
  <si>
    <t>AU1</t>
  </si>
  <si>
    <t>Afternoon</t>
  </si>
  <si>
    <t>AU1025-4LXL/L588</t>
  </si>
  <si>
    <t>N/O</t>
  </si>
  <si>
    <t>G2</t>
  </si>
  <si>
    <t>AU2</t>
  </si>
  <si>
    <t>Closed</t>
  </si>
  <si>
    <t>AU1025-4 768AB</t>
  </si>
  <si>
    <t>G3</t>
  </si>
  <si>
    <t>AU3</t>
  </si>
  <si>
    <t>Midnight</t>
  </si>
  <si>
    <t>G4</t>
  </si>
  <si>
    <t>AU1025 O/R</t>
  </si>
  <si>
    <t>G5</t>
  </si>
  <si>
    <t>AU1 I/R</t>
  </si>
  <si>
    <t>C REWORK</t>
  </si>
  <si>
    <t>G6</t>
  </si>
  <si>
    <t>AU1 O/R</t>
  </si>
  <si>
    <t>P</t>
  </si>
  <si>
    <t>ADM</t>
  </si>
  <si>
    <t>AU1025 I/R</t>
  </si>
  <si>
    <t>G8</t>
  </si>
  <si>
    <t>AU1025</t>
  </si>
  <si>
    <t>L</t>
  </si>
  <si>
    <t>Shape</t>
  </si>
  <si>
    <t>AU1045-1LXL/L810</t>
  </si>
  <si>
    <t>R</t>
  </si>
  <si>
    <t xml:space="preserve">Raceway </t>
  </si>
  <si>
    <t>Mark</t>
  </si>
  <si>
    <t>AU1045-1LXL/L810#E</t>
  </si>
  <si>
    <t>AU1045 O/R</t>
  </si>
  <si>
    <t>Shoe</t>
  </si>
  <si>
    <t>AU1045-1LXL/L810#R</t>
  </si>
  <si>
    <t>AU1045</t>
  </si>
  <si>
    <t>AU1045-1LXL/810</t>
  </si>
  <si>
    <t>Mixed</t>
  </si>
  <si>
    <t>AU1062-1LXL/L588</t>
  </si>
  <si>
    <t>Off</t>
  </si>
  <si>
    <t>AU1062-1LXL/L810</t>
  </si>
  <si>
    <t>Damage</t>
  </si>
  <si>
    <t>AU1045-1LXL/810#E</t>
  </si>
  <si>
    <t>O/R</t>
  </si>
  <si>
    <t>AU1062-1LXL/810</t>
  </si>
  <si>
    <t>I/R</t>
  </si>
  <si>
    <t>AU0947-2LX/AU94 7-2L SEALS</t>
  </si>
  <si>
    <t>Chatter</t>
  </si>
  <si>
    <t>AU0947-3LXL/L810</t>
  </si>
  <si>
    <t>AU0727-4LX2LX/L588</t>
  </si>
  <si>
    <t>Taper NG</t>
  </si>
  <si>
    <t>Master</t>
  </si>
  <si>
    <t>AU1101-3LX6L/L669</t>
  </si>
  <si>
    <t>Master NG</t>
  </si>
  <si>
    <t>AU1106-3LX2L/L660</t>
  </si>
  <si>
    <t>Shape NG</t>
  </si>
  <si>
    <t>AU1106-3LX2L/L699</t>
  </si>
  <si>
    <t>LMU NG</t>
  </si>
  <si>
    <t>AU1106-3LX2L/L669</t>
  </si>
  <si>
    <t>Roughness NG</t>
  </si>
  <si>
    <t>AU0727-1LX3</t>
  </si>
  <si>
    <t>IGF-B</t>
  </si>
  <si>
    <t>AU1062 O/R</t>
  </si>
  <si>
    <t>IAG-A</t>
  </si>
  <si>
    <t>AU1062 -1LXL/L810</t>
  </si>
  <si>
    <t>AU1025-1LXL/810</t>
  </si>
  <si>
    <t>Missing Letter</t>
  </si>
  <si>
    <t>AU1101-8LX3L/L669</t>
  </si>
  <si>
    <t>IAG</t>
  </si>
  <si>
    <t>AU0933-7LX2L/L588</t>
  </si>
  <si>
    <t>AVS-2-B</t>
  </si>
  <si>
    <t>OD NG</t>
  </si>
  <si>
    <t>OD Taper</t>
  </si>
  <si>
    <t>OD Shoe Mark</t>
  </si>
  <si>
    <t>Bore Grind</t>
  </si>
  <si>
    <t>Quantity</t>
  </si>
  <si>
    <t>Honer</t>
  </si>
  <si>
    <t>OD grind</t>
  </si>
  <si>
    <t>Width Grind</t>
  </si>
  <si>
    <t>Stain</t>
  </si>
  <si>
    <t>OD After gauge</t>
  </si>
  <si>
    <t>Bore After Gauge</t>
  </si>
  <si>
    <t xml:space="preserve">INT #1 </t>
  </si>
  <si>
    <t xml:space="preserve">GAD #1 </t>
  </si>
  <si>
    <t>Other (Enter in Remarks)</t>
  </si>
  <si>
    <t xml:space="preserve">B-Race #1 </t>
  </si>
  <si>
    <t xml:space="preserve">INT #2 </t>
  </si>
  <si>
    <t xml:space="preserve">GAD #2 </t>
  </si>
  <si>
    <t>ACS</t>
  </si>
  <si>
    <t xml:space="preserve">IGF #1 </t>
  </si>
  <si>
    <t xml:space="preserve">OGF #2 </t>
  </si>
  <si>
    <t xml:space="preserve">ATD #2 </t>
  </si>
  <si>
    <t xml:space="preserve">IGF #2 </t>
  </si>
  <si>
    <t>ASP2</t>
  </si>
  <si>
    <t xml:space="preserve">B-Race #2 </t>
  </si>
  <si>
    <t>SVS</t>
  </si>
  <si>
    <t>ASP1</t>
  </si>
  <si>
    <t>AVG</t>
  </si>
  <si>
    <t xml:space="preserve">ATD #1 </t>
  </si>
  <si>
    <t>AGEM</t>
  </si>
  <si>
    <t>BUAM</t>
  </si>
  <si>
    <t xml:space="preserve">ODC #1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</si>
</sst>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name val="Arial"/>
      <family val="2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876400036622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">
    <xf numFmtId="0" fontId="0" fillId="0" borderId="0"/>
    <xf numFmtId="0" fontId="16" fillId="0" borderId="0"/>
    <xf numFmtId="0" fontId="17" fillId="0" borderId="0"/>
    <xf numFmtId="0" fontId="17" fillId="0" borderId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3" xfId="0" applyBorder="1"/>
    <xf numFmtId="2" fontId="0" fillId="0" borderId="0" xfId="0" applyNumberFormat="1"/>
    <xf numFmtId="1" fontId="0" fillId="0" borderId="0" xfId="0" applyNumberForma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0" fillId="5" borderId="0" xfId="0" applyFont="1" applyFill="1"/>
    <xf numFmtId="0" fontId="10" fillId="3" borderId="1" xfId="0" applyFont="1" applyFill="1" applyBorder="1"/>
    <xf numFmtId="0" fontId="10" fillId="0" borderId="1" xfId="0" applyFont="1" applyBorder="1" applyAlignment="1">
      <alignment vertical="center"/>
    </xf>
    <xf numFmtId="0" fontId="10" fillId="5" borderId="0" xfId="0" applyFont="1" applyFill="1" applyAlignment="1">
      <alignment wrapText="1"/>
    </xf>
    <xf numFmtId="0" fontId="10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0" fillId="5" borderId="7" xfId="0" applyFill="1" applyBorder="1"/>
    <xf numFmtId="0" fontId="13" fillId="5" borderId="8" xfId="0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/>
    <xf numFmtId="0" fontId="0" fillId="3" borderId="10" xfId="0" applyFill="1" applyBorder="1" applyAlignment="1" applyProtection="1">
      <alignment horizontal="right"/>
      <protection locked="0"/>
    </xf>
    <xf numFmtId="0" fontId="0" fillId="5" borderId="0" xfId="0" applyFill="1" applyAlignment="1">
      <alignment horizontal="center"/>
    </xf>
    <xf numFmtId="0" fontId="0" fillId="5" borderId="11" xfId="0" applyFill="1" applyBorder="1" applyAlignment="1">
      <alignment horizontal="left"/>
    </xf>
    <xf numFmtId="0" fontId="0" fillId="5" borderId="10" xfId="0" applyFill="1" applyBorder="1"/>
    <xf numFmtId="0" fontId="0" fillId="5" borderId="6" xfId="0" applyFill="1" applyBorder="1"/>
    <xf numFmtId="0" fontId="0" fillId="5" borderId="12" xfId="0" applyFill="1" applyBorder="1"/>
    <xf numFmtId="0" fontId="0" fillId="5" borderId="4" xfId="0" applyFill="1" applyBorder="1"/>
    <xf numFmtId="14" fontId="0" fillId="3" borderId="1" xfId="0" applyNumberFormat="1" applyFill="1" applyBorder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4" fillId="6" borderId="0" xfId="0" applyFont="1" applyFill="1" applyAlignment="1">
      <alignment horizontal="center"/>
    </xf>
    <xf numFmtId="0" fontId="6" fillId="5" borderId="0" xfId="0" applyFont="1" applyFill="1"/>
    <xf numFmtId="0" fontId="0" fillId="7" borderId="1" xfId="0" applyFill="1" applyBorder="1" applyAlignment="1">
      <alignment horizontal="center"/>
    </xf>
    <xf numFmtId="0" fontId="14" fillId="5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0" borderId="0" xfId="0" pivotButton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8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4">
    <cellStyle name="Hyperlink" xfId="1" builtinId="8"/>
    <cellStyle name="Normal" xfId="0" builtinId="0"/>
    <cellStyle name="Normal 2 2" xfId="3" xr:uid="{00000000-0005-0000-0000-000003000000}"/>
    <cellStyle name="Normal 4" xfId="2" xr:uid="{00000000-0005-0000-0000-000002000000}"/>
  </cellStyles>
  <dxfs count="27">
    <dxf>
      <font>
        <color rgb="FF9C0006"/>
      </font>
      <fill>
        <patternFill patternType="solid">
          <bgColor rgb="FFFFC7CE"/>
        </patternFill>
      </fill>
    </dxf>
    <dxf>
      <numFmt numFmtId="164" formatCode=";;;"/>
    </dxf>
    <dxf>
      <numFmt numFmtId="164" formatCode=";;;"/>
    </dxf>
    <dxf>
      <numFmt numFmtId="164" formatCode=";;;"/>
    </dxf>
    <dxf>
      <font>
        <strike val="0"/>
        <u/>
        <sz val="12"/>
        <color theme="10"/>
        <name val="Calibri"/>
      </font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sz val="12"/>
        <color auto="1"/>
        <name val="Arial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/>
        <sz val="12"/>
        <color theme="10"/>
        <name val="Calibri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color auto="1"/>
        <name val="Calibri"/>
      </font>
      <alignment horizontal="center" vertical="center"/>
    </dxf>
    <dxf>
      <font>
        <strike val="0"/>
        <color auto="1"/>
        <name val="Calibri"/>
      </font>
      <alignment horizontal="center" vertical="center"/>
    </dxf>
    <dxf>
      <font>
        <strike val="0"/>
        <color auto="1"/>
        <name val="Calibri"/>
      </font>
      <alignment horizontal="center" vertical="center"/>
    </dxf>
    <dxf>
      <font>
        <strike val="0"/>
        <color auto="1"/>
        <name val="Calibri"/>
      </font>
      <alignment horizontal="center" vertical="center"/>
    </dxf>
    <dxf>
      <font>
        <strike val="0"/>
        <color auto="1"/>
        <name val="Calibri"/>
      </font>
      <alignment horizontal="center" vertical="center"/>
    </dxf>
    <dxf>
      <font>
        <strike val="0"/>
        <color auto="1"/>
        <name val="Calibri"/>
      </font>
      <alignment horizontal="center" vertical="center"/>
    </dxf>
    <dxf>
      <font>
        <strike val="0"/>
        <color auto="1"/>
        <name val="Calibri"/>
      </font>
      <alignment horizontal="center" vertical="center"/>
    </dxf>
    <dxf>
      <font>
        <strike val="0"/>
        <color auto="1"/>
        <name val="Calibri"/>
      </font>
      <alignment horizontal="center" vertical="center"/>
    </dxf>
    <dxf>
      <font>
        <strike val="0"/>
        <color auto="1"/>
        <name val="Calibri"/>
      </font>
      <alignment horizontal="center" vertical="center"/>
    </dxf>
    <dxf>
      <font>
        <strike val="0"/>
        <color auto="1"/>
        <name val="Calibri"/>
      </font>
      <alignment horizontal="center" vertical="center"/>
    </dxf>
    <dxf>
      <font>
        <strike val="0"/>
        <u/>
        <sz val="12"/>
        <color theme="10"/>
        <name val="Calibri"/>
      </font>
      <fill>
        <patternFill patternType="solid">
          <fgColor theme="4" tint="0.59999389629810485"/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/>
        <sz val="12"/>
        <color theme="10"/>
        <name val="Calibri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QCR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PivotTable!$E$18:$J$18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PivotTable!$E$19:$J$19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4-4FEA-AFA5-0424BD20ABD9}"/>
            </c:ext>
          </c:extLst>
        </c:ser>
        <c:ser>
          <c:idx val="1"/>
          <c:order val="1"/>
          <c:tx>
            <c:v>NCMR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PivotTable!$E$18:$J$18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PivotTable!$E$20:$J$20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4-4FEA-AFA5-0424BD20A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89088"/>
        <c:axId val="471855504"/>
      </c:barChart>
      <c:catAx>
        <c:axId val="19668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55504"/>
        <c:crosses val="autoZero"/>
        <c:auto val="1"/>
        <c:lblAlgn val="ctr"/>
        <c:lblOffset val="100"/>
        <c:noMultiLvlLbl val="0"/>
      </c:catAx>
      <c:valAx>
        <c:axId val="4718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8908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totals</a:t>
            </a:r>
          </a:p>
        </c:rich>
      </c:tx>
      <c:layout>
        <c:manualLayout>
          <c:xMode val="edge"/>
          <c:yMode val="edge"/>
          <c:x val="0.174014443213095"/>
          <c:y val="5.7435915989797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9171510661797599E-2"/>
          <c:y val="0.12989620558458601"/>
          <c:w val="0.89934702624453799"/>
          <c:h val="0.792798616111229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PivotTable!$A$19</c:f>
              <c:strCache>
                <c:ptCount val="1"/>
                <c:pt idx="0">
                  <c:v>QCR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PivotTable!$B$18:$D$18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PivotTable!$B$19:$D$19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2-4825-80EA-79B752B2AE01}"/>
            </c:ext>
          </c:extLst>
        </c:ser>
        <c:ser>
          <c:idx val="1"/>
          <c:order val="1"/>
          <c:tx>
            <c:strRef>
              <c:f>PivotTable!$A$20</c:f>
              <c:strCache>
                <c:ptCount val="1"/>
                <c:pt idx="0">
                  <c:v>NCMR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numRef>
              <c:f>PivotTable!$B$18:$D$18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PivotTable!$B$20:$D$20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A2-4825-80EA-79B752B2A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856288"/>
        <c:axId val="471856680"/>
      </c:barChart>
      <c:catAx>
        <c:axId val="47185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56680"/>
        <c:crosses val="autoZero"/>
        <c:auto val="1"/>
        <c:lblAlgn val="ctr"/>
        <c:lblOffset val="100"/>
        <c:noMultiLvlLbl val="0"/>
      </c:catAx>
      <c:valAx>
        <c:axId val="47185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5628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[QCRTemplate.xlsx]PivotTable!PivotTable3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PivotTable!$B$24:$B$25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PivotTable!$A$26:$A$27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PivotTable!$B$26:$B$27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94A-4341-96F1-E23868E6B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1857856"/>
        <c:axId val="471858248"/>
      </c:barChart>
      <c:catAx>
        <c:axId val="4718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58248"/>
        <c:crosses val="autoZero"/>
        <c:auto val="1"/>
        <c:lblAlgn val="ctr"/>
        <c:lblOffset val="100"/>
        <c:noMultiLvlLbl val="0"/>
      </c:catAx>
      <c:valAx>
        <c:axId val="47185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57856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PivotTable!$B$85:$F$85</c:f>
              <c:strCache>
                <c:ptCount val="5"/>
                <c:pt idx="1">
                  <c:v>QCR Open</c:v>
                </c:pt>
                <c:pt idx="2">
                  <c:v>QCR Closed</c:v>
                </c:pt>
                <c:pt idx="3">
                  <c:v>NCMR Open</c:v>
                </c:pt>
                <c:pt idx="4">
                  <c:v>NCMR Closed</c:v>
                </c:pt>
              </c:strCache>
            </c:strRef>
          </c:cat>
          <c:val>
            <c:numRef>
              <c:f>PivotTable!$B$86:$F$86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A-49E4-8ED0-80990E060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041120"/>
        <c:axId val="472041512"/>
      </c:barChart>
      <c:catAx>
        <c:axId val="47204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41512"/>
        <c:crosses val="autoZero"/>
        <c:auto val="1"/>
        <c:lblAlgn val="ctr"/>
        <c:lblOffset val="100"/>
        <c:noMultiLvlLbl val="0"/>
      </c:catAx>
      <c:valAx>
        <c:axId val="4720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411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[QCRTemplate.xlsx]PivotTable!PivotTable7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483592"/>
        <c:axId val="472483984"/>
      </c:barChart>
      <c:catAx>
        <c:axId val="472483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83984"/>
        <c:crosses val="autoZero"/>
        <c:auto val="1"/>
        <c:lblAlgn val="ctr"/>
        <c:lblOffset val="100"/>
        <c:noMultiLvlLbl val="0"/>
      </c:catAx>
      <c:valAx>
        <c:axId val="4724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83592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[QCRTemplate.xlsx]PivotTable!PivotTable8</c:name>
    <c:fmtId val="2"/>
  </c:pivotSource>
  <c:chart>
    <c:title>
      <c:tx>
        <c:rich>
          <a:bodyPr/>
          <a:lstStyle/>
          <a:p>
            <a:pPr>
              <a:defRPr/>
            </a:pPr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485552"/>
        <c:axId val="472485944"/>
      </c:barChart>
      <c:catAx>
        <c:axId val="47248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85944"/>
        <c:crosses val="autoZero"/>
        <c:auto val="1"/>
        <c:lblAlgn val="ctr"/>
        <c:lblOffset val="100"/>
        <c:noMultiLvlLbl val="0"/>
      </c:catAx>
      <c:valAx>
        <c:axId val="4724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85552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Lit>
              <c:ptCount val="5"/>
              <c:pt idx="0">
                <c:v>NG</c:v>
              </c:pt>
              <c:pt idx="1">
                <c:v>Off center</c:v>
              </c:pt>
              <c:pt idx="2">
                <c:v>OD</c:v>
              </c:pt>
              <c:pt idx="3">
                <c:v>Gori</c:v>
              </c:pt>
              <c:pt idx="4">
                <c:v>Seal Dent</c:v>
              </c:pt>
            </c:strLit>
          </c:cat>
          <c:val>
            <c:numLit>
              <c:formatCode>General</c:formatCode>
              <c:ptCount val="5"/>
              <c:pt idx="0">
                <c:v>77</c:v>
              </c:pt>
              <c:pt idx="1">
                <c:v>67</c:v>
              </c:pt>
              <c:pt idx="2">
                <c:v>56.5</c:v>
              </c:pt>
              <c:pt idx="3">
                <c:v>51.25</c:v>
              </c:pt>
              <c:pt idx="4">
                <c:v>42.5</c:v>
              </c:pt>
            </c:numLit>
          </c:val>
          <c:extLst>
            <c:ext xmlns:c16="http://schemas.microsoft.com/office/drawing/2014/chart" uri="{C3380CC4-5D6E-409C-BE32-E72D297353CC}">
              <c16:uniqueId val="{00000000-BC8F-4E88-A7F2-CA8743802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880328"/>
        <c:axId val="472880720"/>
      </c:barChart>
      <c:catAx>
        <c:axId val="47288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80720"/>
        <c:crosses val="autoZero"/>
        <c:auto val="1"/>
        <c:lblAlgn val="ctr"/>
        <c:lblOffset val="100"/>
        <c:noMultiLvlLbl val="0"/>
      </c:catAx>
      <c:valAx>
        <c:axId val="47288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80328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612320</xdr:colOff>
      <xdr:row>0</xdr:row>
      <xdr:rowOff>190499</xdr:rowOff>
    </xdr:from>
    <xdr:to>
      <xdr:col>10</xdr:col>
      <xdr:colOff>0</xdr:colOff>
      <xdr:row>19</xdr:row>
      <xdr:rowOff>176893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439272</xdr:colOff>
      <xdr:row>1</xdr:row>
      <xdr:rowOff>20413</xdr:rowOff>
    </xdr:from>
    <xdr:to>
      <xdr:col>4</xdr:col>
      <xdr:colOff>161365</xdr:colOff>
      <xdr:row>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5442</xdr:colOff>
      <xdr:row>0</xdr:row>
      <xdr:rowOff>185058</xdr:rowOff>
    </xdr:from>
    <xdr:to>
      <xdr:col>21</xdr:col>
      <xdr:colOff>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612320</xdr:colOff>
      <xdr:row>21</xdr:row>
      <xdr:rowOff>13607</xdr:rowOff>
    </xdr:from>
    <xdr:to>
      <xdr:col>27</xdr:col>
      <xdr:colOff>13607</xdr:colOff>
      <xdr:row>37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0</xdr:colOff>
      <xdr:row>21</xdr:row>
      <xdr:rowOff>13605</xdr:rowOff>
    </xdr:from>
    <xdr:to>
      <xdr:col>36</xdr:col>
      <xdr:colOff>598716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612319</xdr:colOff>
      <xdr:row>38</xdr:row>
      <xdr:rowOff>13606</xdr:rowOff>
    </xdr:from>
    <xdr:to>
      <xdr:col>27</xdr:col>
      <xdr:colOff>598714</xdr:colOff>
      <xdr:row>52</xdr:row>
      <xdr:rowOff>190499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1</xdr:colOff>
      <xdr:row>38</xdr:row>
      <xdr:rowOff>0</xdr:rowOff>
    </xdr:from>
    <xdr:to>
      <xdr:col>42</xdr:col>
      <xdr:colOff>13607</xdr:colOff>
      <xdr:row>53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ryan\QCRHolds%20Test%20Excels\QCROutsideCode\FormSheetEditOp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HowToUse"/>
      <sheetName val="Input"/>
      <sheetName val="PartsData"/>
      <sheetName val="LookupLists"/>
      <sheetName val="MyLink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>Order ID</v>
          </cell>
        </row>
        <row r="2">
          <cell r="C2">
            <v>10100</v>
          </cell>
        </row>
        <row r="3">
          <cell r="C3">
            <v>10101</v>
          </cell>
        </row>
        <row r="4">
          <cell r="C4">
            <v>10102</v>
          </cell>
        </row>
        <row r="5">
          <cell r="C5">
            <v>10103</v>
          </cell>
        </row>
        <row r="6">
          <cell r="C6">
            <v>10104</v>
          </cell>
        </row>
      </sheetData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Bryan Imafidon" refreshedDate="44991.357500115737" createdVersion="6" refreshedVersion="8" minRefreshableVersion="3" recordCount="1" xr:uid="{00000000-000A-0000-FFFF-FFFF04000000}">
  <cacheSource type="worksheet">
    <worksheetSource name="Table13"/>
  </cacheSource>
  <cacheFields count="11">
    <cacheField name="QCR#" numFmtId="0">
      <sharedItems containsNonDate="0" containsString="0" containsBlank="1"/>
    </cacheField>
    <cacheField name="Line" numFmtId="0">
      <sharedItems containsNonDate="0" containsString="0" containsBlank="1" containsNumber="1" containsInteger="1" minValue="0" maxValue="0" count="2">
        <m/>
        <n v="0" u="1"/>
      </sharedItems>
    </cacheField>
    <cacheField name="Month" numFmtId="0">
      <sharedItems containsNonDate="0" containsBlank="1" count="15">
        <m/>
        <s v="June" u="1"/>
        <s v="March" u="1"/>
        <s v="Sep" u="1"/>
        <s v="Jan" u="1"/>
        <s v="Feb" u="1"/>
        <s v="Apr" u="1"/>
        <s v="Nov" u="1"/>
        <s v="Dec" u="1"/>
        <s v="Oct" u="1"/>
        <s v="Jul" u="1"/>
        <s v="Mar" u="1"/>
        <s v="Aug" u="1"/>
        <s v="Jun" u="1"/>
        <s v="May" u="1"/>
      </sharedItems>
    </cacheField>
    <cacheField name="Day" numFmtId="0">
      <sharedItems containsNonDate="0" containsString="0" containsBlank="1"/>
    </cacheField>
    <cacheField name="Shift" numFmtId="0">
      <sharedItems containsNonDate="0" containsString="0" containsBlank="1"/>
    </cacheField>
    <cacheField name="Originator" numFmtId="0">
      <sharedItems containsNonDate="0" containsString="0" containsBlank="1"/>
    </cacheField>
    <cacheField name="Bearing Part Number" numFmtId="0">
      <sharedItems containsNonDate="0" containsString="0" containsBlank="1"/>
    </cacheField>
    <cacheField name="WO#" numFmtId="0">
      <sharedItems containsNonDate="0" containsString="0" containsBlank="1"/>
    </cacheField>
    <cacheField name="Machine" numFmtId="0">
      <sharedItems containsNonDate="0" containsString="0" containsBlank="1"/>
    </cacheField>
    <cacheField name="Problem Problem" numFmtId="0">
      <sharedItems containsNonDate="0" containsString="0" containsBlank="1"/>
    </cacheField>
    <cacheField name="Employee 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">
  <r>
    <m/>
    <x v="0"/>
    <x v="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PivotTable4" cacheId="0" applyNumberFormats="0" applyBorderFormats="0" applyFontFormats="0" applyPatternFormats="0" applyAlignmentFormats="0" applyWidthHeightFormats="1" dataCaption="Values" updatedVersion="8" minRefreshableVersion="3" useAutoFormatting="1" createdVersion="6" indent="0" outline="1" outlineData="1" multipleFieldFilters="0" fieldListSortAscending="1">
  <location ref="A37:C54" firstHeaderRow="1" firstDataRow="1" firstDataCol="0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2" cacheId="0" applyNumberFormats="0" applyBorderFormats="0" applyFontFormats="0" applyPatternFormats="0" applyAlignmentFormats="0" applyWidthHeightFormats="1" dataCaption="Values" updatedVersion="8" minRefreshableVersion="3" useAutoFormatting="1" createdVersion="6" indent="0" outline="1" outlineData="1" multipleFieldFilters="0">
  <location ref="A131:C148" firstHeaderRow="1" firstDataRow="1" firstDataCol="0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PivotTable7" cacheId="0" applyNumberFormats="0" applyBorderFormats="0" applyFontFormats="0" applyPatternFormats="0" applyAlignmentFormats="0" applyWidthHeightFormats="1" dataCaption="Values" updatedVersion="8" minRefreshableVersion="3" useAutoFormatting="1" createdVersion="6" indent="0" outline="1" outlineData="1" multipleFieldFilters="0" chartFormat="5">
  <location ref="A94:A95" firstHeaderRow="1" firstDataRow="1" firstDataCol="1"/>
  <pivotFields count="11">
    <pivotField showAll="0"/>
    <pivotField showAll="0"/>
    <pivotField axis="axisRow" showAll="0">
      <items count="16">
        <item h="1" m="1" x="1"/>
        <item h="1" m="1" x="4"/>
        <item m="1" x="5"/>
        <item m="1" x="11"/>
        <item m="1" x="6"/>
        <item h="1" m="1" x="14"/>
        <item h="1" m="1" x="13"/>
        <item h="1" m="1" x="10"/>
        <item h="1" m="1" x="12"/>
        <item h="1" m="1" x="3"/>
        <item h="1" m="1" x="9"/>
        <item h="1" m="1" x="7"/>
        <item h="1" m="1" x="8"/>
        <item h="1" x="0"/>
        <item h="1"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"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5000000}" name="PivotTable9" cacheId="0" applyNumberFormats="0" applyBorderFormats="0" applyFontFormats="0" applyPatternFormats="0" applyAlignmentFormats="0" applyWidthHeightFormats="1" dataCaption="Values" updatedVersion="8" minRefreshableVersion="3" useAutoFormatting="1" createdVersion="6" indent="0" compact="0" compactData="0" multipleFieldFilters="0">
  <location ref="A10:B11" firstHeaderRow="1" firstDataRow="2" firstDataCol="0"/>
  <pivotFields count="11">
    <pivotField compact="0" outline="0" showAll="0"/>
    <pivotField compact="0" outline="0" showAll="0"/>
    <pivotField axis="axisCol" compact="0" outline="0" showAll="0">
      <items count="16">
        <item m="1" x="4"/>
        <item m="1" x="5"/>
        <item m="1" x="11"/>
        <item m="1" x="6"/>
        <item m="1" x="14"/>
        <item m="1" x="13"/>
        <item m="1" x="10"/>
        <item m="1" x="12"/>
        <item m="1" x="3"/>
        <item m="1" x="9"/>
        <item m="1" x="7"/>
        <item m="1" x="8"/>
        <item x="0"/>
        <item m="1" x="1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2"/>
  </colFields>
  <colItems count="2">
    <i>
      <x v="12"/>
    </i>
    <i t="grand">
      <x/>
    </i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4000000}" name="PivotTable8" cacheId="0" applyNumberFormats="0" applyBorderFormats="0" applyFontFormats="0" applyPatternFormats="0" applyAlignmentFormats="0" applyWidthHeightFormats="1" dataCaption="Values" updatedVersion="8" minRefreshableVersion="3" useAutoFormatting="1" createdVersion="6" indent="0" outline="1" outlineData="1" multipleFieldFilters="0" chartFormat="3">
  <location ref="A110:A112" firstHeaderRow="1" firstDataRow="1" firstDataCol="1"/>
  <pivotFields count="11">
    <pivotField showAll="0"/>
    <pivotField axis="axisRow" showAll="0">
      <items count="3">
        <item m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6000000}" name="RBB Pivot" cacheId="0" applyNumberFormats="0" applyBorderFormats="0" applyFontFormats="0" applyPatternFormats="0" applyAlignmentFormats="0" applyWidthHeightFormats="1" dataCaption="Values" updatedVersion="8" minRefreshableVersion="3" useAutoFormatting="1" createdVersion="6" indent="0" compact="0" compactData="0" multipleFieldFilters="0">
  <location ref="A3:B4" firstHeaderRow="1" firstDataRow="2" firstDataCol="0"/>
  <pivotFields count="11">
    <pivotField compact="0" outline="0" showAll="0"/>
    <pivotField compact="0" outline="0" showAll="0"/>
    <pivotField axis="axisCol" compact="0" outline="0" showAll="0">
      <items count="16">
        <item m="1" x="4"/>
        <item m="1" x="5"/>
        <item m="1" x="11"/>
        <item m="1" x="6"/>
        <item m="1" x="14"/>
        <item m="1" x="13"/>
        <item m="1" x="10"/>
        <item m="1" x="12"/>
        <item m="1" x="3"/>
        <item m="1" x="9"/>
        <item m="1" x="7"/>
        <item m="1" x="8"/>
        <item x="0"/>
        <item m="1" x="1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2"/>
  </colFields>
  <colItems count="2">
    <i>
      <x v="12"/>
    </i>
    <i t="grand">
      <x/>
    </i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PivotTable3" cacheId="0" applyNumberFormats="0" applyBorderFormats="0" applyFontFormats="0" applyPatternFormats="0" applyAlignmentFormats="0" applyWidthHeightFormats="1" dataCaption="Values" updatedVersion="8" minRefreshableVersion="3" useAutoFormatting="1" createdVersion="6" indent="0" outline="1" outlineData="1" multipleFieldFilters="0" chartFormat="4">
  <location ref="A24:C27" firstHeaderRow="1" firstDataRow="2" firstDataCol="1"/>
  <pivotFields count="11">
    <pivotField showAll="0"/>
    <pivotField axis="axisCol" showAll="0">
      <items count="3">
        <item m="1" x="1"/>
        <item x="0"/>
        <item t="default"/>
      </items>
    </pivotField>
    <pivotField axis="axisRow" showAll="0">
      <items count="16">
        <item m="1" x="4"/>
        <item m="1" x="5"/>
        <item m="1" x="11"/>
        <item m="1" x="6"/>
        <item m="1" x="14"/>
        <item m="1" x="13"/>
        <item m="1" x="10"/>
        <item m="1" x="12"/>
        <item m="1" x="3"/>
        <item m="1" x="9"/>
        <item m="1" x="7"/>
        <item m="1" x="8"/>
        <item x="0"/>
        <item m="1"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">
    <i>
      <x v="12"/>
    </i>
    <i t="grand">
      <x/>
    </i>
  </rowItems>
  <colFields count="1">
    <field x="1"/>
  </colFields>
  <colItems count="2">
    <i>
      <x v="1"/>
    </i>
    <i t="grand">
      <x/>
    </i>
  </colItems>
  <chartFormats count="1">
    <chartFormat chart="1" format="12" series="1">
      <pivotArea type="data" outline="0" fieldPosition="0">
        <references count="1"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QCR" displayName="TableQCR" ref="A1:L2" insertRow="1" totalsRowShown="0">
  <autoFilter ref="A1:L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000-000001000000}" name="A" dataDxfId="26"/>
    <tableColumn id="2" xr3:uid="{00000000-0010-0000-0000-000002000000}" name="B" dataDxfId="25"/>
    <tableColumn id="3" xr3:uid="{00000000-0010-0000-0000-000003000000}" name="C" dataDxfId="24"/>
    <tableColumn id="4" xr3:uid="{00000000-0010-0000-0000-000004000000}" name="D" dataDxfId="23"/>
    <tableColumn id="5" xr3:uid="{00000000-0010-0000-0000-000005000000}" name="E" dataDxfId="22"/>
    <tableColumn id="6" xr3:uid="{00000000-0010-0000-0000-000006000000}" name="F" dataDxfId="21"/>
    <tableColumn id="7" xr3:uid="{00000000-0010-0000-0000-000007000000}" name="G" dataDxfId="20"/>
    <tableColumn id="8" xr3:uid="{00000000-0010-0000-0000-000008000000}" name="H" dataDxfId="19"/>
    <tableColumn id="9" xr3:uid="{00000000-0010-0000-0000-000009000000}" name="I" dataDxfId="18"/>
    <tableColumn id="10" xr3:uid="{00000000-0010-0000-0000-00000A000000}" name="J" dataDxfId="17"/>
    <tableColumn id="11" xr3:uid="{00000000-0010-0000-0000-00000B000000}" name="K" dataDxfId="16"/>
    <tableColumn id="12" xr3:uid="{00000000-0010-0000-0000-00000C000000}" name="To be Sorted" dataDxfId="15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K2" insertRow="1" totalsRowShown="0">
  <autoFilter ref="A1:K2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100-000001000000}" name="A" dataDxfId="14"/>
    <tableColumn id="2" xr3:uid="{00000000-0010-0000-0100-000002000000}" name="B" dataDxfId="13"/>
    <tableColumn id="3" xr3:uid="{00000000-0010-0000-0100-000003000000}" name="C" dataDxfId="12"/>
    <tableColumn id="4" xr3:uid="{00000000-0010-0000-0100-000004000000}" name="D" dataDxfId="11"/>
    <tableColumn id="5" xr3:uid="{00000000-0010-0000-0100-000005000000}" name="E" dataDxfId="10"/>
    <tableColumn id="6" xr3:uid="{00000000-0010-0000-0100-000006000000}" name="F" dataDxfId="9"/>
    <tableColumn id="7" xr3:uid="{00000000-0010-0000-0100-000007000000}" name="G" dataDxfId="8"/>
    <tableColumn id="8" xr3:uid="{00000000-0010-0000-0100-000008000000}" name="H" dataDxfId="7"/>
    <tableColumn id="9" xr3:uid="{00000000-0010-0000-0100-000009000000}" name="I" dataDxfId="6"/>
    <tableColumn id="10" xr3:uid="{00000000-0010-0000-0100-00000A000000}" name="J" dataDxfId="5"/>
    <tableColumn id="11" xr3:uid="{00000000-0010-0000-0100-00000B000000}" name="K" dataDxfId="4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9"/>
  <sheetViews>
    <sheetView tabSelected="1" workbookViewId="0">
      <selection activeCell="A500" sqref="A500"/>
    </sheetView>
  </sheetViews>
  <sheetFormatPr defaultRowHeight="15"/>
  <cols>
    <col min="1" max="31" width="20.42578125" customWidth="1"/>
  </cols>
  <sheetData>
    <row r="1" spans="1:31" ht="51" customHeight="1">
      <c r="A1" s="72" t="s">
        <v>0</v>
      </c>
      <c r="B1" s="1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72" t="s">
        <v>13</v>
      </c>
      <c r="O1" s="72" t="s">
        <v>14</v>
      </c>
      <c r="P1" s="72" t="s">
        <v>15</v>
      </c>
      <c r="Q1" s="72" t="s">
        <v>16</v>
      </c>
      <c r="R1" s="72" t="s">
        <v>17</v>
      </c>
      <c r="S1" s="72" t="s">
        <v>18</v>
      </c>
      <c r="T1" s="72" t="s">
        <v>19</v>
      </c>
      <c r="U1" s="72" t="s">
        <v>20</v>
      </c>
      <c r="V1" s="72" t="s">
        <v>21</v>
      </c>
      <c r="W1" s="72" t="s">
        <v>22</v>
      </c>
      <c r="X1" s="72" t="s">
        <v>23</v>
      </c>
      <c r="Y1" s="72" t="s">
        <v>24</v>
      </c>
      <c r="Z1" s="72" t="s">
        <v>25</v>
      </c>
      <c r="AA1" s="72" t="s">
        <v>26</v>
      </c>
      <c r="AB1" s="72" t="s">
        <v>27</v>
      </c>
      <c r="AC1" s="72" t="s">
        <v>28</v>
      </c>
      <c r="AD1" s="72" t="s">
        <v>29</v>
      </c>
      <c r="AE1" s="72" t="s">
        <v>30</v>
      </c>
    </row>
    <row r="2" spans="1:31">
      <c r="A2" s="73" t="s">
        <v>31</v>
      </c>
      <c r="B2" t="s">
        <v>32</v>
      </c>
      <c r="C2" t="s">
        <v>33</v>
      </c>
      <c r="D2">
        <v>24</v>
      </c>
      <c r="E2" t="s">
        <v>34</v>
      </c>
      <c r="F2" t="s">
        <v>35</v>
      </c>
      <c r="G2" t="s">
        <v>36</v>
      </c>
      <c r="H2">
        <v>233474</v>
      </c>
      <c r="I2" t="s">
        <v>37</v>
      </c>
      <c r="J2" t="s">
        <v>38</v>
      </c>
      <c r="M2">
        <v>44585</v>
      </c>
    </row>
    <row r="3" spans="1:31">
      <c r="A3" s="73" t="s">
        <v>39</v>
      </c>
      <c r="B3" t="s">
        <v>32</v>
      </c>
      <c r="C3" t="s">
        <v>33</v>
      </c>
      <c r="D3">
        <v>28</v>
      </c>
      <c r="E3" t="s">
        <v>40</v>
      </c>
      <c r="F3" t="s">
        <v>41</v>
      </c>
      <c r="G3" t="s">
        <v>42</v>
      </c>
      <c r="H3">
        <v>246072</v>
      </c>
      <c r="I3" t="s">
        <v>43</v>
      </c>
      <c r="J3" t="s">
        <v>44</v>
      </c>
      <c r="L3" t="s">
        <v>45</v>
      </c>
    </row>
    <row r="4" spans="1:31">
      <c r="A4" s="73" t="s">
        <v>46</v>
      </c>
      <c r="B4" t="s">
        <v>32</v>
      </c>
      <c r="C4" t="s">
        <v>47</v>
      </c>
      <c r="D4">
        <v>26</v>
      </c>
      <c r="E4" t="s">
        <v>34</v>
      </c>
      <c r="F4" t="s">
        <v>41</v>
      </c>
      <c r="G4" t="s">
        <v>48</v>
      </c>
      <c r="H4">
        <v>176558</v>
      </c>
      <c r="I4" t="s">
        <v>43</v>
      </c>
      <c r="J4" t="s">
        <v>44</v>
      </c>
      <c r="M4">
        <v>44620</v>
      </c>
    </row>
    <row r="5" spans="1:31">
      <c r="A5" s="73" t="s">
        <v>49</v>
      </c>
      <c r="B5" t="s">
        <v>32</v>
      </c>
      <c r="C5" t="s">
        <v>47</v>
      </c>
      <c r="D5">
        <v>28</v>
      </c>
      <c r="E5" t="s">
        <v>32</v>
      </c>
      <c r="F5" t="s">
        <v>50</v>
      </c>
      <c r="G5" t="s">
        <v>51</v>
      </c>
      <c r="H5">
        <v>236476</v>
      </c>
      <c r="I5" t="s">
        <v>52</v>
      </c>
      <c r="J5" t="s">
        <v>53</v>
      </c>
      <c r="M5">
        <v>44621</v>
      </c>
    </row>
    <row r="6" spans="1:31">
      <c r="A6" s="73" t="s">
        <v>54</v>
      </c>
      <c r="B6" t="s">
        <v>32</v>
      </c>
      <c r="C6" t="s">
        <v>55</v>
      </c>
      <c r="D6">
        <v>4</v>
      </c>
      <c r="E6" t="s">
        <v>32</v>
      </c>
      <c r="F6" t="s">
        <v>50</v>
      </c>
      <c r="G6">
        <v>6007</v>
      </c>
      <c r="I6" t="s">
        <v>56</v>
      </c>
      <c r="J6" t="s">
        <v>57</v>
      </c>
      <c r="M6">
        <v>44627</v>
      </c>
    </row>
    <row r="7" spans="1:31">
      <c r="A7" s="73" t="s">
        <v>58</v>
      </c>
      <c r="B7" t="s">
        <v>32</v>
      </c>
      <c r="C7" t="s">
        <v>55</v>
      </c>
      <c r="D7">
        <v>7</v>
      </c>
      <c r="E7" t="s">
        <v>32</v>
      </c>
      <c r="F7" t="s">
        <v>59</v>
      </c>
      <c r="G7" t="s">
        <v>60</v>
      </c>
      <c r="H7">
        <v>217808</v>
      </c>
      <c r="I7" t="s">
        <v>61</v>
      </c>
      <c r="J7" t="s">
        <v>62</v>
      </c>
      <c r="M7">
        <v>44628</v>
      </c>
    </row>
    <row r="8" spans="1:31">
      <c r="A8" s="73" t="s">
        <v>63</v>
      </c>
      <c r="B8" t="s">
        <v>32</v>
      </c>
      <c r="C8" t="s">
        <v>64</v>
      </c>
      <c r="D8">
        <v>4</v>
      </c>
      <c r="E8" t="s">
        <v>32</v>
      </c>
      <c r="F8" t="s">
        <v>59</v>
      </c>
      <c r="G8" t="s">
        <v>65</v>
      </c>
      <c r="I8" t="s">
        <v>37</v>
      </c>
      <c r="J8" t="s">
        <v>66</v>
      </c>
      <c r="M8">
        <v>44656</v>
      </c>
    </row>
    <row r="9" spans="1:31">
      <c r="A9" s="73" t="s">
        <v>67</v>
      </c>
      <c r="B9" t="s">
        <v>32</v>
      </c>
      <c r="C9" t="s">
        <v>64</v>
      </c>
      <c r="D9">
        <v>6</v>
      </c>
      <c r="E9" t="s">
        <v>32</v>
      </c>
      <c r="F9" t="s">
        <v>59</v>
      </c>
      <c r="G9" t="s">
        <v>68</v>
      </c>
      <c r="H9">
        <v>236477</v>
      </c>
      <c r="I9" t="s">
        <v>37</v>
      </c>
      <c r="J9" t="s">
        <v>69</v>
      </c>
      <c r="M9">
        <v>44658</v>
      </c>
    </row>
    <row r="10" spans="1:31">
      <c r="A10" s="73" t="s">
        <v>70</v>
      </c>
      <c r="B10" t="s">
        <v>32</v>
      </c>
      <c r="C10" t="s">
        <v>64</v>
      </c>
      <c r="D10">
        <v>11</v>
      </c>
      <c r="E10" t="s">
        <v>32</v>
      </c>
      <c r="F10" t="s">
        <v>35</v>
      </c>
      <c r="G10" t="s">
        <v>71</v>
      </c>
      <c r="H10">
        <v>250780</v>
      </c>
      <c r="I10" t="s">
        <v>37</v>
      </c>
      <c r="J10" t="s">
        <v>72</v>
      </c>
      <c r="M10">
        <v>44663</v>
      </c>
    </row>
    <row r="11" spans="1:31">
      <c r="A11" s="73" t="s">
        <v>73</v>
      </c>
      <c r="B11" t="s">
        <v>32</v>
      </c>
      <c r="C11" t="s">
        <v>64</v>
      </c>
      <c r="D11">
        <v>12</v>
      </c>
      <c r="E11" t="s">
        <v>40</v>
      </c>
      <c r="F11" t="s">
        <v>74</v>
      </c>
      <c r="G11" t="s">
        <v>71</v>
      </c>
      <c r="H11">
        <v>250780</v>
      </c>
      <c r="I11" t="s">
        <v>43</v>
      </c>
      <c r="J11" t="s">
        <v>72</v>
      </c>
      <c r="M11">
        <v>44663</v>
      </c>
    </row>
    <row r="12" spans="1:31">
      <c r="A12" s="73" t="s">
        <v>75</v>
      </c>
      <c r="B12" t="s">
        <v>32</v>
      </c>
      <c r="C12" t="s">
        <v>64</v>
      </c>
      <c r="D12">
        <v>14</v>
      </c>
      <c r="E12" t="s">
        <v>34</v>
      </c>
      <c r="F12" t="s">
        <v>41</v>
      </c>
      <c r="G12" t="s">
        <v>42</v>
      </c>
      <c r="H12">
        <v>261899</v>
      </c>
      <c r="I12" t="s">
        <v>43</v>
      </c>
      <c r="J12" t="s">
        <v>76</v>
      </c>
      <c r="M12">
        <v>44671</v>
      </c>
    </row>
    <row r="13" spans="1:31">
      <c r="A13" s="73" t="s">
        <v>77</v>
      </c>
      <c r="B13" t="s">
        <v>32</v>
      </c>
      <c r="C13" t="s">
        <v>78</v>
      </c>
      <c r="D13">
        <v>16</v>
      </c>
      <c r="E13" t="s">
        <v>34</v>
      </c>
      <c r="F13" t="s">
        <v>79</v>
      </c>
      <c r="G13" t="s">
        <v>48</v>
      </c>
      <c r="H13">
        <v>205620</v>
      </c>
      <c r="I13" t="s">
        <v>43</v>
      </c>
      <c r="J13" t="s">
        <v>80</v>
      </c>
      <c r="M13">
        <v>44698</v>
      </c>
      <c r="N13" t="s">
        <v>81</v>
      </c>
      <c r="P13">
        <v>4.5</v>
      </c>
      <c r="Q13">
        <v>4320</v>
      </c>
      <c r="R13">
        <v>1824</v>
      </c>
      <c r="AC13" t="s">
        <v>82</v>
      </c>
      <c r="AD13" t="s">
        <v>83</v>
      </c>
    </row>
    <row r="14" spans="1:31">
      <c r="A14" s="73" t="s">
        <v>84</v>
      </c>
      <c r="B14" t="s">
        <v>32</v>
      </c>
      <c r="C14" t="s">
        <v>85</v>
      </c>
      <c r="D14">
        <v>12</v>
      </c>
      <c r="E14" t="s">
        <v>32</v>
      </c>
      <c r="F14" t="s">
        <v>35</v>
      </c>
      <c r="G14" t="s">
        <v>86</v>
      </c>
      <c r="H14">
        <v>269880</v>
      </c>
      <c r="J14" t="s">
        <v>38</v>
      </c>
      <c r="M14">
        <v>44724</v>
      </c>
    </row>
    <row r="15" spans="1:31">
      <c r="A15" s="73" t="s">
        <v>87</v>
      </c>
      <c r="B15" t="s">
        <v>32</v>
      </c>
      <c r="C15" t="s">
        <v>85</v>
      </c>
      <c r="D15">
        <v>28</v>
      </c>
      <c r="E15" t="s">
        <v>34</v>
      </c>
      <c r="F15" t="s">
        <v>88</v>
      </c>
      <c r="G15" t="s">
        <v>89</v>
      </c>
      <c r="H15">
        <v>295587</v>
      </c>
      <c r="I15" t="s">
        <v>90</v>
      </c>
      <c r="J15" t="s">
        <v>91</v>
      </c>
      <c r="M15">
        <v>44771</v>
      </c>
    </row>
    <row r="16" spans="1:31">
      <c r="A16" s="73" t="s">
        <v>92</v>
      </c>
      <c r="B16" t="s">
        <v>93</v>
      </c>
      <c r="C16" t="s">
        <v>33</v>
      </c>
      <c r="D16">
        <v>4</v>
      </c>
      <c r="E16" t="s">
        <v>34</v>
      </c>
      <c r="F16" t="s">
        <v>74</v>
      </c>
      <c r="G16" t="s">
        <v>94</v>
      </c>
      <c r="H16">
        <v>233469</v>
      </c>
      <c r="I16" t="s">
        <v>95</v>
      </c>
      <c r="J16" t="s">
        <v>91</v>
      </c>
      <c r="M16">
        <v>44565</v>
      </c>
    </row>
    <row r="17" spans="1:30">
      <c r="A17" s="73" t="s">
        <v>96</v>
      </c>
      <c r="B17" t="s">
        <v>93</v>
      </c>
      <c r="C17" t="s">
        <v>33</v>
      </c>
      <c r="D17">
        <v>6</v>
      </c>
      <c r="E17" t="s">
        <v>40</v>
      </c>
      <c r="F17" t="s">
        <v>97</v>
      </c>
      <c r="G17" t="s">
        <v>98</v>
      </c>
      <c r="H17">
        <v>229650</v>
      </c>
      <c r="I17" t="s">
        <v>37</v>
      </c>
      <c r="J17" t="s">
        <v>99</v>
      </c>
      <c r="M17">
        <v>44567</v>
      </c>
    </row>
    <row r="18" spans="1:30">
      <c r="A18" s="73" t="s">
        <v>100</v>
      </c>
      <c r="B18" t="s">
        <v>93</v>
      </c>
      <c r="C18" t="s">
        <v>33</v>
      </c>
      <c r="D18">
        <v>19</v>
      </c>
      <c r="E18" t="s">
        <v>34</v>
      </c>
      <c r="F18" t="s">
        <v>101</v>
      </c>
      <c r="G18" t="s">
        <v>102</v>
      </c>
      <c r="H18">
        <v>227890</v>
      </c>
      <c r="I18" t="s">
        <v>103</v>
      </c>
      <c r="J18" t="s">
        <v>53</v>
      </c>
      <c r="M18">
        <v>44581</v>
      </c>
    </row>
    <row r="19" spans="1:30">
      <c r="A19" s="73" t="s">
        <v>104</v>
      </c>
      <c r="B19" t="s">
        <v>93</v>
      </c>
      <c r="C19" t="s">
        <v>33</v>
      </c>
      <c r="D19">
        <v>24</v>
      </c>
      <c r="E19" t="s">
        <v>32</v>
      </c>
      <c r="F19" t="s">
        <v>105</v>
      </c>
      <c r="G19" t="s">
        <v>106</v>
      </c>
      <c r="H19">
        <v>224748</v>
      </c>
      <c r="I19" t="s">
        <v>103</v>
      </c>
      <c r="J19" t="s">
        <v>107</v>
      </c>
      <c r="M19">
        <v>44586</v>
      </c>
    </row>
    <row r="20" spans="1:30">
      <c r="A20" s="73" t="s">
        <v>108</v>
      </c>
      <c r="B20" t="s">
        <v>93</v>
      </c>
      <c r="C20" t="s">
        <v>33</v>
      </c>
      <c r="D20">
        <v>27</v>
      </c>
      <c r="E20" t="s">
        <v>32</v>
      </c>
      <c r="F20" t="s">
        <v>50</v>
      </c>
      <c r="G20" t="s">
        <v>109</v>
      </c>
      <c r="H20">
        <v>224744</v>
      </c>
      <c r="I20" t="s">
        <v>52</v>
      </c>
      <c r="J20" t="s">
        <v>53</v>
      </c>
      <c r="M20">
        <v>44589</v>
      </c>
    </row>
    <row r="21" spans="1:30">
      <c r="A21" s="73" t="s">
        <v>110</v>
      </c>
      <c r="B21" t="s">
        <v>93</v>
      </c>
      <c r="C21" t="s">
        <v>47</v>
      </c>
      <c r="D21">
        <v>8</v>
      </c>
      <c r="E21" t="s">
        <v>34</v>
      </c>
      <c r="F21" t="s">
        <v>111</v>
      </c>
      <c r="G21" t="s">
        <v>94</v>
      </c>
      <c r="H21">
        <v>243297</v>
      </c>
      <c r="I21" t="s">
        <v>95</v>
      </c>
      <c r="J21" t="s">
        <v>112</v>
      </c>
      <c r="M21">
        <v>44601</v>
      </c>
    </row>
    <row r="22" spans="1:30">
      <c r="A22" s="73" t="s">
        <v>113</v>
      </c>
      <c r="B22" t="s">
        <v>93</v>
      </c>
      <c r="C22" t="s">
        <v>47</v>
      </c>
      <c r="D22">
        <v>14</v>
      </c>
      <c r="E22" t="s">
        <v>34</v>
      </c>
      <c r="F22" t="s">
        <v>114</v>
      </c>
      <c r="G22" t="s">
        <v>115</v>
      </c>
      <c r="H22">
        <v>222039</v>
      </c>
      <c r="I22" t="s">
        <v>56</v>
      </c>
      <c r="J22" t="s">
        <v>116</v>
      </c>
      <c r="M22">
        <v>44607</v>
      </c>
    </row>
    <row r="23" spans="1:30">
      <c r="A23" s="73" t="s">
        <v>117</v>
      </c>
      <c r="B23" t="s">
        <v>93</v>
      </c>
      <c r="C23" t="s">
        <v>47</v>
      </c>
      <c r="D23">
        <v>20</v>
      </c>
      <c r="E23" t="s">
        <v>32</v>
      </c>
      <c r="F23" t="s">
        <v>118</v>
      </c>
      <c r="G23" t="s">
        <v>119</v>
      </c>
      <c r="H23">
        <v>205622</v>
      </c>
      <c r="I23" t="s">
        <v>52</v>
      </c>
      <c r="J23" t="s">
        <v>120</v>
      </c>
      <c r="M23">
        <v>44614</v>
      </c>
    </row>
    <row r="24" spans="1:30">
      <c r="A24" s="73" t="s">
        <v>121</v>
      </c>
      <c r="B24" t="s">
        <v>93</v>
      </c>
      <c r="C24" t="s">
        <v>47</v>
      </c>
      <c r="D24">
        <v>22</v>
      </c>
      <c r="E24" t="s">
        <v>40</v>
      </c>
      <c r="F24" t="s">
        <v>97</v>
      </c>
      <c r="G24" t="s">
        <v>94</v>
      </c>
      <c r="H24">
        <v>250774</v>
      </c>
      <c r="I24" t="s">
        <v>56</v>
      </c>
      <c r="J24" t="s">
        <v>38</v>
      </c>
      <c r="M24">
        <v>44614</v>
      </c>
      <c r="N24" t="s">
        <v>122</v>
      </c>
      <c r="P24">
        <v>6.5</v>
      </c>
      <c r="Q24">
        <v>900</v>
      </c>
      <c r="R24">
        <v>900</v>
      </c>
      <c r="S24">
        <v>95</v>
      </c>
      <c r="AC24" t="s">
        <v>123</v>
      </c>
      <c r="AD24" t="s">
        <v>83</v>
      </c>
    </row>
    <row r="25" spans="1:30">
      <c r="A25" s="73" t="s">
        <v>124</v>
      </c>
      <c r="B25" t="s">
        <v>93</v>
      </c>
      <c r="C25" t="s">
        <v>47</v>
      </c>
      <c r="D25">
        <v>23</v>
      </c>
      <c r="E25" t="s">
        <v>32</v>
      </c>
      <c r="F25" t="s">
        <v>125</v>
      </c>
      <c r="G25" t="s">
        <v>94</v>
      </c>
      <c r="H25">
        <v>250774</v>
      </c>
      <c r="I25" t="s">
        <v>95</v>
      </c>
      <c r="J25" t="s">
        <v>112</v>
      </c>
      <c r="M25">
        <v>44616</v>
      </c>
    </row>
    <row r="26" spans="1:30">
      <c r="A26" s="73" t="s">
        <v>126</v>
      </c>
      <c r="B26" t="s">
        <v>93</v>
      </c>
      <c r="C26" t="s">
        <v>47</v>
      </c>
      <c r="D26">
        <v>23</v>
      </c>
      <c r="E26" t="s">
        <v>32</v>
      </c>
      <c r="F26" t="s">
        <v>125</v>
      </c>
      <c r="G26" t="s">
        <v>98</v>
      </c>
      <c r="H26">
        <v>245587</v>
      </c>
      <c r="I26" t="s">
        <v>37</v>
      </c>
      <c r="J26" t="s">
        <v>91</v>
      </c>
      <c r="M26">
        <v>44616</v>
      </c>
    </row>
    <row r="27" spans="1:30">
      <c r="A27" s="73" t="s">
        <v>127</v>
      </c>
      <c r="B27" t="s">
        <v>93</v>
      </c>
      <c r="C27" t="s">
        <v>47</v>
      </c>
      <c r="D27">
        <v>24</v>
      </c>
      <c r="E27" t="s">
        <v>34</v>
      </c>
      <c r="F27" t="s">
        <v>128</v>
      </c>
      <c r="G27" t="s">
        <v>98</v>
      </c>
      <c r="H27">
        <v>245587</v>
      </c>
      <c r="I27" t="s">
        <v>95</v>
      </c>
      <c r="J27" t="s">
        <v>112</v>
      </c>
      <c r="M27">
        <v>44620</v>
      </c>
    </row>
    <row r="28" spans="1:30">
      <c r="A28" s="73" t="s">
        <v>129</v>
      </c>
      <c r="B28" t="s">
        <v>93</v>
      </c>
      <c r="C28" t="s">
        <v>47</v>
      </c>
      <c r="D28">
        <v>25</v>
      </c>
      <c r="E28" t="s">
        <v>40</v>
      </c>
      <c r="F28" t="s">
        <v>97</v>
      </c>
      <c r="G28" t="s">
        <v>130</v>
      </c>
      <c r="H28">
        <v>245587</v>
      </c>
      <c r="I28" t="s">
        <v>56</v>
      </c>
      <c r="J28" t="s">
        <v>62</v>
      </c>
      <c r="M28">
        <v>44617</v>
      </c>
      <c r="N28" t="s">
        <v>131</v>
      </c>
      <c r="P28">
        <v>3</v>
      </c>
      <c r="Q28">
        <v>500</v>
      </c>
      <c r="R28">
        <v>500</v>
      </c>
      <c r="S28">
        <v>2</v>
      </c>
      <c r="AC28" t="s">
        <v>132</v>
      </c>
      <c r="AD28" t="s">
        <v>83</v>
      </c>
    </row>
    <row r="29" spans="1:30">
      <c r="A29" s="73" t="s">
        <v>133</v>
      </c>
      <c r="B29" t="s">
        <v>93</v>
      </c>
      <c r="C29" t="s">
        <v>47</v>
      </c>
      <c r="D29">
        <v>28</v>
      </c>
      <c r="E29" t="s">
        <v>34</v>
      </c>
      <c r="F29" t="s">
        <v>128</v>
      </c>
      <c r="G29" t="s">
        <v>134</v>
      </c>
      <c r="H29">
        <v>233464</v>
      </c>
      <c r="I29" t="s">
        <v>95</v>
      </c>
      <c r="J29" t="s">
        <v>135</v>
      </c>
      <c r="M29">
        <v>44621</v>
      </c>
    </row>
    <row r="30" spans="1:30">
      <c r="A30" s="73" t="s">
        <v>136</v>
      </c>
      <c r="B30" t="s">
        <v>93</v>
      </c>
      <c r="C30" t="s">
        <v>47</v>
      </c>
      <c r="D30">
        <v>28</v>
      </c>
      <c r="E30" t="s">
        <v>32</v>
      </c>
      <c r="F30" t="s">
        <v>105</v>
      </c>
      <c r="G30" t="s">
        <v>137</v>
      </c>
      <c r="J30" t="s">
        <v>138</v>
      </c>
      <c r="M30">
        <v>44621</v>
      </c>
    </row>
    <row r="31" spans="1:30">
      <c r="A31" s="73" t="s">
        <v>139</v>
      </c>
      <c r="B31" t="s">
        <v>93</v>
      </c>
      <c r="C31" t="s">
        <v>55</v>
      </c>
      <c r="D31">
        <v>4</v>
      </c>
      <c r="E31" t="s">
        <v>34</v>
      </c>
      <c r="F31" t="s">
        <v>128</v>
      </c>
      <c r="G31" t="s">
        <v>140</v>
      </c>
      <c r="H31">
        <v>243294</v>
      </c>
      <c r="J31" t="s">
        <v>112</v>
      </c>
      <c r="M31">
        <v>44627</v>
      </c>
    </row>
    <row r="32" spans="1:30">
      <c r="A32" s="73" t="s">
        <v>141</v>
      </c>
      <c r="B32" t="s">
        <v>93</v>
      </c>
      <c r="C32" t="s">
        <v>55</v>
      </c>
      <c r="D32">
        <v>9</v>
      </c>
      <c r="E32" t="s">
        <v>32</v>
      </c>
      <c r="F32" t="s">
        <v>142</v>
      </c>
      <c r="G32" t="s">
        <v>143</v>
      </c>
      <c r="H32">
        <v>250774</v>
      </c>
      <c r="I32" t="s">
        <v>144</v>
      </c>
      <c r="J32" t="s">
        <v>145</v>
      </c>
      <c r="M32">
        <v>44630</v>
      </c>
      <c r="N32" t="s">
        <v>146</v>
      </c>
      <c r="Q32">
        <v>600</v>
      </c>
      <c r="AC32" t="s">
        <v>147</v>
      </c>
      <c r="AD32" t="s">
        <v>83</v>
      </c>
    </row>
    <row r="33" spans="1:13">
      <c r="A33" s="73" t="s">
        <v>148</v>
      </c>
      <c r="B33" t="s">
        <v>93</v>
      </c>
      <c r="C33" t="s">
        <v>55</v>
      </c>
      <c r="D33">
        <v>18</v>
      </c>
      <c r="E33" t="s">
        <v>40</v>
      </c>
      <c r="F33" t="s">
        <v>149</v>
      </c>
      <c r="G33" t="s">
        <v>94</v>
      </c>
      <c r="H33">
        <v>250774</v>
      </c>
      <c r="J33" t="s">
        <v>80</v>
      </c>
      <c r="M33">
        <v>44638</v>
      </c>
    </row>
    <row r="34" spans="1:13">
      <c r="A34" s="73" t="s">
        <v>150</v>
      </c>
      <c r="B34" t="s">
        <v>93</v>
      </c>
      <c r="C34" t="s">
        <v>55</v>
      </c>
      <c r="D34">
        <v>19</v>
      </c>
      <c r="E34" t="s">
        <v>32</v>
      </c>
      <c r="F34" t="s">
        <v>105</v>
      </c>
      <c r="G34" t="s">
        <v>94</v>
      </c>
      <c r="H34">
        <v>261925</v>
      </c>
      <c r="I34" t="s">
        <v>95</v>
      </c>
      <c r="J34" t="s">
        <v>112</v>
      </c>
      <c r="M34">
        <v>44641</v>
      </c>
    </row>
    <row r="35" spans="1:13">
      <c r="A35" s="73" t="s">
        <v>151</v>
      </c>
      <c r="B35" t="s">
        <v>93</v>
      </c>
      <c r="C35" t="s">
        <v>55</v>
      </c>
      <c r="D35">
        <v>21</v>
      </c>
      <c r="E35" t="s">
        <v>32</v>
      </c>
      <c r="F35" t="s">
        <v>152</v>
      </c>
      <c r="G35" t="s">
        <v>94</v>
      </c>
      <c r="H35">
        <v>261925</v>
      </c>
      <c r="I35" t="s">
        <v>103</v>
      </c>
      <c r="J35" t="s">
        <v>116</v>
      </c>
      <c r="M35">
        <v>44642</v>
      </c>
    </row>
    <row r="36" spans="1:13">
      <c r="A36" s="73" t="s">
        <v>153</v>
      </c>
      <c r="B36" t="s">
        <v>93</v>
      </c>
      <c r="C36" t="s">
        <v>55</v>
      </c>
      <c r="D36">
        <v>23</v>
      </c>
      <c r="E36" t="s">
        <v>34</v>
      </c>
      <c r="F36" t="s">
        <v>74</v>
      </c>
      <c r="G36" t="s">
        <v>94</v>
      </c>
      <c r="H36">
        <v>261925</v>
      </c>
      <c r="I36" t="s">
        <v>95</v>
      </c>
      <c r="J36" t="s">
        <v>135</v>
      </c>
      <c r="M36">
        <v>44644</v>
      </c>
    </row>
    <row r="37" spans="1:13">
      <c r="A37" s="73" t="s">
        <v>154</v>
      </c>
      <c r="B37" t="s">
        <v>93</v>
      </c>
      <c r="C37" t="s">
        <v>55</v>
      </c>
      <c r="D37">
        <v>25</v>
      </c>
      <c r="E37" t="s">
        <v>32</v>
      </c>
      <c r="F37" t="s">
        <v>128</v>
      </c>
      <c r="G37" t="s">
        <v>94</v>
      </c>
      <c r="H37">
        <v>261925</v>
      </c>
      <c r="I37" t="s">
        <v>144</v>
      </c>
      <c r="J37" t="s">
        <v>145</v>
      </c>
      <c r="M37">
        <v>44650</v>
      </c>
    </row>
    <row r="38" spans="1:13">
      <c r="A38" s="73" t="s">
        <v>155</v>
      </c>
      <c r="B38" t="s">
        <v>93</v>
      </c>
      <c r="C38" t="s">
        <v>55</v>
      </c>
      <c r="D38">
        <v>28</v>
      </c>
      <c r="E38" t="s">
        <v>40</v>
      </c>
      <c r="F38" t="s">
        <v>101</v>
      </c>
      <c r="G38" t="s">
        <v>156</v>
      </c>
      <c r="H38">
        <v>261925</v>
      </c>
      <c r="I38" t="s">
        <v>37</v>
      </c>
      <c r="J38" t="s">
        <v>69</v>
      </c>
      <c r="M38">
        <v>44651</v>
      </c>
    </row>
    <row r="39" spans="1:13">
      <c r="A39" s="73" t="s">
        <v>157</v>
      </c>
      <c r="B39" t="s">
        <v>93</v>
      </c>
      <c r="C39" t="s">
        <v>55</v>
      </c>
      <c r="D39">
        <v>31</v>
      </c>
      <c r="E39" t="s">
        <v>32</v>
      </c>
      <c r="F39" t="s">
        <v>41</v>
      </c>
      <c r="G39" t="s">
        <v>94</v>
      </c>
      <c r="H39">
        <v>261925</v>
      </c>
      <c r="I39" t="s">
        <v>43</v>
      </c>
      <c r="J39" t="s">
        <v>76</v>
      </c>
      <c r="M39">
        <v>44652</v>
      </c>
    </row>
    <row r="40" spans="1:13">
      <c r="A40" s="73" t="s">
        <v>158</v>
      </c>
      <c r="B40" t="s">
        <v>93</v>
      </c>
      <c r="C40" t="s">
        <v>64</v>
      </c>
      <c r="D40">
        <v>12</v>
      </c>
      <c r="E40" t="s">
        <v>34</v>
      </c>
      <c r="F40" t="s">
        <v>159</v>
      </c>
      <c r="G40" t="s">
        <v>160</v>
      </c>
      <c r="H40">
        <v>204969</v>
      </c>
      <c r="I40" t="s">
        <v>37</v>
      </c>
      <c r="J40" t="s">
        <v>69</v>
      </c>
      <c r="M40">
        <v>44665</v>
      </c>
    </row>
    <row r="41" spans="1:13">
      <c r="A41" s="73" t="s">
        <v>161</v>
      </c>
      <c r="B41" t="s">
        <v>93</v>
      </c>
      <c r="C41" t="s">
        <v>64</v>
      </c>
      <c r="D41">
        <v>13</v>
      </c>
      <c r="E41" t="s">
        <v>32</v>
      </c>
      <c r="F41" t="s">
        <v>105</v>
      </c>
      <c r="G41" t="s">
        <v>160</v>
      </c>
      <c r="H41">
        <v>204969</v>
      </c>
      <c r="I41" t="s">
        <v>162</v>
      </c>
      <c r="J41" t="s">
        <v>163</v>
      </c>
      <c r="M41">
        <v>44665</v>
      </c>
    </row>
    <row r="42" spans="1:13">
      <c r="A42" s="73" t="s">
        <v>164</v>
      </c>
      <c r="B42" t="s">
        <v>93</v>
      </c>
      <c r="C42" t="s">
        <v>64</v>
      </c>
      <c r="D42">
        <v>14</v>
      </c>
      <c r="E42" t="s">
        <v>34</v>
      </c>
      <c r="F42" t="s">
        <v>159</v>
      </c>
      <c r="G42" t="s">
        <v>160</v>
      </c>
      <c r="H42">
        <v>204969</v>
      </c>
      <c r="I42" t="s">
        <v>90</v>
      </c>
      <c r="J42" t="s">
        <v>165</v>
      </c>
      <c r="M42">
        <v>44670</v>
      </c>
    </row>
    <row r="43" spans="1:13">
      <c r="A43" s="73" t="s">
        <v>166</v>
      </c>
      <c r="B43" t="s">
        <v>93</v>
      </c>
      <c r="C43" t="s">
        <v>64</v>
      </c>
      <c r="D43">
        <v>18</v>
      </c>
      <c r="E43" t="s">
        <v>34</v>
      </c>
      <c r="F43" t="s">
        <v>50</v>
      </c>
      <c r="G43" t="s">
        <v>167</v>
      </c>
      <c r="H43">
        <v>250773</v>
      </c>
      <c r="I43" t="s">
        <v>52</v>
      </c>
      <c r="J43" t="s">
        <v>62</v>
      </c>
      <c r="M43">
        <v>44670</v>
      </c>
    </row>
    <row r="44" spans="1:13">
      <c r="A44" s="73" t="s">
        <v>168</v>
      </c>
      <c r="B44" t="s">
        <v>93</v>
      </c>
      <c r="C44" t="s">
        <v>64</v>
      </c>
      <c r="D44">
        <v>18</v>
      </c>
      <c r="E44" t="s">
        <v>34</v>
      </c>
      <c r="F44" t="s">
        <v>159</v>
      </c>
      <c r="G44" t="s">
        <v>115</v>
      </c>
      <c r="I44" t="s">
        <v>169</v>
      </c>
      <c r="J44" t="s">
        <v>170</v>
      </c>
      <c r="M44">
        <v>44673</v>
      </c>
    </row>
    <row r="45" spans="1:13">
      <c r="A45" s="73" t="s">
        <v>171</v>
      </c>
      <c r="B45" t="s">
        <v>93</v>
      </c>
      <c r="C45" t="s">
        <v>64</v>
      </c>
      <c r="D45">
        <v>22</v>
      </c>
      <c r="E45" t="s">
        <v>34</v>
      </c>
      <c r="F45" t="s">
        <v>50</v>
      </c>
      <c r="G45" t="s">
        <v>172</v>
      </c>
      <c r="H45">
        <v>262446</v>
      </c>
      <c r="I45" t="s">
        <v>103</v>
      </c>
      <c r="J45" t="s">
        <v>53</v>
      </c>
      <c r="M45">
        <v>44676</v>
      </c>
    </row>
    <row r="46" spans="1:13">
      <c r="A46" s="73" t="s">
        <v>173</v>
      </c>
      <c r="B46" t="s">
        <v>93</v>
      </c>
      <c r="C46" t="s">
        <v>78</v>
      </c>
      <c r="D46">
        <v>1</v>
      </c>
      <c r="E46" t="s">
        <v>40</v>
      </c>
      <c r="F46" t="s">
        <v>174</v>
      </c>
      <c r="G46" t="s">
        <v>134</v>
      </c>
      <c r="H46">
        <v>243293</v>
      </c>
      <c r="I46" t="s">
        <v>43</v>
      </c>
      <c r="J46" t="s">
        <v>138</v>
      </c>
      <c r="M46">
        <v>44683</v>
      </c>
    </row>
    <row r="47" spans="1:13">
      <c r="A47" s="73" t="s">
        <v>175</v>
      </c>
      <c r="B47" t="s">
        <v>93</v>
      </c>
      <c r="C47" t="s">
        <v>78</v>
      </c>
      <c r="D47">
        <v>3</v>
      </c>
      <c r="E47" t="s">
        <v>40</v>
      </c>
      <c r="F47" t="s">
        <v>176</v>
      </c>
      <c r="G47" t="s">
        <v>134</v>
      </c>
      <c r="H47">
        <v>243293</v>
      </c>
      <c r="I47" t="s">
        <v>177</v>
      </c>
      <c r="J47" t="s">
        <v>178</v>
      </c>
      <c r="M47">
        <v>44684</v>
      </c>
    </row>
    <row r="48" spans="1:13">
      <c r="A48" s="73" t="s">
        <v>179</v>
      </c>
      <c r="B48" t="s">
        <v>93</v>
      </c>
      <c r="C48" t="s">
        <v>78</v>
      </c>
      <c r="D48">
        <v>3</v>
      </c>
      <c r="E48" t="s">
        <v>32</v>
      </c>
      <c r="F48" t="s">
        <v>105</v>
      </c>
      <c r="G48" t="s">
        <v>98</v>
      </c>
      <c r="I48" t="s">
        <v>177</v>
      </c>
      <c r="J48" t="s">
        <v>62</v>
      </c>
      <c r="M48">
        <v>44685</v>
      </c>
    </row>
    <row r="49" spans="1:30">
      <c r="A49" s="73" t="s">
        <v>180</v>
      </c>
      <c r="B49" t="s">
        <v>93</v>
      </c>
      <c r="C49" t="s">
        <v>78</v>
      </c>
      <c r="D49">
        <v>9</v>
      </c>
      <c r="E49" t="s">
        <v>40</v>
      </c>
      <c r="F49" t="s">
        <v>181</v>
      </c>
      <c r="G49" t="s">
        <v>94</v>
      </c>
      <c r="H49">
        <v>269877</v>
      </c>
      <c r="J49" t="s">
        <v>182</v>
      </c>
      <c r="M49">
        <v>44690</v>
      </c>
    </row>
    <row r="50" spans="1:30">
      <c r="A50" s="73" t="s">
        <v>183</v>
      </c>
      <c r="B50" t="s">
        <v>93</v>
      </c>
      <c r="C50" t="s">
        <v>78</v>
      </c>
      <c r="D50">
        <v>9</v>
      </c>
      <c r="E50" t="s">
        <v>34</v>
      </c>
      <c r="F50" t="s">
        <v>128</v>
      </c>
      <c r="G50" t="s">
        <v>94</v>
      </c>
      <c r="H50">
        <v>269877</v>
      </c>
      <c r="I50" t="s">
        <v>56</v>
      </c>
      <c r="J50" t="s">
        <v>184</v>
      </c>
      <c r="M50">
        <v>44692</v>
      </c>
    </row>
    <row r="51" spans="1:30">
      <c r="A51" s="73" t="s">
        <v>185</v>
      </c>
      <c r="B51" t="s">
        <v>93</v>
      </c>
      <c r="C51" t="s">
        <v>78</v>
      </c>
      <c r="D51">
        <v>11</v>
      </c>
      <c r="E51" t="s">
        <v>40</v>
      </c>
      <c r="F51" t="s">
        <v>176</v>
      </c>
      <c r="G51" t="s">
        <v>94</v>
      </c>
      <c r="H51">
        <v>269877</v>
      </c>
      <c r="I51" t="s">
        <v>52</v>
      </c>
      <c r="J51" t="s">
        <v>107</v>
      </c>
      <c r="M51">
        <v>44692</v>
      </c>
    </row>
    <row r="52" spans="1:30">
      <c r="A52" s="73" t="s">
        <v>186</v>
      </c>
      <c r="B52" t="s">
        <v>93</v>
      </c>
      <c r="C52" t="s">
        <v>78</v>
      </c>
      <c r="D52">
        <v>14</v>
      </c>
      <c r="E52" t="s">
        <v>34</v>
      </c>
      <c r="F52" t="s">
        <v>74</v>
      </c>
      <c r="G52" t="s">
        <v>94</v>
      </c>
      <c r="H52">
        <v>269877</v>
      </c>
      <c r="I52" t="s">
        <v>187</v>
      </c>
      <c r="J52" t="s">
        <v>107</v>
      </c>
      <c r="M52">
        <v>44697</v>
      </c>
    </row>
    <row r="53" spans="1:30">
      <c r="A53" s="73" t="s">
        <v>188</v>
      </c>
      <c r="B53" t="s">
        <v>93</v>
      </c>
      <c r="C53" t="s">
        <v>78</v>
      </c>
      <c r="D53">
        <v>20</v>
      </c>
      <c r="E53" t="s">
        <v>32</v>
      </c>
      <c r="F53" t="s">
        <v>189</v>
      </c>
      <c r="G53" t="s">
        <v>160</v>
      </c>
      <c r="H53">
        <v>246084</v>
      </c>
      <c r="I53" t="s">
        <v>103</v>
      </c>
      <c r="J53" t="s">
        <v>107</v>
      </c>
      <c r="M53">
        <v>44705</v>
      </c>
    </row>
    <row r="54" spans="1:30">
      <c r="A54" s="73" t="s">
        <v>190</v>
      </c>
      <c r="B54" t="s">
        <v>93</v>
      </c>
      <c r="C54" t="s">
        <v>191</v>
      </c>
      <c r="D54">
        <v>1</v>
      </c>
      <c r="E54" t="s">
        <v>40</v>
      </c>
      <c r="F54" t="s">
        <v>97</v>
      </c>
      <c r="G54" t="s">
        <v>192</v>
      </c>
      <c r="H54">
        <v>250772</v>
      </c>
      <c r="I54" t="s">
        <v>103</v>
      </c>
      <c r="J54" t="s">
        <v>120</v>
      </c>
      <c r="M54">
        <v>44714</v>
      </c>
    </row>
    <row r="55" spans="1:30">
      <c r="A55" s="73" t="s">
        <v>193</v>
      </c>
      <c r="B55" t="s">
        <v>93</v>
      </c>
      <c r="C55" t="s">
        <v>191</v>
      </c>
      <c r="D55">
        <v>2</v>
      </c>
      <c r="E55" t="s">
        <v>34</v>
      </c>
      <c r="F55" t="s">
        <v>194</v>
      </c>
      <c r="G55" t="s">
        <v>140</v>
      </c>
      <c r="H55">
        <v>261920</v>
      </c>
      <c r="I55" t="s">
        <v>37</v>
      </c>
      <c r="J55" t="s">
        <v>195</v>
      </c>
      <c r="M55">
        <v>44715</v>
      </c>
    </row>
    <row r="56" spans="1:30">
      <c r="A56" s="73" t="s">
        <v>196</v>
      </c>
      <c r="B56" t="s">
        <v>93</v>
      </c>
      <c r="C56" t="s">
        <v>191</v>
      </c>
      <c r="D56">
        <v>4</v>
      </c>
      <c r="E56" t="s">
        <v>34</v>
      </c>
      <c r="F56" t="s">
        <v>194</v>
      </c>
      <c r="G56" t="s">
        <v>197</v>
      </c>
      <c r="H56">
        <v>269872</v>
      </c>
      <c r="I56" t="s">
        <v>37</v>
      </c>
      <c r="J56" t="s">
        <v>195</v>
      </c>
      <c r="M56">
        <v>44718</v>
      </c>
    </row>
    <row r="57" spans="1:30">
      <c r="A57" s="73" t="s">
        <v>198</v>
      </c>
      <c r="B57" t="s">
        <v>93</v>
      </c>
      <c r="C57" t="s">
        <v>191</v>
      </c>
      <c r="D57">
        <v>4</v>
      </c>
      <c r="E57" t="s">
        <v>32</v>
      </c>
      <c r="F57" t="s">
        <v>199</v>
      </c>
      <c r="G57" t="s">
        <v>134</v>
      </c>
      <c r="H57">
        <v>269872</v>
      </c>
      <c r="I57" t="s">
        <v>37</v>
      </c>
      <c r="J57" t="s">
        <v>200</v>
      </c>
      <c r="M57">
        <v>44718</v>
      </c>
    </row>
    <row r="58" spans="1:30">
      <c r="A58" s="73" t="s">
        <v>201</v>
      </c>
      <c r="B58" t="s">
        <v>93</v>
      </c>
      <c r="C58" t="s">
        <v>191</v>
      </c>
      <c r="D58">
        <v>5</v>
      </c>
      <c r="E58" t="s">
        <v>34</v>
      </c>
      <c r="F58" t="s">
        <v>202</v>
      </c>
      <c r="G58" t="s">
        <v>134</v>
      </c>
      <c r="H58">
        <v>269872</v>
      </c>
      <c r="I58" t="s">
        <v>162</v>
      </c>
      <c r="J58" t="s">
        <v>99</v>
      </c>
      <c r="M58">
        <v>44718</v>
      </c>
    </row>
    <row r="59" spans="1:30">
      <c r="A59" s="73" t="s">
        <v>203</v>
      </c>
      <c r="B59" t="s">
        <v>93</v>
      </c>
      <c r="C59" t="s">
        <v>191</v>
      </c>
      <c r="D59">
        <v>11</v>
      </c>
      <c r="E59" t="s">
        <v>34</v>
      </c>
      <c r="F59" t="s">
        <v>204</v>
      </c>
      <c r="G59" t="s">
        <v>205</v>
      </c>
      <c r="H59">
        <v>217005</v>
      </c>
      <c r="I59" t="s">
        <v>43</v>
      </c>
      <c r="J59" t="s">
        <v>206</v>
      </c>
      <c r="M59">
        <v>44725</v>
      </c>
    </row>
    <row r="60" spans="1:30">
      <c r="A60" s="73" t="s">
        <v>207</v>
      </c>
      <c r="B60" t="s">
        <v>93</v>
      </c>
      <c r="C60" t="s">
        <v>191</v>
      </c>
      <c r="D60">
        <v>11</v>
      </c>
      <c r="E60" t="s">
        <v>34</v>
      </c>
      <c r="F60" t="s">
        <v>204</v>
      </c>
      <c r="G60" t="s">
        <v>205</v>
      </c>
      <c r="H60">
        <v>217005</v>
      </c>
      <c r="I60" t="s">
        <v>43</v>
      </c>
      <c r="J60" t="s">
        <v>206</v>
      </c>
      <c r="M60">
        <v>44725</v>
      </c>
    </row>
    <row r="61" spans="1:30">
      <c r="A61" s="73" t="s">
        <v>208</v>
      </c>
      <c r="B61" t="s">
        <v>93</v>
      </c>
      <c r="C61" t="s">
        <v>85</v>
      </c>
      <c r="D61">
        <v>5</v>
      </c>
      <c r="E61" t="s">
        <v>32</v>
      </c>
      <c r="F61" t="s">
        <v>50</v>
      </c>
      <c r="G61" t="s">
        <v>115</v>
      </c>
      <c r="H61">
        <v>233479</v>
      </c>
      <c r="I61" t="s">
        <v>209</v>
      </c>
      <c r="J61" t="s">
        <v>210</v>
      </c>
    </row>
    <row r="62" spans="1:30">
      <c r="A62" s="73" t="s">
        <v>211</v>
      </c>
      <c r="B62" t="s">
        <v>93</v>
      </c>
      <c r="C62" t="s">
        <v>85</v>
      </c>
      <c r="D62">
        <v>16</v>
      </c>
      <c r="E62" t="s">
        <v>34</v>
      </c>
      <c r="F62" t="s">
        <v>114</v>
      </c>
      <c r="G62" t="s">
        <v>212</v>
      </c>
      <c r="H62">
        <v>294722</v>
      </c>
      <c r="I62" t="s">
        <v>144</v>
      </c>
      <c r="J62" t="s">
        <v>213</v>
      </c>
      <c r="M62">
        <v>44760</v>
      </c>
      <c r="N62" t="s">
        <v>214</v>
      </c>
      <c r="Q62">
        <v>3500</v>
      </c>
      <c r="AC62" t="s">
        <v>215</v>
      </c>
      <c r="AD62" t="s">
        <v>83</v>
      </c>
    </row>
    <row r="63" spans="1:30">
      <c r="A63" s="73" t="s">
        <v>216</v>
      </c>
      <c r="B63" t="s">
        <v>93</v>
      </c>
      <c r="C63" t="s">
        <v>85</v>
      </c>
      <c r="D63">
        <v>22</v>
      </c>
      <c r="E63" t="s">
        <v>40</v>
      </c>
      <c r="F63" t="s">
        <v>41</v>
      </c>
      <c r="G63" t="s">
        <v>94</v>
      </c>
      <c r="H63">
        <v>275282</v>
      </c>
      <c r="I63" t="s">
        <v>43</v>
      </c>
      <c r="J63" t="s">
        <v>76</v>
      </c>
      <c r="M63">
        <v>44767</v>
      </c>
    </row>
    <row r="64" spans="1:30">
      <c r="A64" s="73" t="s">
        <v>217</v>
      </c>
      <c r="B64" t="s">
        <v>93</v>
      </c>
      <c r="C64" t="s">
        <v>85</v>
      </c>
      <c r="D64">
        <v>22</v>
      </c>
      <c r="E64" t="s">
        <v>32</v>
      </c>
      <c r="F64" t="s">
        <v>105</v>
      </c>
      <c r="G64" t="s">
        <v>94</v>
      </c>
      <c r="H64">
        <v>275282</v>
      </c>
      <c r="I64" t="s">
        <v>144</v>
      </c>
      <c r="J64" t="s">
        <v>213</v>
      </c>
      <c r="M64">
        <v>44767</v>
      </c>
      <c r="N64" t="s">
        <v>218</v>
      </c>
      <c r="Q64">
        <v>5000</v>
      </c>
      <c r="AC64" t="s">
        <v>219</v>
      </c>
      <c r="AD64" t="s">
        <v>220</v>
      </c>
    </row>
    <row r="65" spans="1:30">
      <c r="A65" s="73" t="s">
        <v>221</v>
      </c>
      <c r="B65" t="s">
        <v>93</v>
      </c>
      <c r="C65" t="s">
        <v>85</v>
      </c>
      <c r="D65">
        <v>24</v>
      </c>
      <c r="E65" t="s">
        <v>34</v>
      </c>
      <c r="F65" t="s">
        <v>101</v>
      </c>
      <c r="G65" t="s">
        <v>94</v>
      </c>
      <c r="H65">
        <v>275282</v>
      </c>
      <c r="I65" t="s">
        <v>144</v>
      </c>
      <c r="J65" t="s">
        <v>38</v>
      </c>
      <c r="M65">
        <v>44769</v>
      </c>
      <c r="N65" t="s">
        <v>222</v>
      </c>
      <c r="Q65">
        <v>4896</v>
      </c>
      <c r="AC65" t="s">
        <v>223</v>
      </c>
      <c r="AD65" t="s">
        <v>220</v>
      </c>
    </row>
    <row r="66" spans="1:30">
      <c r="A66" s="73" t="s">
        <v>224</v>
      </c>
      <c r="B66" t="s">
        <v>93</v>
      </c>
      <c r="C66" t="s">
        <v>85</v>
      </c>
      <c r="D66">
        <v>25</v>
      </c>
      <c r="E66" t="s">
        <v>40</v>
      </c>
      <c r="F66" t="s">
        <v>194</v>
      </c>
      <c r="G66" t="s">
        <v>94</v>
      </c>
      <c r="H66">
        <v>275282</v>
      </c>
      <c r="I66" t="s">
        <v>37</v>
      </c>
      <c r="J66" t="s">
        <v>138</v>
      </c>
      <c r="M66">
        <v>44767</v>
      </c>
    </row>
    <row r="67" spans="1:30">
      <c r="A67" s="73" t="s">
        <v>225</v>
      </c>
      <c r="B67" t="s">
        <v>93</v>
      </c>
      <c r="C67" t="s">
        <v>85</v>
      </c>
      <c r="D67">
        <v>28</v>
      </c>
      <c r="E67" t="s">
        <v>32</v>
      </c>
      <c r="F67" t="s">
        <v>105</v>
      </c>
      <c r="G67" t="s">
        <v>226</v>
      </c>
      <c r="H67">
        <v>284933</v>
      </c>
      <c r="J67" t="s">
        <v>206</v>
      </c>
      <c r="M67">
        <v>44771</v>
      </c>
    </row>
    <row r="68" spans="1:30">
      <c r="A68" s="73" t="s">
        <v>227</v>
      </c>
      <c r="B68" t="s">
        <v>93</v>
      </c>
      <c r="C68" t="s">
        <v>85</v>
      </c>
      <c r="D68">
        <v>29</v>
      </c>
      <c r="E68" t="s">
        <v>40</v>
      </c>
      <c r="F68" t="s">
        <v>97</v>
      </c>
      <c r="G68" t="s">
        <v>226</v>
      </c>
      <c r="H68">
        <v>284933</v>
      </c>
      <c r="I68" t="s">
        <v>37</v>
      </c>
      <c r="J68" t="s">
        <v>206</v>
      </c>
    </row>
    <row r="69" spans="1:30">
      <c r="A69" s="73" t="s">
        <v>228</v>
      </c>
      <c r="B69" t="s">
        <v>93</v>
      </c>
      <c r="C69" t="s">
        <v>85</v>
      </c>
      <c r="D69">
        <v>29</v>
      </c>
      <c r="E69" t="s">
        <v>32</v>
      </c>
      <c r="F69" t="s">
        <v>41</v>
      </c>
      <c r="G69" t="s">
        <v>226</v>
      </c>
      <c r="H69">
        <v>284933</v>
      </c>
      <c r="I69" t="s">
        <v>43</v>
      </c>
      <c r="J69" t="s">
        <v>206</v>
      </c>
    </row>
    <row r="70" spans="1:30">
      <c r="A70" s="73" t="s">
        <v>229</v>
      </c>
      <c r="B70" t="s">
        <v>93</v>
      </c>
      <c r="C70" t="s">
        <v>85</v>
      </c>
      <c r="D70">
        <v>30</v>
      </c>
      <c r="E70" t="s">
        <v>34</v>
      </c>
      <c r="F70" t="s">
        <v>202</v>
      </c>
      <c r="G70" t="s">
        <v>140</v>
      </c>
      <c r="H70">
        <v>275281</v>
      </c>
      <c r="J70" t="s">
        <v>206</v>
      </c>
    </row>
    <row r="71" spans="1:30">
      <c r="A71" s="73" t="s">
        <v>230</v>
      </c>
      <c r="B71" t="s">
        <v>93</v>
      </c>
      <c r="C71" t="s">
        <v>85</v>
      </c>
      <c r="D71">
        <v>29</v>
      </c>
      <c r="E71" t="s">
        <v>32</v>
      </c>
      <c r="F71" t="s">
        <v>128</v>
      </c>
      <c r="G71" t="s">
        <v>140</v>
      </c>
      <c r="H71">
        <v>269874</v>
      </c>
      <c r="J71" t="s">
        <v>206</v>
      </c>
    </row>
    <row r="72" spans="1:30">
      <c r="A72" s="73" t="s">
        <v>231</v>
      </c>
      <c r="B72" t="s">
        <v>93</v>
      </c>
      <c r="C72" t="s">
        <v>232</v>
      </c>
      <c r="D72">
        <v>2</v>
      </c>
      <c r="E72" t="s">
        <v>34</v>
      </c>
      <c r="F72" t="s">
        <v>233</v>
      </c>
      <c r="G72" t="s">
        <v>234</v>
      </c>
      <c r="H72">
        <v>275781</v>
      </c>
      <c r="I72" t="s">
        <v>235</v>
      </c>
      <c r="J72" t="s">
        <v>206</v>
      </c>
    </row>
    <row r="73" spans="1:30">
      <c r="A73" s="73" t="s">
        <v>236</v>
      </c>
      <c r="B73" t="s">
        <v>93</v>
      </c>
      <c r="C73" t="s">
        <v>232</v>
      </c>
      <c r="D73">
        <v>3</v>
      </c>
      <c r="E73" t="s">
        <v>40</v>
      </c>
      <c r="F73" t="s">
        <v>194</v>
      </c>
      <c r="G73" t="s">
        <v>140</v>
      </c>
      <c r="H73">
        <v>275281</v>
      </c>
      <c r="I73" t="s">
        <v>162</v>
      </c>
      <c r="J73" t="s">
        <v>206</v>
      </c>
    </row>
    <row r="74" spans="1:30">
      <c r="A74" s="73" t="s">
        <v>237</v>
      </c>
      <c r="B74" t="s">
        <v>93</v>
      </c>
      <c r="C74" t="s">
        <v>232</v>
      </c>
      <c r="D74">
        <v>4</v>
      </c>
      <c r="E74" t="s">
        <v>32</v>
      </c>
      <c r="F74" t="s">
        <v>128</v>
      </c>
      <c r="G74" t="s">
        <v>98</v>
      </c>
      <c r="H74">
        <v>291100</v>
      </c>
      <c r="I74" t="s">
        <v>37</v>
      </c>
      <c r="J74" t="s">
        <v>206</v>
      </c>
    </row>
    <row r="75" spans="1:30">
      <c r="A75" s="73" t="s">
        <v>238</v>
      </c>
      <c r="B75" t="s">
        <v>93</v>
      </c>
      <c r="C75" t="s">
        <v>232</v>
      </c>
      <c r="D75">
        <v>5</v>
      </c>
      <c r="E75" t="s">
        <v>34</v>
      </c>
      <c r="F75" t="s">
        <v>233</v>
      </c>
      <c r="G75" t="s">
        <v>98</v>
      </c>
      <c r="H75">
        <v>291100</v>
      </c>
      <c r="I75" t="s">
        <v>37</v>
      </c>
      <c r="J75" t="s">
        <v>206</v>
      </c>
      <c r="N75" t="s">
        <v>239</v>
      </c>
    </row>
    <row r="76" spans="1:30">
      <c r="A76" s="73" t="s">
        <v>240</v>
      </c>
      <c r="B76" t="s">
        <v>93</v>
      </c>
      <c r="C76" t="s">
        <v>232</v>
      </c>
      <c r="D76">
        <v>5</v>
      </c>
      <c r="E76" t="s">
        <v>40</v>
      </c>
      <c r="F76" t="s">
        <v>194</v>
      </c>
      <c r="G76" t="s">
        <v>98</v>
      </c>
      <c r="H76">
        <v>291100</v>
      </c>
      <c r="I76" t="s">
        <v>37</v>
      </c>
      <c r="J76" t="s">
        <v>206</v>
      </c>
    </row>
    <row r="77" spans="1:30">
      <c r="A77" s="73" t="s">
        <v>241</v>
      </c>
      <c r="B77" t="s">
        <v>93</v>
      </c>
      <c r="D77">
        <v>6</v>
      </c>
      <c r="E77" t="s">
        <v>32</v>
      </c>
      <c r="F77" t="s">
        <v>128</v>
      </c>
      <c r="G77" t="s">
        <v>172</v>
      </c>
      <c r="H77">
        <v>29110</v>
      </c>
      <c r="I77" t="s">
        <v>37</v>
      </c>
      <c r="J77" t="s">
        <v>206</v>
      </c>
    </row>
    <row r="78" spans="1:30">
      <c r="A78" s="73" t="s">
        <v>242</v>
      </c>
      <c r="B78" t="s">
        <v>93</v>
      </c>
      <c r="D78">
        <v>6</v>
      </c>
      <c r="E78" t="s">
        <v>34</v>
      </c>
      <c r="F78" t="s">
        <v>194</v>
      </c>
      <c r="G78" t="s">
        <v>243</v>
      </c>
      <c r="H78">
        <v>29110</v>
      </c>
      <c r="I78" t="s">
        <v>162</v>
      </c>
      <c r="J78" t="s">
        <v>206</v>
      </c>
    </row>
    <row r="79" spans="1:30">
      <c r="A79" s="73" t="s">
        <v>244</v>
      </c>
      <c r="B79" t="s">
        <v>93</v>
      </c>
      <c r="F79" t="s">
        <v>128</v>
      </c>
      <c r="G79" t="s">
        <v>245</v>
      </c>
      <c r="H79">
        <v>275279</v>
      </c>
      <c r="I79" t="s">
        <v>246</v>
      </c>
      <c r="J79" t="s">
        <v>206</v>
      </c>
    </row>
    <row r="80" spans="1:30">
      <c r="A80" s="73" t="s">
        <v>247</v>
      </c>
      <c r="B80" t="s">
        <v>248</v>
      </c>
      <c r="C80" t="s">
        <v>33</v>
      </c>
      <c r="D80">
        <v>10</v>
      </c>
      <c r="E80" t="s">
        <v>34</v>
      </c>
      <c r="F80" t="s">
        <v>41</v>
      </c>
      <c r="G80" t="s">
        <v>249</v>
      </c>
      <c r="H80">
        <v>235129</v>
      </c>
      <c r="I80" t="s">
        <v>43</v>
      </c>
      <c r="J80" t="s">
        <v>76</v>
      </c>
      <c r="M80">
        <v>44572</v>
      </c>
    </row>
    <row r="81" spans="1:30">
      <c r="A81" s="73" t="s">
        <v>250</v>
      </c>
      <c r="B81" t="s">
        <v>248</v>
      </c>
      <c r="C81" t="s">
        <v>33</v>
      </c>
      <c r="D81">
        <v>21</v>
      </c>
      <c r="E81" t="s">
        <v>32</v>
      </c>
      <c r="F81" t="s">
        <v>251</v>
      </c>
      <c r="G81" t="s">
        <v>252</v>
      </c>
      <c r="H81">
        <v>229648</v>
      </c>
      <c r="I81" t="s">
        <v>56</v>
      </c>
      <c r="J81" t="s">
        <v>91</v>
      </c>
      <c r="M81">
        <v>44586</v>
      </c>
      <c r="N81" t="s">
        <v>253</v>
      </c>
      <c r="P81">
        <v>5.5</v>
      </c>
      <c r="Q81">
        <v>1500</v>
      </c>
      <c r="R81">
        <v>1500</v>
      </c>
      <c r="S81">
        <v>275</v>
      </c>
      <c r="AC81" t="s">
        <v>254</v>
      </c>
      <c r="AD81" t="s">
        <v>83</v>
      </c>
    </row>
    <row r="82" spans="1:30">
      <c r="A82" s="73" t="s">
        <v>255</v>
      </c>
      <c r="B82" t="s">
        <v>248</v>
      </c>
      <c r="C82" t="s">
        <v>47</v>
      </c>
      <c r="D82">
        <v>1</v>
      </c>
      <c r="E82" t="s">
        <v>34</v>
      </c>
      <c r="F82" t="s">
        <v>50</v>
      </c>
      <c r="G82" t="s">
        <v>249</v>
      </c>
      <c r="H82">
        <v>243334</v>
      </c>
      <c r="I82" t="s">
        <v>56</v>
      </c>
      <c r="J82" t="s">
        <v>57</v>
      </c>
      <c r="M82">
        <v>44594</v>
      </c>
    </row>
    <row r="83" spans="1:30">
      <c r="A83" s="73" t="s">
        <v>256</v>
      </c>
      <c r="B83" t="s">
        <v>248</v>
      </c>
      <c r="C83" t="s">
        <v>47</v>
      </c>
      <c r="D83">
        <v>1</v>
      </c>
      <c r="E83" t="s">
        <v>34</v>
      </c>
      <c r="F83" t="s">
        <v>50</v>
      </c>
      <c r="G83" t="s">
        <v>249</v>
      </c>
      <c r="H83">
        <v>243334</v>
      </c>
      <c r="I83" t="s">
        <v>209</v>
      </c>
      <c r="J83" t="s">
        <v>53</v>
      </c>
      <c r="M83">
        <v>44594</v>
      </c>
    </row>
    <row r="84" spans="1:30">
      <c r="A84" s="73" t="s">
        <v>257</v>
      </c>
      <c r="B84" t="s">
        <v>248</v>
      </c>
      <c r="C84" t="s">
        <v>47</v>
      </c>
      <c r="D84">
        <v>20</v>
      </c>
      <c r="E84" t="s">
        <v>40</v>
      </c>
      <c r="F84" t="s">
        <v>111</v>
      </c>
      <c r="G84" t="s">
        <v>258</v>
      </c>
      <c r="H84">
        <v>18703</v>
      </c>
      <c r="I84" t="s">
        <v>246</v>
      </c>
      <c r="J84" t="s">
        <v>62</v>
      </c>
      <c r="M84">
        <v>44614</v>
      </c>
    </row>
    <row r="85" spans="1:30">
      <c r="A85" s="73" t="s">
        <v>259</v>
      </c>
      <c r="B85" t="s">
        <v>248</v>
      </c>
      <c r="C85" t="s">
        <v>47</v>
      </c>
      <c r="D85">
        <v>22</v>
      </c>
      <c r="E85" t="s">
        <v>34</v>
      </c>
      <c r="F85" t="s">
        <v>41</v>
      </c>
      <c r="G85" t="s">
        <v>258</v>
      </c>
      <c r="H85">
        <v>18703</v>
      </c>
      <c r="I85" t="s">
        <v>43</v>
      </c>
      <c r="J85" t="s">
        <v>195</v>
      </c>
      <c r="M85">
        <v>44614</v>
      </c>
      <c r="N85" t="s">
        <v>260</v>
      </c>
      <c r="P85">
        <v>21.5</v>
      </c>
      <c r="Q85">
        <v>12285</v>
      </c>
      <c r="R85">
        <v>8190</v>
      </c>
      <c r="S85">
        <v>4</v>
      </c>
      <c r="AC85" t="s">
        <v>261</v>
      </c>
      <c r="AD85" t="s">
        <v>83</v>
      </c>
    </row>
    <row r="86" spans="1:30">
      <c r="A86" s="73" t="s">
        <v>262</v>
      </c>
      <c r="B86" t="s">
        <v>248</v>
      </c>
      <c r="C86" t="s">
        <v>47</v>
      </c>
      <c r="D86">
        <v>23</v>
      </c>
      <c r="E86" t="s">
        <v>34</v>
      </c>
      <c r="F86" t="s">
        <v>263</v>
      </c>
      <c r="G86" t="s">
        <v>264</v>
      </c>
      <c r="H86">
        <v>243317</v>
      </c>
      <c r="I86" t="s">
        <v>52</v>
      </c>
      <c r="J86" t="s">
        <v>116</v>
      </c>
      <c r="M86">
        <v>44615</v>
      </c>
      <c r="N86" t="s">
        <v>265</v>
      </c>
      <c r="Q86">
        <v>35000</v>
      </c>
      <c r="S86">
        <v>1594</v>
      </c>
      <c r="AC86" t="s">
        <v>266</v>
      </c>
      <c r="AD86" t="s">
        <v>83</v>
      </c>
    </row>
    <row r="87" spans="1:30">
      <c r="A87" s="73" t="s">
        <v>267</v>
      </c>
      <c r="B87" t="s">
        <v>248</v>
      </c>
      <c r="C87" t="s">
        <v>47</v>
      </c>
      <c r="D87">
        <v>26</v>
      </c>
      <c r="E87" t="s">
        <v>34</v>
      </c>
      <c r="F87" t="s">
        <v>268</v>
      </c>
      <c r="G87" t="s">
        <v>269</v>
      </c>
      <c r="H87">
        <v>235120</v>
      </c>
      <c r="I87" t="s">
        <v>270</v>
      </c>
      <c r="J87" t="s">
        <v>271</v>
      </c>
      <c r="M87">
        <v>44621</v>
      </c>
    </row>
    <row r="88" spans="1:30">
      <c r="A88" s="73" t="s">
        <v>272</v>
      </c>
      <c r="B88" t="s">
        <v>248</v>
      </c>
      <c r="C88" t="s">
        <v>55</v>
      </c>
      <c r="D88">
        <v>5</v>
      </c>
      <c r="E88" t="s">
        <v>32</v>
      </c>
      <c r="F88" t="s">
        <v>50</v>
      </c>
      <c r="G88" t="s">
        <v>249</v>
      </c>
      <c r="H88">
        <v>243334</v>
      </c>
      <c r="I88" t="s">
        <v>209</v>
      </c>
      <c r="J88" t="s">
        <v>57</v>
      </c>
      <c r="M88">
        <v>44627</v>
      </c>
    </row>
    <row r="89" spans="1:30">
      <c r="A89" s="73" t="s">
        <v>273</v>
      </c>
      <c r="B89" t="s">
        <v>248</v>
      </c>
      <c r="C89" t="s">
        <v>55</v>
      </c>
      <c r="D89">
        <v>6</v>
      </c>
      <c r="E89" t="s">
        <v>34</v>
      </c>
      <c r="F89" t="s">
        <v>274</v>
      </c>
      <c r="G89" t="s">
        <v>249</v>
      </c>
      <c r="H89">
        <v>243334</v>
      </c>
      <c r="I89" t="s">
        <v>162</v>
      </c>
      <c r="J89" t="s">
        <v>275</v>
      </c>
      <c r="M89">
        <v>44627</v>
      </c>
    </row>
    <row r="90" spans="1:30">
      <c r="A90" s="73" t="s">
        <v>276</v>
      </c>
      <c r="B90" t="s">
        <v>248</v>
      </c>
      <c r="C90" t="s">
        <v>55</v>
      </c>
      <c r="D90">
        <v>17</v>
      </c>
      <c r="E90" t="s">
        <v>34</v>
      </c>
      <c r="F90" t="s">
        <v>263</v>
      </c>
      <c r="G90" t="s">
        <v>269</v>
      </c>
      <c r="H90">
        <v>251657</v>
      </c>
      <c r="I90" t="s">
        <v>37</v>
      </c>
      <c r="J90" t="s">
        <v>69</v>
      </c>
      <c r="M90">
        <v>44638</v>
      </c>
    </row>
    <row r="91" spans="1:30">
      <c r="A91" s="73" t="s">
        <v>277</v>
      </c>
      <c r="B91" t="s">
        <v>248</v>
      </c>
      <c r="C91" t="s">
        <v>55</v>
      </c>
      <c r="D91">
        <v>17</v>
      </c>
      <c r="E91" t="s">
        <v>34</v>
      </c>
      <c r="F91" t="s">
        <v>263</v>
      </c>
      <c r="G91" t="s">
        <v>269</v>
      </c>
      <c r="H91">
        <v>251657</v>
      </c>
      <c r="I91" t="s">
        <v>270</v>
      </c>
      <c r="J91" t="s">
        <v>91</v>
      </c>
      <c r="M91">
        <v>44638</v>
      </c>
    </row>
    <row r="92" spans="1:30">
      <c r="A92" s="73" t="s">
        <v>278</v>
      </c>
      <c r="B92" t="s">
        <v>248</v>
      </c>
      <c r="C92" t="s">
        <v>55</v>
      </c>
      <c r="D92">
        <v>17</v>
      </c>
      <c r="E92" t="s">
        <v>34</v>
      </c>
      <c r="F92" t="s">
        <v>263</v>
      </c>
      <c r="G92" t="s">
        <v>269</v>
      </c>
      <c r="H92">
        <v>251657</v>
      </c>
      <c r="J92" t="s">
        <v>170</v>
      </c>
      <c r="M92">
        <v>44638</v>
      </c>
    </row>
    <row r="93" spans="1:30">
      <c r="A93" s="73" t="s">
        <v>279</v>
      </c>
      <c r="B93" t="s">
        <v>248</v>
      </c>
      <c r="C93" t="s">
        <v>55</v>
      </c>
      <c r="D93">
        <v>17</v>
      </c>
      <c r="E93" t="s">
        <v>34</v>
      </c>
      <c r="F93" t="s">
        <v>233</v>
      </c>
      <c r="G93" t="s">
        <v>269</v>
      </c>
      <c r="H93">
        <v>251647</v>
      </c>
      <c r="I93" t="s">
        <v>37</v>
      </c>
      <c r="J93" t="s">
        <v>280</v>
      </c>
      <c r="M93">
        <v>44638</v>
      </c>
    </row>
    <row r="94" spans="1:30">
      <c r="A94" s="73" t="s">
        <v>281</v>
      </c>
      <c r="B94" t="s">
        <v>248</v>
      </c>
      <c r="C94" t="s">
        <v>55</v>
      </c>
      <c r="D94">
        <v>23</v>
      </c>
      <c r="E94" t="s">
        <v>32</v>
      </c>
      <c r="F94" t="s">
        <v>149</v>
      </c>
      <c r="G94" t="s">
        <v>282</v>
      </c>
      <c r="H94">
        <v>262958</v>
      </c>
      <c r="J94" t="s">
        <v>69</v>
      </c>
      <c r="M94">
        <v>44644</v>
      </c>
    </row>
    <row r="95" spans="1:30">
      <c r="A95" s="73" t="s">
        <v>283</v>
      </c>
      <c r="B95" t="s">
        <v>248</v>
      </c>
      <c r="C95" t="s">
        <v>64</v>
      </c>
      <c r="D95">
        <v>5</v>
      </c>
      <c r="E95" t="s">
        <v>40</v>
      </c>
      <c r="F95" t="s">
        <v>97</v>
      </c>
      <c r="G95" t="s">
        <v>284</v>
      </c>
      <c r="H95">
        <v>262445</v>
      </c>
      <c r="I95" t="s">
        <v>144</v>
      </c>
      <c r="J95" t="s">
        <v>91</v>
      </c>
      <c r="M95">
        <v>44657</v>
      </c>
      <c r="N95" t="s">
        <v>285</v>
      </c>
      <c r="P95">
        <v>40</v>
      </c>
      <c r="Q95">
        <v>12500</v>
      </c>
      <c r="R95">
        <v>7700</v>
      </c>
      <c r="S95">
        <v>1144</v>
      </c>
      <c r="AC95" t="s">
        <v>286</v>
      </c>
      <c r="AD95" t="s">
        <v>83</v>
      </c>
    </row>
    <row r="96" spans="1:30">
      <c r="A96" s="73" t="s">
        <v>287</v>
      </c>
      <c r="B96" t="s">
        <v>248</v>
      </c>
      <c r="C96" t="s">
        <v>64</v>
      </c>
      <c r="D96">
        <v>6</v>
      </c>
      <c r="E96" t="s">
        <v>34</v>
      </c>
      <c r="F96" t="s">
        <v>159</v>
      </c>
      <c r="G96" t="s">
        <v>288</v>
      </c>
      <c r="H96">
        <v>243333</v>
      </c>
      <c r="I96" t="s">
        <v>289</v>
      </c>
      <c r="J96" t="s">
        <v>165</v>
      </c>
      <c r="M96">
        <v>44658</v>
      </c>
    </row>
    <row r="97" spans="1:30">
      <c r="A97" s="73" t="s">
        <v>290</v>
      </c>
      <c r="B97" t="s">
        <v>248</v>
      </c>
      <c r="C97" t="s">
        <v>64</v>
      </c>
      <c r="D97">
        <v>14</v>
      </c>
      <c r="E97" t="s">
        <v>34</v>
      </c>
      <c r="F97" t="s">
        <v>149</v>
      </c>
      <c r="G97" t="s">
        <v>291</v>
      </c>
      <c r="H97">
        <v>251668</v>
      </c>
      <c r="I97" t="s">
        <v>270</v>
      </c>
      <c r="J97" t="s">
        <v>62</v>
      </c>
      <c r="M97">
        <v>44670</v>
      </c>
    </row>
    <row r="98" spans="1:30">
      <c r="A98" s="73" t="s">
        <v>292</v>
      </c>
      <c r="B98" t="s">
        <v>248</v>
      </c>
      <c r="C98" t="s">
        <v>64</v>
      </c>
      <c r="D98">
        <v>18</v>
      </c>
      <c r="E98" t="s">
        <v>34</v>
      </c>
      <c r="F98" t="s">
        <v>181</v>
      </c>
      <c r="G98" t="s">
        <v>293</v>
      </c>
      <c r="H98">
        <v>243332</v>
      </c>
      <c r="J98" t="s">
        <v>182</v>
      </c>
      <c r="M98">
        <v>44670</v>
      </c>
    </row>
    <row r="99" spans="1:30">
      <c r="A99" s="73" t="s">
        <v>294</v>
      </c>
      <c r="B99" t="s">
        <v>248</v>
      </c>
      <c r="C99" t="s">
        <v>64</v>
      </c>
      <c r="D99">
        <v>29</v>
      </c>
      <c r="E99" t="s">
        <v>32</v>
      </c>
      <c r="F99" t="s">
        <v>295</v>
      </c>
      <c r="G99" t="s">
        <v>296</v>
      </c>
      <c r="H99">
        <v>343328</v>
      </c>
      <c r="I99" t="s">
        <v>209</v>
      </c>
      <c r="J99" t="s">
        <v>297</v>
      </c>
      <c r="M99" t="s">
        <v>298</v>
      </c>
    </row>
    <row r="100" spans="1:30">
      <c r="A100" s="73" t="s">
        <v>299</v>
      </c>
      <c r="B100" t="s">
        <v>248</v>
      </c>
      <c r="C100" t="s">
        <v>64</v>
      </c>
      <c r="D100">
        <v>30</v>
      </c>
      <c r="E100" t="s">
        <v>34</v>
      </c>
      <c r="F100" t="s">
        <v>300</v>
      </c>
      <c r="G100" t="s">
        <v>296</v>
      </c>
      <c r="H100">
        <v>343328</v>
      </c>
      <c r="J100" t="s">
        <v>116</v>
      </c>
      <c r="M100">
        <v>44683</v>
      </c>
      <c r="N100" t="s">
        <v>301</v>
      </c>
      <c r="AC100" t="s">
        <v>302</v>
      </c>
      <c r="AD100" t="s">
        <v>83</v>
      </c>
    </row>
    <row r="101" spans="1:30">
      <c r="A101" s="73" t="s">
        <v>303</v>
      </c>
      <c r="B101" t="s">
        <v>248</v>
      </c>
      <c r="C101" t="s">
        <v>78</v>
      </c>
      <c r="D101">
        <v>2</v>
      </c>
      <c r="E101" t="s">
        <v>32</v>
      </c>
      <c r="F101" t="s">
        <v>50</v>
      </c>
      <c r="G101" t="s">
        <v>304</v>
      </c>
      <c r="H101">
        <v>257658</v>
      </c>
      <c r="J101" t="s">
        <v>57</v>
      </c>
      <c r="M101">
        <v>44684</v>
      </c>
    </row>
    <row r="102" spans="1:30">
      <c r="A102" s="73" t="s">
        <v>305</v>
      </c>
      <c r="B102" t="s">
        <v>248</v>
      </c>
      <c r="C102" t="s">
        <v>78</v>
      </c>
      <c r="D102">
        <v>3</v>
      </c>
      <c r="E102" t="s">
        <v>32</v>
      </c>
      <c r="F102" t="s">
        <v>50</v>
      </c>
      <c r="G102" t="s">
        <v>304</v>
      </c>
      <c r="H102">
        <v>257658</v>
      </c>
      <c r="I102" t="s">
        <v>52</v>
      </c>
      <c r="J102" t="s">
        <v>57</v>
      </c>
      <c r="M102">
        <v>44685</v>
      </c>
    </row>
    <row r="103" spans="1:30">
      <c r="A103" s="73" t="s">
        <v>306</v>
      </c>
      <c r="B103" t="s">
        <v>248</v>
      </c>
      <c r="C103" t="s">
        <v>78</v>
      </c>
      <c r="D103">
        <v>3</v>
      </c>
      <c r="E103" t="s">
        <v>32</v>
      </c>
      <c r="F103" t="s">
        <v>50</v>
      </c>
      <c r="G103" t="s">
        <v>304</v>
      </c>
      <c r="H103">
        <v>257658</v>
      </c>
      <c r="I103" t="s">
        <v>209</v>
      </c>
      <c r="J103" t="s">
        <v>57</v>
      </c>
      <c r="M103">
        <v>44685</v>
      </c>
    </row>
    <row r="104" spans="1:30">
      <c r="A104" s="73" t="s">
        <v>307</v>
      </c>
      <c r="B104" t="s">
        <v>248</v>
      </c>
      <c r="C104" t="s">
        <v>78</v>
      </c>
      <c r="D104">
        <v>3</v>
      </c>
      <c r="E104" t="s">
        <v>32</v>
      </c>
      <c r="F104" t="s">
        <v>50</v>
      </c>
      <c r="G104" t="s">
        <v>304</v>
      </c>
      <c r="H104">
        <v>257658</v>
      </c>
      <c r="I104" t="s">
        <v>56</v>
      </c>
      <c r="J104" t="s">
        <v>57</v>
      </c>
      <c r="M104">
        <v>44685</v>
      </c>
    </row>
    <row r="105" spans="1:30">
      <c r="A105" s="73" t="s">
        <v>308</v>
      </c>
      <c r="B105" t="s">
        <v>248</v>
      </c>
      <c r="C105" t="s">
        <v>78</v>
      </c>
      <c r="D105">
        <v>5</v>
      </c>
      <c r="E105" t="s">
        <v>32</v>
      </c>
      <c r="F105" t="s">
        <v>50</v>
      </c>
      <c r="G105" t="s">
        <v>269</v>
      </c>
      <c r="H105">
        <v>251656</v>
      </c>
      <c r="I105" t="s">
        <v>209</v>
      </c>
      <c r="J105" t="s">
        <v>57</v>
      </c>
      <c r="M105">
        <v>44687</v>
      </c>
    </row>
    <row r="106" spans="1:30">
      <c r="A106" s="73" t="s">
        <v>309</v>
      </c>
      <c r="B106" t="s">
        <v>248</v>
      </c>
      <c r="C106" t="s">
        <v>78</v>
      </c>
      <c r="D106">
        <v>6</v>
      </c>
      <c r="E106" t="s">
        <v>34</v>
      </c>
      <c r="F106" t="s">
        <v>159</v>
      </c>
      <c r="G106" t="s">
        <v>269</v>
      </c>
      <c r="H106">
        <v>261177</v>
      </c>
      <c r="I106" t="s">
        <v>209</v>
      </c>
      <c r="J106" t="s">
        <v>62</v>
      </c>
      <c r="M106">
        <v>44690</v>
      </c>
    </row>
    <row r="107" spans="1:30">
      <c r="A107" s="73" t="s">
        <v>310</v>
      </c>
      <c r="B107" t="s">
        <v>248</v>
      </c>
      <c r="C107" t="s">
        <v>78</v>
      </c>
      <c r="D107">
        <v>7</v>
      </c>
      <c r="E107" t="s">
        <v>40</v>
      </c>
      <c r="F107" t="s">
        <v>189</v>
      </c>
      <c r="G107" t="s">
        <v>269</v>
      </c>
      <c r="H107">
        <v>261177</v>
      </c>
      <c r="I107" t="s">
        <v>209</v>
      </c>
      <c r="J107" t="s">
        <v>311</v>
      </c>
      <c r="M107">
        <v>44690</v>
      </c>
    </row>
    <row r="108" spans="1:30">
      <c r="A108" s="73" t="s">
        <v>312</v>
      </c>
      <c r="B108" t="s">
        <v>248</v>
      </c>
      <c r="C108" t="s">
        <v>78</v>
      </c>
      <c r="D108">
        <v>9</v>
      </c>
      <c r="E108" t="s">
        <v>40</v>
      </c>
      <c r="F108" t="s">
        <v>79</v>
      </c>
      <c r="G108" t="s">
        <v>269</v>
      </c>
      <c r="H108">
        <v>261177</v>
      </c>
      <c r="I108" t="s">
        <v>209</v>
      </c>
      <c r="J108" t="s">
        <v>62</v>
      </c>
      <c r="M108">
        <v>44690</v>
      </c>
    </row>
    <row r="109" spans="1:30">
      <c r="A109" s="73" t="s">
        <v>313</v>
      </c>
      <c r="B109" t="s">
        <v>248</v>
      </c>
      <c r="C109" t="s">
        <v>78</v>
      </c>
      <c r="D109">
        <v>9</v>
      </c>
      <c r="E109" t="s">
        <v>32</v>
      </c>
      <c r="F109" t="s">
        <v>314</v>
      </c>
      <c r="G109" t="s">
        <v>269</v>
      </c>
      <c r="H109">
        <v>261177</v>
      </c>
      <c r="I109" t="s">
        <v>209</v>
      </c>
      <c r="J109" t="s">
        <v>62</v>
      </c>
      <c r="M109">
        <v>44692</v>
      </c>
    </row>
    <row r="110" spans="1:30">
      <c r="A110" s="73" t="s">
        <v>315</v>
      </c>
      <c r="B110" t="s">
        <v>248</v>
      </c>
      <c r="C110" t="s">
        <v>78</v>
      </c>
      <c r="D110">
        <v>17</v>
      </c>
      <c r="E110" t="s">
        <v>32</v>
      </c>
      <c r="F110" t="s">
        <v>316</v>
      </c>
      <c r="G110" t="s">
        <v>317</v>
      </c>
      <c r="H110">
        <v>251670</v>
      </c>
      <c r="J110" t="s">
        <v>62</v>
      </c>
      <c r="M110">
        <v>44699</v>
      </c>
      <c r="N110" t="s">
        <v>318</v>
      </c>
      <c r="P110">
        <v>7.5</v>
      </c>
      <c r="Q110">
        <v>4500</v>
      </c>
      <c r="R110">
        <v>1320</v>
      </c>
      <c r="S110">
        <v>12</v>
      </c>
      <c r="AC110" t="s">
        <v>319</v>
      </c>
      <c r="AD110" t="s">
        <v>83</v>
      </c>
    </row>
    <row r="111" spans="1:30">
      <c r="A111" s="73" t="s">
        <v>320</v>
      </c>
      <c r="B111" t="s">
        <v>248</v>
      </c>
      <c r="C111" t="s">
        <v>78</v>
      </c>
      <c r="D111">
        <v>23</v>
      </c>
      <c r="E111" t="s">
        <v>40</v>
      </c>
      <c r="F111" t="s">
        <v>321</v>
      </c>
      <c r="G111" t="s">
        <v>288</v>
      </c>
      <c r="H111">
        <v>261186</v>
      </c>
      <c r="I111" t="s">
        <v>162</v>
      </c>
      <c r="J111" t="s">
        <v>322</v>
      </c>
      <c r="M111">
        <v>44705</v>
      </c>
    </row>
    <row r="112" spans="1:30">
      <c r="A112" s="73" t="s">
        <v>323</v>
      </c>
      <c r="B112" t="s">
        <v>248</v>
      </c>
      <c r="C112" t="s">
        <v>78</v>
      </c>
      <c r="D112">
        <v>25</v>
      </c>
      <c r="E112" t="s">
        <v>34</v>
      </c>
      <c r="F112" t="s">
        <v>149</v>
      </c>
      <c r="G112" t="s">
        <v>288</v>
      </c>
      <c r="H112">
        <v>261186</v>
      </c>
      <c r="J112" t="s">
        <v>62</v>
      </c>
      <c r="M112">
        <v>44707</v>
      </c>
    </row>
    <row r="113" spans="1:30">
      <c r="A113" s="73" t="s">
        <v>324</v>
      </c>
      <c r="B113" t="s">
        <v>248</v>
      </c>
      <c r="C113" t="s">
        <v>78</v>
      </c>
      <c r="D113">
        <v>30</v>
      </c>
      <c r="E113" t="s">
        <v>34</v>
      </c>
      <c r="F113" t="s">
        <v>325</v>
      </c>
      <c r="G113" t="s">
        <v>326</v>
      </c>
      <c r="H113">
        <v>281929</v>
      </c>
      <c r="I113" t="s">
        <v>327</v>
      </c>
      <c r="J113" t="s">
        <v>62</v>
      </c>
      <c r="M113">
        <v>44712</v>
      </c>
    </row>
    <row r="114" spans="1:30">
      <c r="A114" s="73" t="s">
        <v>328</v>
      </c>
      <c r="B114" t="s">
        <v>248</v>
      </c>
      <c r="C114" t="s">
        <v>191</v>
      </c>
      <c r="D114">
        <v>2</v>
      </c>
      <c r="E114" t="s">
        <v>34</v>
      </c>
      <c r="F114" t="s">
        <v>329</v>
      </c>
      <c r="G114" t="s">
        <v>264</v>
      </c>
      <c r="H114">
        <v>269856</v>
      </c>
      <c r="I114" t="s">
        <v>162</v>
      </c>
      <c r="J114" t="s">
        <v>195</v>
      </c>
      <c r="M114">
        <v>44715</v>
      </c>
      <c r="N114" t="s">
        <v>330</v>
      </c>
      <c r="P114">
        <v>19.25</v>
      </c>
      <c r="Q114">
        <v>12285</v>
      </c>
      <c r="R114">
        <v>9555</v>
      </c>
      <c r="S114">
        <v>0</v>
      </c>
      <c r="AC114" t="s">
        <v>331</v>
      </c>
      <c r="AD114" t="s">
        <v>83</v>
      </c>
    </row>
    <row r="115" spans="1:30">
      <c r="A115" s="73" t="s">
        <v>332</v>
      </c>
      <c r="B115" t="s">
        <v>248</v>
      </c>
      <c r="E115" t="s">
        <v>40</v>
      </c>
      <c r="F115" t="s">
        <v>35</v>
      </c>
      <c r="G115" t="s">
        <v>333</v>
      </c>
      <c r="H115">
        <v>251663</v>
      </c>
      <c r="I115" t="s">
        <v>162</v>
      </c>
      <c r="J115" t="s">
        <v>91</v>
      </c>
      <c r="M115">
        <v>44716</v>
      </c>
      <c r="N115" t="s">
        <v>334</v>
      </c>
      <c r="O115" t="s">
        <v>335</v>
      </c>
      <c r="P115">
        <v>7</v>
      </c>
      <c r="Q115">
        <v>3000</v>
      </c>
      <c r="R115">
        <v>2827</v>
      </c>
      <c r="S115">
        <v>57</v>
      </c>
      <c r="AC115" t="s">
        <v>336</v>
      </c>
      <c r="AD115" t="s">
        <v>83</v>
      </c>
    </row>
    <row r="116" spans="1:30">
      <c r="A116" s="73" t="s">
        <v>337</v>
      </c>
      <c r="B116" t="s">
        <v>248</v>
      </c>
      <c r="C116" t="s">
        <v>191</v>
      </c>
      <c r="D116">
        <v>7</v>
      </c>
      <c r="E116" t="s">
        <v>34</v>
      </c>
      <c r="F116" t="s">
        <v>50</v>
      </c>
      <c r="G116" t="s">
        <v>338</v>
      </c>
      <c r="H116">
        <v>261170</v>
      </c>
      <c r="I116" t="s">
        <v>56</v>
      </c>
      <c r="J116" t="s">
        <v>57</v>
      </c>
      <c r="M116">
        <v>44720</v>
      </c>
    </row>
    <row r="117" spans="1:30">
      <c r="A117" s="73" t="s">
        <v>339</v>
      </c>
      <c r="B117" t="s">
        <v>248</v>
      </c>
      <c r="C117" t="s">
        <v>191</v>
      </c>
      <c r="D117">
        <v>7</v>
      </c>
      <c r="E117" t="s">
        <v>32</v>
      </c>
      <c r="F117" t="s">
        <v>105</v>
      </c>
      <c r="G117" t="s">
        <v>338</v>
      </c>
      <c r="H117">
        <v>261170</v>
      </c>
      <c r="I117" t="s">
        <v>162</v>
      </c>
      <c r="J117" t="s">
        <v>163</v>
      </c>
      <c r="M117">
        <v>44720</v>
      </c>
    </row>
    <row r="118" spans="1:30">
      <c r="A118" s="73" t="s">
        <v>340</v>
      </c>
      <c r="B118" t="s">
        <v>248</v>
      </c>
      <c r="C118" t="s">
        <v>191</v>
      </c>
      <c r="D118">
        <v>10</v>
      </c>
      <c r="E118" t="s">
        <v>34</v>
      </c>
      <c r="F118" t="s">
        <v>50</v>
      </c>
      <c r="G118" t="s">
        <v>341</v>
      </c>
      <c r="H118">
        <v>281487</v>
      </c>
      <c r="I118" t="s">
        <v>209</v>
      </c>
      <c r="J118" t="s">
        <v>57</v>
      </c>
      <c r="M118">
        <v>44725</v>
      </c>
    </row>
    <row r="119" spans="1:30">
      <c r="A119" s="73" t="s">
        <v>342</v>
      </c>
      <c r="B119" t="s">
        <v>248</v>
      </c>
      <c r="C119" t="s">
        <v>191</v>
      </c>
      <c r="D119">
        <v>16</v>
      </c>
      <c r="E119" t="s">
        <v>32</v>
      </c>
      <c r="F119" t="s">
        <v>41</v>
      </c>
      <c r="G119" t="s">
        <v>304</v>
      </c>
      <c r="H119">
        <v>269859</v>
      </c>
      <c r="I119" t="s">
        <v>43</v>
      </c>
      <c r="J119" t="s">
        <v>62</v>
      </c>
      <c r="M119">
        <v>44732</v>
      </c>
    </row>
    <row r="120" spans="1:30">
      <c r="A120" s="73" t="s">
        <v>343</v>
      </c>
      <c r="B120" t="s">
        <v>248</v>
      </c>
      <c r="C120" t="s">
        <v>191</v>
      </c>
      <c r="D120">
        <v>16</v>
      </c>
      <c r="E120" t="s">
        <v>32</v>
      </c>
      <c r="F120" t="s">
        <v>344</v>
      </c>
      <c r="G120" t="s">
        <v>304</v>
      </c>
      <c r="H120">
        <v>269859</v>
      </c>
      <c r="I120" t="s">
        <v>162</v>
      </c>
      <c r="J120" t="s">
        <v>80</v>
      </c>
      <c r="M120">
        <v>44732</v>
      </c>
    </row>
    <row r="121" spans="1:30">
      <c r="A121" s="73" t="s">
        <v>345</v>
      </c>
      <c r="B121" t="s">
        <v>248</v>
      </c>
      <c r="C121" t="s">
        <v>191</v>
      </c>
      <c r="D121">
        <v>24</v>
      </c>
      <c r="E121" t="s">
        <v>40</v>
      </c>
      <c r="F121" t="s">
        <v>194</v>
      </c>
      <c r="G121" t="s">
        <v>269</v>
      </c>
      <c r="H121">
        <v>277890</v>
      </c>
      <c r="I121" t="s">
        <v>327</v>
      </c>
      <c r="J121" t="s">
        <v>271</v>
      </c>
      <c r="M121">
        <v>44739</v>
      </c>
    </row>
    <row r="122" spans="1:30">
      <c r="A122" s="73" t="s">
        <v>346</v>
      </c>
      <c r="B122" t="s">
        <v>248</v>
      </c>
      <c r="C122" t="s">
        <v>191</v>
      </c>
      <c r="D122">
        <v>27</v>
      </c>
      <c r="E122" t="s">
        <v>34</v>
      </c>
      <c r="F122" t="s">
        <v>149</v>
      </c>
      <c r="G122" t="s">
        <v>269</v>
      </c>
      <c r="H122">
        <v>277890</v>
      </c>
      <c r="I122" t="s">
        <v>209</v>
      </c>
      <c r="J122" t="s">
        <v>297</v>
      </c>
      <c r="M122">
        <v>44740</v>
      </c>
      <c r="S122">
        <v>75</v>
      </c>
      <c r="AC122" t="s">
        <v>82</v>
      </c>
    </row>
    <row r="123" spans="1:30">
      <c r="A123" s="73" t="s">
        <v>347</v>
      </c>
      <c r="B123" t="s">
        <v>248</v>
      </c>
      <c r="C123" t="s">
        <v>85</v>
      </c>
      <c r="D123">
        <v>4</v>
      </c>
      <c r="E123" t="s">
        <v>40</v>
      </c>
      <c r="F123" t="s">
        <v>344</v>
      </c>
      <c r="G123" t="s">
        <v>293</v>
      </c>
      <c r="H123">
        <v>269863</v>
      </c>
      <c r="I123" t="s">
        <v>61</v>
      </c>
      <c r="J123" t="s">
        <v>107</v>
      </c>
      <c r="M123">
        <v>44723</v>
      </c>
    </row>
    <row r="124" spans="1:30">
      <c r="A124" s="73" t="s">
        <v>348</v>
      </c>
      <c r="B124" t="s">
        <v>248</v>
      </c>
      <c r="C124" t="s">
        <v>85</v>
      </c>
      <c r="E124" t="s">
        <v>40</v>
      </c>
      <c r="F124" t="s">
        <v>344</v>
      </c>
      <c r="G124" t="s">
        <v>349</v>
      </c>
      <c r="H124">
        <v>269863</v>
      </c>
      <c r="I124" t="s">
        <v>350</v>
      </c>
      <c r="J124" t="s">
        <v>62</v>
      </c>
      <c r="M124">
        <v>44723</v>
      </c>
      <c r="N124" t="s">
        <v>351</v>
      </c>
      <c r="Q124">
        <v>12000</v>
      </c>
      <c r="AC124" t="s">
        <v>352</v>
      </c>
      <c r="AD124" t="s">
        <v>220</v>
      </c>
    </row>
    <row r="125" spans="1:30">
      <c r="A125" s="73" t="s">
        <v>353</v>
      </c>
      <c r="B125" t="s">
        <v>248</v>
      </c>
      <c r="C125" t="s">
        <v>85</v>
      </c>
      <c r="F125" t="s">
        <v>344</v>
      </c>
      <c r="G125" t="s">
        <v>354</v>
      </c>
      <c r="H125">
        <v>269863</v>
      </c>
      <c r="I125" t="s">
        <v>103</v>
      </c>
      <c r="J125" t="s">
        <v>107</v>
      </c>
      <c r="M125">
        <v>44723</v>
      </c>
    </row>
    <row r="126" spans="1:30">
      <c r="A126" s="73" t="s">
        <v>355</v>
      </c>
      <c r="B126" t="s">
        <v>248</v>
      </c>
      <c r="C126" t="s">
        <v>85</v>
      </c>
      <c r="D126">
        <v>6</v>
      </c>
      <c r="E126" t="s">
        <v>40</v>
      </c>
      <c r="F126" t="s">
        <v>128</v>
      </c>
      <c r="G126" t="s">
        <v>356</v>
      </c>
      <c r="H126">
        <v>245594</v>
      </c>
      <c r="J126" t="s">
        <v>62</v>
      </c>
    </row>
    <row r="127" spans="1:30">
      <c r="A127" s="73" t="s">
        <v>357</v>
      </c>
      <c r="B127" t="s">
        <v>248</v>
      </c>
      <c r="C127" t="s">
        <v>85</v>
      </c>
      <c r="D127">
        <v>6</v>
      </c>
      <c r="E127" t="s">
        <v>32</v>
      </c>
      <c r="F127" t="s">
        <v>101</v>
      </c>
      <c r="G127" t="s">
        <v>358</v>
      </c>
      <c r="H127">
        <v>283014</v>
      </c>
      <c r="I127" t="s">
        <v>52</v>
      </c>
      <c r="J127" t="s">
        <v>62</v>
      </c>
    </row>
    <row r="128" spans="1:30">
      <c r="A128" s="73" t="s">
        <v>359</v>
      </c>
      <c r="B128" t="s">
        <v>248</v>
      </c>
      <c r="C128" t="s">
        <v>85</v>
      </c>
      <c r="D128">
        <v>8</v>
      </c>
      <c r="E128" t="s">
        <v>34</v>
      </c>
      <c r="F128" t="s">
        <v>128</v>
      </c>
      <c r="G128" t="s">
        <v>360</v>
      </c>
      <c r="H128">
        <v>294738</v>
      </c>
      <c r="J128" t="s">
        <v>62</v>
      </c>
    </row>
    <row r="129" spans="1:30">
      <c r="A129" s="73" t="s">
        <v>361</v>
      </c>
      <c r="B129" t="s">
        <v>248</v>
      </c>
      <c r="C129" t="s">
        <v>85</v>
      </c>
      <c r="D129">
        <v>11</v>
      </c>
      <c r="E129" t="s">
        <v>34</v>
      </c>
      <c r="F129" t="s">
        <v>362</v>
      </c>
      <c r="G129" t="s">
        <v>296</v>
      </c>
      <c r="H129">
        <v>287283</v>
      </c>
      <c r="J129" t="s">
        <v>363</v>
      </c>
      <c r="M129">
        <v>44724</v>
      </c>
      <c r="N129" t="s">
        <v>364</v>
      </c>
      <c r="Q129">
        <v>5000</v>
      </c>
      <c r="AD129" t="s">
        <v>83</v>
      </c>
    </row>
    <row r="130" spans="1:30">
      <c r="A130" s="73" t="s">
        <v>365</v>
      </c>
      <c r="B130" t="s">
        <v>248</v>
      </c>
      <c r="C130" t="s">
        <v>85</v>
      </c>
      <c r="D130">
        <v>11</v>
      </c>
      <c r="E130" t="s">
        <v>34</v>
      </c>
      <c r="F130" t="s">
        <v>181</v>
      </c>
      <c r="G130" t="s">
        <v>296</v>
      </c>
      <c r="H130">
        <v>287283</v>
      </c>
      <c r="J130" t="s">
        <v>38</v>
      </c>
      <c r="M130">
        <v>44724</v>
      </c>
      <c r="N130" t="s">
        <v>366</v>
      </c>
      <c r="P130">
        <v>15.5</v>
      </c>
      <c r="Q130">
        <v>9000</v>
      </c>
      <c r="R130">
        <v>7400</v>
      </c>
      <c r="S130">
        <v>251</v>
      </c>
      <c r="AC130" t="s">
        <v>367</v>
      </c>
      <c r="AD130" t="s">
        <v>220</v>
      </c>
    </row>
    <row r="131" spans="1:30">
      <c r="A131" s="73" t="s">
        <v>368</v>
      </c>
      <c r="B131" t="s">
        <v>248</v>
      </c>
      <c r="C131" t="s">
        <v>85</v>
      </c>
      <c r="D131">
        <v>18</v>
      </c>
      <c r="E131" t="s">
        <v>40</v>
      </c>
      <c r="F131" t="s">
        <v>41</v>
      </c>
      <c r="G131" t="s">
        <v>360</v>
      </c>
      <c r="H131">
        <v>294738</v>
      </c>
      <c r="I131" t="s">
        <v>43</v>
      </c>
      <c r="J131" t="s">
        <v>363</v>
      </c>
      <c r="M131">
        <v>44761</v>
      </c>
    </row>
    <row r="132" spans="1:30">
      <c r="A132" s="73" t="s">
        <v>369</v>
      </c>
      <c r="B132" t="s">
        <v>248</v>
      </c>
      <c r="C132" t="s">
        <v>85</v>
      </c>
      <c r="D132">
        <v>23</v>
      </c>
      <c r="E132" t="s">
        <v>34</v>
      </c>
      <c r="F132" t="s">
        <v>344</v>
      </c>
      <c r="G132" t="s">
        <v>269</v>
      </c>
      <c r="H132">
        <v>287276</v>
      </c>
      <c r="I132" t="s">
        <v>327</v>
      </c>
      <c r="J132" t="s">
        <v>271</v>
      </c>
      <c r="M132">
        <v>44770</v>
      </c>
      <c r="N132" t="s">
        <v>370</v>
      </c>
      <c r="Q132">
        <v>2200</v>
      </c>
      <c r="AC132" t="s">
        <v>371</v>
      </c>
      <c r="AD132" t="s">
        <v>220</v>
      </c>
    </row>
    <row r="133" spans="1:30">
      <c r="A133" s="73" t="s">
        <v>372</v>
      </c>
      <c r="B133" t="s">
        <v>248</v>
      </c>
      <c r="C133" t="s">
        <v>85</v>
      </c>
      <c r="D133">
        <v>25</v>
      </c>
      <c r="E133" t="s">
        <v>40</v>
      </c>
      <c r="F133" t="s">
        <v>373</v>
      </c>
      <c r="G133" t="s">
        <v>264</v>
      </c>
      <c r="H133">
        <v>277887</v>
      </c>
      <c r="J133" t="s">
        <v>91</v>
      </c>
      <c r="M133">
        <v>44768</v>
      </c>
    </row>
    <row r="134" spans="1:30">
      <c r="A134" s="73" t="s">
        <v>374</v>
      </c>
      <c r="B134" t="s">
        <v>248</v>
      </c>
      <c r="C134" t="s">
        <v>232</v>
      </c>
      <c r="D134">
        <v>8</v>
      </c>
      <c r="E134" t="s">
        <v>40</v>
      </c>
      <c r="F134" t="s">
        <v>375</v>
      </c>
      <c r="G134" t="s">
        <v>252</v>
      </c>
      <c r="H134">
        <v>262444</v>
      </c>
      <c r="I134" t="s">
        <v>43</v>
      </c>
      <c r="J134" t="s">
        <v>138</v>
      </c>
    </row>
    <row r="135" spans="1:30">
      <c r="A135" s="73" t="s">
        <v>376</v>
      </c>
      <c r="B135" t="s">
        <v>248</v>
      </c>
      <c r="C135" t="s">
        <v>232</v>
      </c>
      <c r="D135">
        <v>9</v>
      </c>
      <c r="E135" t="s">
        <v>40</v>
      </c>
      <c r="F135" t="s">
        <v>59</v>
      </c>
      <c r="G135" t="s">
        <v>377</v>
      </c>
      <c r="H135">
        <v>303787</v>
      </c>
      <c r="I135" t="s">
        <v>43</v>
      </c>
      <c r="J135" t="s">
        <v>138</v>
      </c>
    </row>
    <row r="136" spans="1:30">
      <c r="A136" s="73" t="s">
        <v>378</v>
      </c>
      <c r="B136" t="s">
        <v>248</v>
      </c>
      <c r="C136" t="s">
        <v>232</v>
      </c>
      <c r="D136">
        <v>9</v>
      </c>
      <c r="E136" t="s">
        <v>34</v>
      </c>
      <c r="F136" t="s">
        <v>344</v>
      </c>
      <c r="G136" t="s">
        <v>377</v>
      </c>
      <c r="H136">
        <v>303787</v>
      </c>
      <c r="I136" t="s">
        <v>270</v>
      </c>
      <c r="J136" t="s">
        <v>62</v>
      </c>
      <c r="N136" t="s">
        <v>379</v>
      </c>
    </row>
    <row r="137" spans="1:30">
      <c r="A137" s="73" t="s">
        <v>380</v>
      </c>
      <c r="B137" t="s">
        <v>248</v>
      </c>
      <c r="C137" t="s">
        <v>232</v>
      </c>
      <c r="D137">
        <v>22</v>
      </c>
      <c r="E137" t="s">
        <v>40</v>
      </c>
      <c r="F137" t="s">
        <v>35</v>
      </c>
      <c r="G137" t="s">
        <v>269</v>
      </c>
      <c r="H137">
        <v>303780</v>
      </c>
      <c r="I137" t="s">
        <v>289</v>
      </c>
      <c r="J137" t="s">
        <v>206</v>
      </c>
      <c r="M137">
        <v>44796</v>
      </c>
    </row>
    <row r="138" spans="1:30">
      <c r="A138" s="73" t="s">
        <v>381</v>
      </c>
      <c r="B138" t="s">
        <v>248</v>
      </c>
      <c r="C138" t="s">
        <v>232</v>
      </c>
      <c r="D138">
        <v>23</v>
      </c>
      <c r="E138" t="s">
        <v>34</v>
      </c>
      <c r="F138" t="s">
        <v>181</v>
      </c>
      <c r="G138" t="s">
        <v>269</v>
      </c>
      <c r="H138">
        <v>303780</v>
      </c>
      <c r="I138" t="s">
        <v>43</v>
      </c>
      <c r="J138" t="s">
        <v>80</v>
      </c>
      <c r="M138">
        <v>44798</v>
      </c>
      <c r="N138" t="s">
        <v>382</v>
      </c>
      <c r="Q138">
        <v>8584</v>
      </c>
      <c r="AC138" t="s">
        <v>383</v>
      </c>
      <c r="AD138" t="s">
        <v>220</v>
      </c>
    </row>
    <row r="139" spans="1:30">
      <c r="A139" s="73" t="s">
        <v>384</v>
      </c>
      <c r="B139" t="s">
        <v>248</v>
      </c>
      <c r="C139" t="s">
        <v>232</v>
      </c>
      <c r="D139">
        <v>24</v>
      </c>
      <c r="E139" t="s">
        <v>34</v>
      </c>
      <c r="F139" t="s">
        <v>181</v>
      </c>
      <c r="G139" t="s">
        <v>385</v>
      </c>
      <c r="H139">
        <v>301097</v>
      </c>
      <c r="I139" t="s">
        <v>43</v>
      </c>
      <c r="J139" t="s">
        <v>386</v>
      </c>
      <c r="M139">
        <v>44798</v>
      </c>
      <c r="N139" t="s">
        <v>387</v>
      </c>
      <c r="P139">
        <v>4</v>
      </c>
      <c r="Q139">
        <v>8775</v>
      </c>
      <c r="R139">
        <v>1950</v>
      </c>
      <c r="S139">
        <v>0</v>
      </c>
      <c r="AC139" t="s">
        <v>388</v>
      </c>
      <c r="AD139" t="s">
        <v>83</v>
      </c>
    </row>
    <row r="140" spans="1:30">
      <c r="A140" s="73" t="s">
        <v>389</v>
      </c>
      <c r="B140" t="s">
        <v>34</v>
      </c>
      <c r="C140" t="s">
        <v>33</v>
      </c>
      <c r="D140">
        <v>4</v>
      </c>
      <c r="E140" t="s">
        <v>32</v>
      </c>
      <c r="F140" t="s">
        <v>149</v>
      </c>
      <c r="G140" t="s">
        <v>282</v>
      </c>
      <c r="H140">
        <v>198759</v>
      </c>
      <c r="J140" t="s">
        <v>182</v>
      </c>
      <c r="M140">
        <v>44567</v>
      </c>
      <c r="N140" t="s">
        <v>390</v>
      </c>
      <c r="P140">
        <v>2.5</v>
      </c>
      <c r="Q140">
        <v>341</v>
      </c>
      <c r="R140">
        <v>341</v>
      </c>
      <c r="S140">
        <v>0</v>
      </c>
      <c r="AC140" t="s">
        <v>391</v>
      </c>
      <c r="AD140" t="s">
        <v>83</v>
      </c>
    </row>
    <row r="141" spans="1:30">
      <c r="A141" s="73" t="s">
        <v>392</v>
      </c>
      <c r="B141" t="s">
        <v>34</v>
      </c>
      <c r="C141" t="s">
        <v>47</v>
      </c>
      <c r="D141">
        <v>8</v>
      </c>
      <c r="E141" t="s">
        <v>32</v>
      </c>
      <c r="F141" t="s">
        <v>50</v>
      </c>
      <c r="G141" t="s">
        <v>393</v>
      </c>
      <c r="H141">
        <v>227533</v>
      </c>
      <c r="I141" t="s">
        <v>209</v>
      </c>
      <c r="J141" t="s">
        <v>57</v>
      </c>
      <c r="M141">
        <v>44601</v>
      </c>
    </row>
    <row r="142" spans="1:30">
      <c r="A142" s="73" t="s">
        <v>394</v>
      </c>
      <c r="B142" t="s">
        <v>34</v>
      </c>
      <c r="C142" t="s">
        <v>47</v>
      </c>
      <c r="D142">
        <v>11</v>
      </c>
      <c r="E142" t="s">
        <v>34</v>
      </c>
      <c r="F142" t="s">
        <v>74</v>
      </c>
      <c r="G142" t="s">
        <v>393</v>
      </c>
      <c r="H142">
        <v>227533</v>
      </c>
      <c r="I142" t="s">
        <v>43</v>
      </c>
      <c r="J142" t="s">
        <v>182</v>
      </c>
      <c r="M142">
        <v>44607</v>
      </c>
    </row>
    <row r="143" spans="1:30">
      <c r="A143" s="73" t="s">
        <v>395</v>
      </c>
      <c r="B143" t="s">
        <v>34</v>
      </c>
      <c r="C143" t="s">
        <v>47</v>
      </c>
      <c r="D143">
        <v>16</v>
      </c>
      <c r="E143" t="s">
        <v>34</v>
      </c>
      <c r="F143" t="s">
        <v>159</v>
      </c>
      <c r="G143" t="s">
        <v>282</v>
      </c>
      <c r="H143">
        <v>198759</v>
      </c>
      <c r="I143" t="s">
        <v>37</v>
      </c>
      <c r="J143" t="s">
        <v>69</v>
      </c>
      <c r="M143">
        <v>44609</v>
      </c>
    </row>
    <row r="144" spans="1:30">
      <c r="A144" s="73" t="s">
        <v>396</v>
      </c>
      <c r="B144" t="s">
        <v>34</v>
      </c>
      <c r="C144" t="s">
        <v>47</v>
      </c>
      <c r="D144">
        <v>18</v>
      </c>
      <c r="E144" t="s">
        <v>40</v>
      </c>
      <c r="F144" t="s">
        <v>35</v>
      </c>
      <c r="G144" t="s">
        <v>282</v>
      </c>
      <c r="H144">
        <v>204968</v>
      </c>
      <c r="J144" t="s">
        <v>182</v>
      </c>
      <c r="M144">
        <v>44614</v>
      </c>
    </row>
    <row r="145" spans="1:30">
      <c r="A145" s="73" t="s">
        <v>397</v>
      </c>
      <c r="B145" t="s">
        <v>34</v>
      </c>
      <c r="C145" t="s">
        <v>47</v>
      </c>
      <c r="D145">
        <v>18</v>
      </c>
      <c r="E145" t="s">
        <v>40</v>
      </c>
      <c r="F145" t="s">
        <v>35</v>
      </c>
      <c r="G145" t="s">
        <v>282</v>
      </c>
      <c r="H145">
        <v>204968</v>
      </c>
      <c r="I145" t="s">
        <v>398</v>
      </c>
      <c r="J145" t="s">
        <v>91</v>
      </c>
      <c r="M145">
        <v>44610</v>
      </c>
    </row>
    <row r="146" spans="1:30">
      <c r="A146" s="73" t="s">
        <v>399</v>
      </c>
      <c r="B146" t="s">
        <v>34</v>
      </c>
      <c r="C146" t="s">
        <v>47</v>
      </c>
      <c r="D146">
        <v>18</v>
      </c>
      <c r="E146" t="s">
        <v>40</v>
      </c>
      <c r="F146" t="s">
        <v>35</v>
      </c>
      <c r="G146" t="s">
        <v>282</v>
      </c>
      <c r="H146">
        <v>204968</v>
      </c>
      <c r="I146" t="s">
        <v>398</v>
      </c>
      <c r="J146" t="s">
        <v>72</v>
      </c>
      <c r="M146">
        <v>44610</v>
      </c>
    </row>
    <row r="147" spans="1:30">
      <c r="A147" s="73" t="s">
        <v>400</v>
      </c>
      <c r="B147" t="s">
        <v>34</v>
      </c>
      <c r="C147" t="s">
        <v>47</v>
      </c>
      <c r="D147">
        <v>24</v>
      </c>
      <c r="E147" t="s">
        <v>40</v>
      </c>
      <c r="F147" t="s">
        <v>401</v>
      </c>
      <c r="G147" t="s">
        <v>402</v>
      </c>
      <c r="H147">
        <v>227399</v>
      </c>
      <c r="J147" t="s">
        <v>62</v>
      </c>
      <c r="M147">
        <v>44616</v>
      </c>
      <c r="N147" t="s">
        <v>403</v>
      </c>
      <c r="S147">
        <v>1874</v>
      </c>
      <c r="AC147" t="s">
        <v>82</v>
      </c>
      <c r="AD147" t="s">
        <v>83</v>
      </c>
    </row>
    <row r="148" spans="1:30">
      <c r="A148" s="73" t="s">
        <v>404</v>
      </c>
      <c r="B148" t="s">
        <v>34</v>
      </c>
      <c r="C148" t="s">
        <v>55</v>
      </c>
      <c r="D148">
        <v>2</v>
      </c>
      <c r="E148" t="s">
        <v>32</v>
      </c>
      <c r="F148" t="s">
        <v>204</v>
      </c>
      <c r="G148" t="s">
        <v>405</v>
      </c>
      <c r="H148">
        <v>243338</v>
      </c>
      <c r="I148" t="s">
        <v>43</v>
      </c>
      <c r="J148" t="s">
        <v>406</v>
      </c>
      <c r="M148">
        <v>44623</v>
      </c>
    </row>
    <row r="149" spans="1:30">
      <c r="A149" s="73" t="s">
        <v>407</v>
      </c>
      <c r="B149" t="s">
        <v>34</v>
      </c>
      <c r="C149" t="s">
        <v>55</v>
      </c>
      <c r="D149">
        <v>3</v>
      </c>
      <c r="E149" t="s">
        <v>34</v>
      </c>
      <c r="F149" t="s">
        <v>149</v>
      </c>
      <c r="G149" t="s">
        <v>405</v>
      </c>
      <c r="H149">
        <v>243338</v>
      </c>
      <c r="J149" t="s">
        <v>406</v>
      </c>
      <c r="M149">
        <v>44624</v>
      </c>
    </row>
    <row r="150" spans="1:30">
      <c r="A150" s="73" t="s">
        <v>408</v>
      </c>
      <c r="B150" t="s">
        <v>34</v>
      </c>
      <c r="C150" t="s">
        <v>55</v>
      </c>
      <c r="D150">
        <v>3</v>
      </c>
      <c r="E150" t="s">
        <v>32</v>
      </c>
      <c r="F150" t="s">
        <v>50</v>
      </c>
      <c r="G150" t="s">
        <v>405</v>
      </c>
      <c r="H150">
        <v>243338</v>
      </c>
      <c r="I150" t="s">
        <v>409</v>
      </c>
      <c r="J150" t="s">
        <v>297</v>
      </c>
      <c r="M150">
        <v>44624</v>
      </c>
    </row>
    <row r="151" spans="1:30">
      <c r="A151" s="73" t="s">
        <v>410</v>
      </c>
      <c r="B151" t="s">
        <v>34</v>
      </c>
      <c r="C151" t="s">
        <v>55</v>
      </c>
      <c r="D151">
        <v>15</v>
      </c>
      <c r="E151" t="s">
        <v>32</v>
      </c>
      <c r="F151" t="s">
        <v>105</v>
      </c>
      <c r="G151" t="s">
        <v>393</v>
      </c>
      <c r="H151">
        <v>218889</v>
      </c>
      <c r="I151" t="s">
        <v>187</v>
      </c>
      <c r="J151" t="s">
        <v>107</v>
      </c>
      <c r="M151">
        <v>44636</v>
      </c>
    </row>
    <row r="152" spans="1:30">
      <c r="A152" s="73" t="s">
        <v>411</v>
      </c>
      <c r="B152" t="s">
        <v>34</v>
      </c>
      <c r="C152" t="s">
        <v>55</v>
      </c>
      <c r="D152">
        <v>17</v>
      </c>
      <c r="E152" t="s">
        <v>34</v>
      </c>
      <c r="F152" t="s">
        <v>263</v>
      </c>
      <c r="G152" t="s">
        <v>393</v>
      </c>
      <c r="J152" t="s">
        <v>91</v>
      </c>
      <c r="M152">
        <v>44638</v>
      </c>
    </row>
    <row r="153" spans="1:30">
      <c r="A153" s="73" t="s">
        <v>412</v>
      </c>
      <c r="B153" t="s">
        <v>34</v>
      </c>
      <c r="C153" t="s">
        <v>55</v>
      </c>
      <c r="D153">
        <v>24</v>
      </c>
      <c r="E153" t="s">
        <v>34</v>
      </c>
      <c r="F153" t="s">
        <v>159</v>
      </c>
      <c r="G153" t="s">
        <v>405</v>
      </c>
      <c r="H153">
        <v>251673</v>
      </c>
      <c r="I153" t="s">
        <v>37</v>
      </c>
      <c r="J153" t="s">
        <v>165</v>
      </c>
      <c r="M153">
        <v>44645</v>
      </c>
    </row>
    <row r="154" spans="1:30">
      <c r="A154" s="73" t="s">
        <v>413</v>
      </c>
      <c r="B154" t="s">
        <v>34</v>
      </c>
      <c r="C154" t="s">
        <v>64</v>
      </c>
      <c r="D154">
        <v>11</v>
      </c>
      <c r="E154" t="s">
        <v>32</v>
      </c>
      <c r="F154" t="s">
        <v>189</v>
      </c>
      <c r="G154" t="s">
        <v>405</v>
      </c>
      <c r="H154">
        <v>251673</v>
      </c>
      <c r="J154" t="s">
        <v>62</v>
      </c>
      <c r="M154">
        <v>44663</v>
      </c>
    </row>
    <row r="155" spans="1:30">
      <c r="A155" s="73" t="s">
        <v>414</v>
      </c>
      <c r="B155" t="s">
        <v>34</v>
      </c>
      <c r="C155" t="s">
        <v>64</v>
      </c>
      <c r="D155">
        <v>18</v>
      </c>
      <c r="E155" t="s">
        <v>34</v>
      </c>
      <c r="F155" t="s">
        <v>159</v>
      </c>
      <c r="G155" t="s">
        <v>282</v>
      </c>
      <c r="H155">
        <v>232658</v>
      </c>
      <c r="I155" t="s">
        <v>246</v>
      </c>
      <c r="J155" t="s">
        <v>138</v>
      </c>
      <c r="M155">
        <v>44670</v>
      </c>
    </row>
    <row r="156" spans="1:30">
      <c r="A156" s="73" t="s">
        <v>415</v>
      </c>
      <c r="B156" t="s">
        <v>34</v>
      </c>
      <c r="C156" t="s">
        <v>78</v>
      </c>
      <c r="D156">
        <v>2</v>
      </c>
      <c r="E156" t="s">
        <v>32</v>
      </c>
      <c r="F156" t="s">
        <v>41</v>
      </c>
      <c r="G156" t="s">
        <v>416</v>
      </c>
      <c r="H156">
        <v>246097</v>
      </c>
      <c r="I156" t="s">
        <v>43</v>
      </c>
      <c r="J156" t="s">
        <v>76</v>
      </c>
      <c r="M156">
        <v>44685</v>
      </c>
    </row>
    <row r="157" spans="1:30">
      <c r="A157" s="73" t="s">
        <v>417</v>
      </c>
      <c r="B157" t="s">
        <v>34</v>
      </c>
      <c r="C157" t="s">
        <v>78</v>
      </c>
      <c r="D157">
        <v>2</v>
      </c>
      <c r="E157" t="s">
        <v>32</v>
      </c>
      <c r="F157" t="s">
        <v>314</v>
      </c>
      <c r="G157" t="s">
        <v>418</v>
      </c>
      <c r="H157">
        <v>261190</v>
      </c>
      <c r="I157" t="s">
        <v>350</v>
      </c>
      <c r="J157" t="s">
        <v>62</v>
      </c>
      <c r="M157">
        <v>44685</v>
      </c>
    </row>
    <row r="158" spans="1:30">
      <c r="A158" s="73" t="s">
        <v>419</v>
      </c>
      <c r="B158" t="s">
        <v>34</v>
      </c>
      <c r="C158" t="s">
        <v>78</v>
      </c>
      <c r="D158">
        <v>3</v>
      </c>
      <c r="E158" t="s">
        <v>34</v>
      </c>
      <c r="F158" t="s">
        <v>314</v>
      </c>
      <c r="G158" t="s">
        <v>293</v>
      </c>
      <c r="H158">
        <v>261183</v>
      </c>
      <c r="I158" t="s">
        <v>327</v>
      </c>
      <c r="J158" t="s">
        <v>271</v>
      </c>
      <c r="M158">
        <v>44687</v>
      </c>
      <c r="N158" t="s">
        <v>420</v>
      </c>
      <c r="P158">
        <v>9.5</v>
      </c>
      <c r="Q158">
        <v>1040</v>
      </c>
      <c r="R158">
        <v>1040</v>
      </c>
      <c r="S158">
        <v>100</v>
      </c>
      <c r="AC158" t="s">
        <v>421</v>
      </c>
      <c r="AD158" t="s">
        <v>83</v>
      </c>
    </row>
    <row r="159" spans="1:30">
      <c r="A159" s="73" t="s">
        <v>422</v>
      </c>
      <c r="B159" t="s">
        <v>34</v>
      </c>
      <c r="C159" t="s">
        <v>78</v>
      </c>
      <c r="D159">
        <v>3</v>
      </c>
      <c r="E159" t="s">
        <v>32</v>
      </c>
      <c r="F159" t="s">
        <v>202</v>
      </c>
      <c r="G159" t="s">
        <v>293</v>
      </c>
      <c r="H159">
        <v>261183</v>
      </c>
      <c r="J159" t="s">
        <v>62</v>
      </c>
    </row>
    <row r="160" spans="1:30">
      <c r="A160" s="73" t="s">
        <v>423</v>
      </c>
      <c r="B160" t="s">
        <v>34</v>
      </c>
      <c r="C160" t="s">
        <v>78</v>
      </c>
      <c r="D160">
        <v>6</v>
      </c>
      <c r="E160" t="s">
        <v>40</v>
      </c>
      <c r="F160" t="s">
        <v>79</v>
      </c>
      <c r="G160" t="s">
        <v>293</v>
      </c>
      <c r="H160">
        <v>261183</v>
      </c>
      <c r="I160" t="s">
        <v>327</v>
      </c>
      <c r="J160" t="s">
        <v>271</v>
      </c>
      <c r="M160">
        <v>44692</v>
      </c>
    </row>
    <row r="161" spans="1:30">
      <c r="A161" s="73" t="s">
        <v>424</v>
      </c>
      <c r="B161" t="s">
        <v>34</v>
      </c>
      <c r="C161" t="s">
        <v>78</v>
      </c>
      <c r="D161">
        <v>12</v>
      </c>
      <c r="E161" t="s">
        <v>34</v>
      </c>
      <c r="F161" t="s">
        <v>159</v>
      </c>
      <c r="G161" t="s">
        <v>393</v>
      </c>
      <c r="H161">
        <v>243316</v>
      </c>
      <c r="I161" t="s">
        <v>162</v>
      </c>
      <c r="J161" t="s">
        <v>138</v>
      </c>
      <c r="M161">
        <v>44699</v>
      </c>
    </row>
    <row r="162" spans="1:30">
      <c r="A162" s="73" t="s">
        <v>425</v>
      </c>
      <c r="B162" t="s">
        <v>34</v>
      </c>
      <c r="C162" t="s">
        <v>78</v>
      </c>
      <c r="D162">
        <v>16</v>
      </c>
      <c r="E162" t="s">
        <v>40</v>
      </c>
      <c r="F162" t="s">
        <v>314</v>
      </c>
      <c r="G162" t="s">
        <v>426</v>
      </c>
      <c r="H162">
        <v>243298</v>
      </c>
      <c r="J162" t="s">
        <v>62</v>
      </c>
      <c r="M162">
        <v>44700</v>
      </c>
      <c r="N162" t="s">
        <v>427</v>
      </c>
      <c r="Q162">
        <v>10000</v>
      </c>
      <c r="AC162" t="s">
        <v>428</v>
      </c>
      <c r="AD162" t="s">
        <v>83</v>
      </c>
    </row>
    <row r="163" spans="1:30">
      <c r="A163" s="73" t="s">
        <v>429</v>
      </c>
      <c r="B163" t="s">
        <v>34</v>
      </c>
      <c r="C163" t="s">
        <v>78</v>
      </c>
      <c r="D163">
        <v>30</v>
      </c>
      <c r="E163" t="s">
        <v>34</v>
      </c>
      <c r="F163" t="s">
        <v>159</v>
      </c>
      <c r="G163" t="s">
        <v>430</v>
      </c>
      <c r="H163">
        <v>261191</v>
      </c>
      <c r="I163" t="s">
        <v>246</v>
      </c>
      <c r="J163" t="s">
        <v>165</v>
      </c>
      <c r="M163">
        <v>44712</v>
      </c>
    </row>
    <row r="164" spans="1:30">
      <c r="A164" s="73" t="s">
        <v>431</v>
      </c>
      <c r="B164" t="s">
        <v>34</v>
      </c>
      <c r="C164" t="s">
        <v>191</v>
      </c>
      <c r="D164">
        <v>1</v>
      </c>
      <c r="E164" t="s">
        <v>40</v>
      </c>
      <c r="F164" t="s">
        <v>325</v>
      </c>
      <c r="G164" t="s">
        <v>405</v>
      </c>
      <c r="H164">
        <v>261192</v>
      </c>
      <c r="I164" t="s">
        <v>37</v>
      </c>
      <c r="J164" t="s">
        <v>406</v>
      </c>
      <c r="M164">
        <v>44714</v>
      </c>
    </row>
    <row r="165" spans="1:30">
      <c r="A165" s="73" t="s">
        <v>432</v>
      </c>
      <c r="B165" t="s">
        <v>34</v>
      </c>
      <c r="C165" t="s">
        <v>191</v>
      </c>
      <c r="D165">
        <v>6</v>
      </c>
      <c r="E165" t="s">
        <v>40</v>
      </c>
      <c r="F165" t="s">
        <v>149</v>
      </c>
      <c r="G165" t="s">
        <v>405</v>
      </c>
      <c r="H165">
        <v>261192</v>
      </c>
      <c r="J165" t="s">
        <v>62</v>
      </c>
      <c r="M165">
        <v>44720</v>
      </c>
    </row>
    <row r="166" spans="1:30">
      <c r="A166" s="73" t="s">
        <v>433</v>
      </c>
      <c r="B166" t="s">
        <v>34</v>
      </c>
      <c r="C166" t="s">
        <v>191</v>
      </c>
      <c r="D166">
        <v>8</v>
      </c>
      <c r="E166" t="s">
        <v>34</v>
      </c>
      <c r="F166" t="s">
        <v>50</v>
      </c>
      <c r="G166" t="s">
        <v>418</v>
      </c>
      <c r="H166">
        <v>269867</v>
      </c>
      <c r="I166" t="s">
        <v>209</v>
      </c>
      <c r="J166" t="s">
        <v>57</v>
      </c>
      <c r="M166">
        <v>44721</v>
      </c>
    </row>
    <row r="167" spans="1:30">
      <c r="A167" s="73" t="s">
        <v>434</v>
      </c>
      <c r="B167" t="s">
        <v>34</v>
      </c>
      <c r="C167" t="s">
        <v>191</v>
      </c>
      <c r="D167">
        <v>8</v>
      </c>
      <c r="E167" t="s">
        <v>34</v>
      </c>
      <c r="F167" t="s">
        <v>50</v>
      </c>
      <c r="G167" t="s">
        <v>418</v>
      </c>
      <c r="H167">
        <v>269867</v>
      </c>
      <c r="I167" t="s">
        <v>56</v>
      </c>
      <c r="J167" t="s">
        <v>435</v>
      </c>
      <c r="M167">
        <v>44721</v>
      </c>
    </row>
    <row r="168" spans="1:30">
      <c r="A168" s="73" t="s">
        <v>436</v>
      </c>
      <c r="B168" t="s">
        <v>34</v>
      </c>
      <c r="C168" t="s">
        <v>191</v>
      </c>
      <c r="D168">
        <v>10</v>
      </c>
      <c r="E168" t="s">
        <v>32</v>
      </c>
      <c r="F168" t="s">
        <v>202</v>
      </c>
      <c r="G168" t="s">
        <v>258</v>
      </c>
      <c r="H168">
        <v>221836</v>
      </c>
      <c r="I168" t="s">
        <v>43</v>
      </c>
      <c r="J168" t="s">
        <v>62</v>
      </c>
      <c r="M168">
        <v>44725</v>
      </c>
    </row>
    <row r="169" spans="1:30">
      <c r="A169" s="73" t="s">
        <v>437</v>
      </c>
      <c r="B169" t="s">
        <v>34</v>
      </c>
      <c r="C169" t="s">
        <v>191</v>
      </c>
      <c r="D169">
        <v>11</v>
      </c>
      <c r="E169" t="s">
        <v>32</v>
      </c>
      <c r="F169" t="s">
        <v>105</v>
      </c>
      <c r="G169" t="s">
        <v>258</v>
      </c>
      <c r="H169">
        <v>221836</v>
      </c>
      <c r="I169" t="s">
        <v>162</v>
      </c>
      <c r="J169" t="s">
        <v>195</v>
      </c>
      <c r="M169">
        <v>44725</v>
      </c>
    </row>
    <row r="170" spans="1:30">
      <c r="A170" s="73" t="s">
        <v>438</v>
      </c>
      <c r="B170" t="s">
        <v>34</v>
      </c>
      <c r="C170" t="s">
        <v>191</v>
      </c>
      <c r="D170">
        <v>12</v>
      </c>
      <c r="E170" t="s">
        <v>34</v>
      </c>
      <c r="F170" t="s">
        <v>439</v>
      </c>
      <c r="G170" t="s">
        <v>440</v>
      </c>
      <c r="H170">
        <v>277892</v>
      </c>
      <c r="I170" t="s">
        <v>43</v>
      </c>
      <c r="J170" t="s">
        <v>62</v>
      </c>
      <c r="M170">
        <v>44725</v>
      </c>
    </row>
    <row r="171" spans="1:30">
      <c r="A171" s="73" t="s">
        <v>441</v>
      </c>
      <c r="B171" t="s">
        <v>34</v>
      </c>
      <c r="C171" t="s">
        <v>191</v>
      </c>
      <c r="D171">
        <v>17</v>
      </c>
      <c r="E171" t="s">
        <v>40</v>
      </c>
      <c r="F171" t="s">
        <v>152</v>
      </c>
      <c r="G171" t="s">
        <v>405</v>
      </c>
      <c r="H171">
        <v>269868</v>
      </c>
      <c r="I171" t="s">
        <v>37</v>
      </c>
      <c r="J171" t="s">
        <v>138</v>
      </c>
      <c r="M171">
        <v>44732</v>
      </c>
    </row>
    <row r="172" spans="1:30">
      <c r="A172" s="73" t="s">
        <v>442</v>
      </c>
      <c r="B172" t="s">
        <v>34</v>
      </c>
      <c r="C172" t="s">
        <v>191</v>
      </c>
      <c r="D172">
        <v>17</v>
      </c>
      <c r="E172" t="s">
        <v>32</v>
      </c>
      <c r="F172" t="s">
        <v>325</v>
      </c>
      <c r="G172" t="s">
        <v>405</v>
      </c>
      <c r="H172">
        <v>269868</v>
      </c>
      <c r="I172" t="s">
        <v>37</v>
      </c>
      <c r="J172" t="s">
        <v>206</v>
      </c>
      <c r="M172">
        <v>44732</v>
      </c>
    </row>
    <row r="173" spans="1:30">
      <c r="A173" s="73" t="s">
        <v>443</v>
      </c>
      <c r="B173" t="s">
        <v>34</v>
      </c>
      <c r="C173" t="s">
        <v>191</v>
      </c>
      <c r="D173">
        <v>18</v>
      </c>
      <c r="E173" t="s">
        <v>34</v>
      </c>
      <c r="F173" t="s">
        <v>444</v>
      </c>
      <c r="G173" t="s">
        <v>405</v>
      </c>
      <c r="H173">
        <v>269868</v>
      </c>
      <c r="I173" t="s">
        <v>37</v>
      </c>
      <c r="J173" t="s">
        <v>200</v>
      </c>
      <c r="M173">
        <v>44732</v>
      </c>
    </row>
    <row r="174" spans="1:30">
      <c r="A174" s="73" t="s">
        <v>445</v>
      </c>
      <c r="B174" t="s">
        <v>34</v>
      </c>
      <c r="C174" t="s">
        <v>191</v>
      </c>
      <c r="D174">
        <v>21</v>
      </c>
      <c r="E174" t="s">
        <v>34</v>
      </c>
      <c r="F174" t="s">
        <v>446</v>
      </c>
      <c r="G174" t="s">
        <v>405</v>
      </c>
      <c r="H174">
        <v>269868</v>
      </c>
      <c r="I174" t="s">
        <v>37</v>
      </c>
      <c r="J174" t="s">
        <v>206</v>
      </c>
      <c r="M174">
        <v>44732</v>
      </c>
    </row>
    <row r="175" spans="1:30">
      <c r="A175" s="73" t="s">
        <v>447</v>
      </c>
      <c r="B175" t="s">
        <v>34</v>
      </c>
      <c r="C175" t="s">
        <v>191</v>
      </c>
      <c r="D175">
        <v>23</v>
      </c>
      <c r="E175" t="s">
        <v>40</v>
      </c>
      <c r="F175" t="s">
        <v>444</v>
      </c>
      <c r="G175" t="s">
        <v>448</v>
      </c>
      <c r="H175">
        <v>277909</v>
      </c>
      <c r="I175" t="s">
        <v>144</v>
      </c>
      <c r="J175" t="s">
        <v>62</v>
      </c>
      <c r="M175">
        <v>44736</v>
      </c>
      <c r="P175">
        <v>17.5</v>
      </c>
      <c r="Q175">
        <v>5000</v>
      </c>
      <c r="R175">
        <v>5000</v>
      </c>
      <c r="S175">
        <v>1500</v>
      </c>
      <c r="AC175" t="s">
        <v>449</v>
      </c>
      <c r="AD175" t="s">
        <v>83</v>
      </c>
    </row>
    <row r="176" spans="1:30">
      <c r="A176" s="73" t="s">
        <v>450</v>
      </c>
      <c r="B176" t="s">
        <v>34</v>
      </c>
      <c r="C176" t="s">
        <v>191</v>
      </c>
      <c r="D176">
        <v>26</v>
      </c>
      <c r="E176" t="s">
        <v>40</v>
      </c>
      <c r="F176" t="s">
        <v>97</v>
      </c>
      <c r="G176" t="s">
        <v>405</v>
      </c>
      <c r="H176">
        <v>277909</v>
      </c>
      <c r="I176" t="s">
        <v>43</v>
      </c>
      <c r="J176" t="s">
        <v>62</v>
      </c>
      <c r="M176">
        <v>44739</v>
      </c>
    </row>
    <row r="177" spans="1:30">
      <c r="A177" s="73" t="s">
        <v>451</v>
      </c>
      <c r="B177" t="s">
        <v>34</v>
      </c>
      <c r="C177" t="s">
        <v>85</v>
      </c>
      <c r="D177">
        <v>6</v>
      </c>
      <c r="E177" t="s">
        <v>34</v>
      </c>
      <c r="F177" t="s">
        <v>452</v>
      </c>
      <c r="G177" t="s">
        <v>453</v>
      </c>
      <c r="I177" t="s">
        <v>209</v>
      </c>
      <c r="J177" t="s">
        <v>297</v>
      </c>
    </row>
    <row r="178" spans="1:30">
      <c r="A178" s="73" t="s">
        <v>454</v>
      </c>
      <c r="B178" t="s">
        <v>34</v>
      </c>
      <c r="C178" t="s">
        <v>85</v>
      </c>
      <c r="D178">
        <v>13</v>
      </c>
      <c r="E178" t="s">
        <v>34</v>
      </c>
      <c r="F178" t="s">
        <v>114</v>
      </c>
      <c r="G178" t="s">
        <v>418</v>
      </c>
      <c r="H178">
        <v>294753</v>
      </c>
      <c r="J178" t="s">
        <v>62</v>
      </c>
      <c r="N178" t="s">
        <v>455</v>
      </c>
    </row>
    <row r="179" spans="1:30">
      <c r="A179" s="73" t="s">
        <v>456</v>
      </c>
      <c r="B179" t="s">
        <v>34</v>
      </c>
      <c r="C179" t="s">
        <v>85</v>
      </c>
      <c r="D179">
        <v>19</v>
      </c>
      <c r="E179" t="s">
        <v>34</v>
      </c>
      <c r="F179" t="s">
        <v>152</v>
      </c>
      <c r="G179" t="s">
        <v>282</v>
      </c>
      <c r="H179">
        <v>277900</v>
      </c>
      <c r="I179" t="s">
        <v>327</v>
      </c>
      <c r="J179" t="s">
        <v>91</v>
      </c>
      <c r="M179">
        <v>44762</v>
      </c>
    </row>
    <row r="180" spans="1:30">
      <c r="A180" s="73" t="s">
        <v>457</v>
      </c>
      <c r="B180" t="s">
        <v>34</v>
      </c>
      <c r="C180" t="s">
        <v>85</v>
      </c>
      <c r="D180">
        <v>19</v>
      </c>
      <c r="E180" t="s">
        <v>40</v>
      </c>
      <c r="F180" t="s">
        <v>41</v>
      </c>
      <c r="G180" t="s">
        <v>282</v>
      </c>
      <c r="H180">
        <v>277900</v>
      </c>
      <c r="I180" t="s">
        <v>43</v>
      </c>
      <c r="J180" t="s">
        <v>363</v>
      </c>
      <c r="M180">
        <v>44762</v>
      </c>
    </row>
    <row r="181" spans="1:30">
      <c r="A181" s="73" t="s">
        <v>458</v>
      </c>
      <c r="B181" t="s">
        <v>34</v>
      </c>
      <c r="C181" t="s">
        <v>85</v>
      </c>
      <c r="D181">
        <v>25</v>
      </c>
      <c r="E181" t="s">
        <v>32</v>
      </c>
      <c r="F181" t="s">
        <v>41</v>
      </c>
      <c r="G181" t="s">
        <v>282</v>
      </c>
      <c r="H181">
        <v>269862</v>
      </c>
      <c r="I181" t="s">
        <v>43</v>
      </c>
      <c r="J181" t="s">
        <v>363</v>
      </c>
      <c r="M181">
        <v>44769</v>
      </c>
      <c r="N181" t="s">
        <v>459</v>
      </c>
      <c r="Q181">
        <v>10800</v>
      </c>
      <c r="AC181" t="s">
        <v>460</v>
      </c>
      <c r="AD181" t="s">
        <v>220</v>
      </c>
    </row>
    <row r="182" spans="1:30">
      <c r="A182" s="73" t="s">
        <v>461</v>
      </c>
      <c r="B182" t="s">
        <v>34</v>
      </c>
      <c r="C182" t="s">
        <v>85</v>
      </c>
      <c r="D182">
        <v>26</v>
      </c>
      <c r="E182" t="s">
        <v>40</v>
      </c>
      <c r="F182" t="s">
        <v>152</v>
      </c>
      <c r="G182" t="s">
        <v>282</v>
      </c>
      <c r="H182">
        <v>299262</v>
      </c>
      <c r="I182" t="s">
        <v>209</v>
      </c>
      <c r="J182" t="s">
        <v>91</v>
      </c>
      <c r="M182">
        <v>44768</v>
      </c>
    </row>
    <row r="183" spans="1:30">
      <c r="A183" s="73" t="s">
        <v>462</v>
      </c>
      <c r="B183" t="s">
        <v>34</v>
      </c>
      <c r="C183" t="s">
        <v>232</v>
      </c>
      <c r="D183">
        <v>22</v>
      </c>
      <c r="E183" t="s">
        <v>34</v>
      </c>
      <c r="F183" t="s">
        <v>50</v>
      </c>
      <c r="G183" t="s">
        <v>405</v>
      </c>
      <c r="H183">
        <v>294754</v>
      </c>
      <c r="I183" t="s">
        <v>56</v>
      </c>
      <c r="J183" t="s">
        <v>120</v>
      </c>
      <c r="M183">
        <v>44796</v>
      </c>
    </row>
    <row r="184" spans="1:30">
      <c r="A184" s="73" t="s">
        <v>463</v>
      </c>
      <c r="B184" t="s">
        <v>464</v>
      </c>
      <c r="C184" t="s">
        <v>55</v>
      </c>
      <c r="D184">
        <v>17</v>
      </c>
      <c r="E184" t="s">
        <v>34</v>
      </c>
      <c r="F184" t="s">
        <v>263</v>
      </c>
      <c r="G184" t="s">
        <v>465</v>
      </c>
      <c r="H184">
        <v>224741</v>
      </c>
      <c r="J184" t="s">
        <v>170</v>
      </c>
      <c r="M184">
        <v>44638</v>
      </c>
    </row>
    <row r="185" spans="1:30">
      <c r="A185" s="73" t="s">
        <v>466</v>
      </c>
      <c r="B185" t="s">
        <v>464</v>
      </c>
      <c r="C185" t="s">
        <v>55</v>
      </c>
      <c r="D185">
        <v>17</v>
      </c>
      <c r="E185" t="s">
        <v>34</v>
      </c>
      <c r="F185" t="s">
        <v>263</v>
      </c>
      <c r="G185" t="s">
        <v>465</v>
      </c>
      <c r="H185">
        <v>224741</v>
      </c>
      <c r="I185" t="s">
        <v>270</v>
      </c>
      <c r="J185" t="s">
        <v>62</v>
      </c>
      <c r="M185">
        <v>44638</v>
      </c>
    </row>
    <row r="186" spans="1:30">
      <c r="A186" s="73" t="s">
        <v>467</v>
      </c>
      <c r="B186" t="s">
        <v>464</v>
      </c>
      <c r="C186" t="s">
        <v>55</v>
      </c>
      <c r="D186">
        <v>21</v>
      </c>
      <c r="E186" t="s">
        <v>34</v>
      </c>
      <c r="F186" t="s">
        <v>159</v>
      </c>
      <c r="G186" t="s">
        <v>465</v>
      </c>
      <c r="H186">
        <v>224742</v>
      </c>
      <c r="I186" t="s">
        <v>289</v>
      </c>
      <c r="J186" t="s">
        <v>165</v>
      </c>
      <c r="M186">
        <v>44642</v>
      </c>
    </row>
    <row r="187" spans="1:30">
      <c r="A187" s="73" t="s">
        <v>468</v>
      </c>
      <c r="B187" t="s">
        <v>464</v>
      </c>
      <c r="C187" t="s">
        <v>64</v>
      </c>
      <c r="D187">
        <v>4</v>
      </c>
      <c r="E187" t="s">
        <v>34</v>
      </c>
      <c r="F187" t="s">
        <v>152</v>
      </c>
      <c r="G187" t="s">
        <v>465</v>
      </c>
      <c r="H187">
        <v>233461</v>
      </c>
      <c r="I187" t="s">
        <v>103</v>
      </c>
      <c r="J187" t="s">
        <v>116</v>
      </c>
      <c r="M187">
        <v>44656</v>
      </c>
      <c r="N187" t="s">
        <v>469</v>
      </c>
      <c r="O187" t="s">
        <v>470</v>
      </c>
      <c r="P187">
        <v>10.5</v>
      </c>
      <c r="Q187">
        <v>7500</v>
      </c>
      <c r="R187">
        <v>1680</v>
      </c>
      <c r="S187">
        <v>123</v>
      </c>
      <c r="AD187" t="s">
        <v>83</v>
      </c>
    </row>
    <row r="188" spans="1:30">
      <c r="A188" s="73" t="s">
        <v>471</v>
      </c>
      <c r="B188" t="s">
        <v>464</v>
      </c>
      <c r="C188" t="s">
        <v>64</v>
      </c>
      <c r="D188">
        <v>12</v>
      </c>
      <c r="E188" t="s">
        <v>34</v>
      </c>
      <c r="F188" t="s">
        <v>159</v>
      </c>
      <c r="G188" t="s">
        <v>472</v>
      </c>
      <c r="H188">
        <v>246082</v>
      </c>
      <c r="I188" t="s">
        <v>246</v>
      </c>
      <c r="J188" t="s">
        <v>165</v>
      </c>
      <c r="M188">
        <v>44665</v>
      </c>
    </row>
    <row r="189" spans="1:30">
      <c r="A189" s="73" t="s">
        <v>473</v>
      </c>
      <c r="B189" t="s">
        <v>464</v>
      </c>
      <c r="C189" t="s">
        <v>78</v>
      </c>
      <c r="D189">
        <v>5</v>
      </c>
      <c r="E189" t="s">
        <v>34</v>
      </c>
      <c r="F189" t="s">
        <v>159</v>
      </c>
      <c r="G189" t="s">
        <v>465</v>
      </c>
      <c r="H189">
        <v>261906</v>
      </c>
      <c r="I189" t="s">
        <v>37</v>
      </c>
      <c r="J189" t="s">
        <v>69</v>
      </c>
      <c r="M189">
        <v>44687</v>
      </c>
    </row>
    <row r="190" spans="1:30">
      <c r="A190" s="73" t="s">
        <v>474</v>
      </c>
      <c r="B190" t="s">
        <v>464</v>
      </c>
      <c r="C190" t="s">
        <v>78</v>
      </c>
      <c r="D190">
        <v>6</v>
      </c>
      <c r="E190" t="s">
        <v>40</v>
      </c>
      <c r="F190" t="s">
        <v>475</v>
      </c>
      <c r="G190" t="s">
        <v>465</v>
      </c>
      <c r="H190">
        <v>261906</v>
      </c>
      <c r="I190" t="s">
        <v>144</v>
      </c>
      <c r="J190" t="s">
        <v>91</v>
      </c>
      <c r="M190">
        <v>44687</v>
      </c>
    </row>
    <row r="191" spans="1:30">
      <c r="A191" s="73" t="s">
        <v>476</v>
      </c>
      <c r="B191" t="s">
        <v>464</v>
      </c>
      <c r="C191" t="s">
        <v>78</v>
      </c>
      <c r="D191">
        <v>6</v>
      </c>
      <c r="E191" t="s">
        <v>32</v>
      </c>
      <c r="F191" t="s">
        <v>50</v>
      </c>
      <c r="G191" t="s">
        <v>465</v>
      </c>
      <c r="H191">
        <v>261906</v>
      </c>
      <c r="I191" t="s">
        <v>209</v>
      </c>
      <c r="J191" t="s">
        <v>210</v>
      </c>
      <c r="M191">
        <v>44687</v>
      </c>
    </row>
    <row r="192" spans="1:30">
      <c r="A192" s="73" t="s">
        <v>477</v>
      </c>
      <c r="B192" t="s">
        <v>464</v>
      </c>
      <c r="C192" t="s">
        <v>191</v>
      </c>
      <c r="D192">
        <v>12</v>
      </c>
      <c r="E192" t="s">
        <v>34</v>
      </c>
      <c r="F192" t="s">
        <v>202</v>
      </c>
      <c r="G192" t="s">
        <v>465</v>
      </c>
      <c r="H192">
        <v>261906</v>
      </c>
      <c r="I192" t="s">
        <v>209</v>
      </c>
      <c r="J192" t="s">
        <v>62</v>
      </c>
      <c r="M192">
        <v>44725</v>
      </c>
    </row>
    <row r="193" spans="1:30">
      <c r="A193" s="73" t="s">
        <v>478</v>
      </c>
      <c r="B193" t="s">
        <v>464</v>
      </c>
      <c r="C193" t="s">
        <v>191</v>
      </c>
      <c r="D193">
        <v>13</v>
      </c>
      <c r="E193" t="s">
        <v>34</v>
      </c>
      <c r="F193" t="s">
        <v>479</v>
      </c>
      <c r="G193" t="s">
        <v>465</v>
      </c>
      <c r="H193">
        <v>269870</v>
      </c>
      <c r="I193" t="s">
        <v>43</v>
      </c>
      <c r="J193" t="s">
        <v>62</v>
      </c>
      <c r="M193">
        <v>44726</v>
      </c>
      <c r="N193" t="s">
        <v>480</v>
      </c>
      <c r="O193" t="s">
        <v>82</v>
      </c>
      <c r="AD193" t="s">
        <v>83</v>
      </c>
    </row>
    <row r="194" spans="1:30">
      <c r="A194" s="73" t="s">
        <v>481</v>
      </c>
      <c r="B194" t="s">
        <v>464</v>
      </c>
      <c r="C194" t="s">
        <v>191</v>
      </c>
      <c r="D194">
        <v>17</v>
      </c>
      <c r="E194" t="s">
        <v>32</v>
      </c>
      <c r="F194" t="s">
        <v>41</v>
      </c>
      <c r="G194" t="s">
        <v>482</v>
      </c>
      <c r="H194">
        <v>250770</v>
      </c>
      <c r="I194" t="s">
        <v>43</v>
      </c>
      <c r="J194" t="s">
        <v>363</v>
      </c>
      <c r="M194">
        <v>44732</v>
      </c>
    </row>
    <row r="195" spans="1:30">
      <c r="A195" s="73" t="s">
        <v>483</v>
      </c>
      <c r="B195" t="s">
        <v>464</v>
      </c>
      <c r="C195" t="s">
        <v>191</v>
      </c>
      <c r="D195">
        <v>19</v>
      </c>
      <c r="E195" t="s">
        <v>32</v>
      </c>
      <c r="F195" t="s">
        <v>484</v>
      </c>
      <c r="G195" t="s">
        <v>485</v>
      </c>
      <c r="J195" t="s">
        <v>62</v>
      </c>
      <c r="M195">
        <v>44732</v>
      </c>
    </row>
    <row r="196" spans="1:30">
      <c r="A196" s="73" t="s">
        <v>486</v>
      </c>
      <c r="B196" t="s">
        <v>464</v>
      </c>
      <c r="C196" t="s">
        <v>85</v>
      </c>
      <c r="D196">
        <v>18</v>
      </c>
      <c r="E196" t="s">
        <v>34</v>
      </c>
      <c r="F196" t="s">
        <v>159</v>
      </c>
      <c r="G196" t="s">
        <v>465</v>
      </c>
      <c r="H196">
        <v>242959</v>
      </c>
      <c r="J196" t="s">
        <v>487</v>
      </c>
      <c r="M196">
        <v>44761</v>
      </c>
    </row>
    <row r="197" spans="1:30">
      <c r="A197" s="73" t="s">
        <v>488</v>
      </c>
      <c r="B197" t="s">
        <v>489</v>
      </c>
      <c r="C197" t="s">
        <v>33</v>
      </c>
      <c r="D197">
        <v>6</v>
      </c>
      <c r="E197" t="s">
        <v>32</v>
      </c>
      <c r="F197" t="s">
        <v>149</v>
      </c>
      <c r="G197" t="s">
        <v>490</v>
      </c>
      <c r="H197">
        <v>188063</v>
      </c>
      <c r="J197" t="s">
        <v>363</v>
      </c>
      <c r="M197">
        <v>44572</v>
      </c>
    </row>
    <row r="198" spans="1:30">
      <c r="A198" s="73" t="s">
        <v>491</v>
      </c>
      <c r="B198" t="s">
        <v>489</v>
      </c>
      <c r="C198" t="s">
        <v>33</v>
      </c>
      <c r="D198">
        <v>14</v>
      </c>
      <c r="E198" t="s">
        <v>34</v>
      </c>
      <c r="F198" t="s">
        <v>114</v>
      </c>
      <c r="G198" t="s">
        <v>492</v>
      </c>
      <c r="H198">
        <v>236418</v>
      </c>
      <c r="I198" t="s">
        <v>37</v>
      </c>
      <c r="J198" t="s">
        <v>99</v>
      </c>
      <c r="M198">
        <v>44578</v>
      </c>
    </row>
    <row r="199" spans="1:30">
      <c r="A199" s="73" t="s">
        <v>493</v>
      </c>
      <c r="B199" t="s">
        <v>489</v>
      </c>
      <c r="C199" t="s">
        <v>33</v>
      </c>
      <c r="D199">
        <v>14</v>
      </c>
      <c r="E199" t="s">
        <v>34</v>
      </c>
      <c r="F199" t="s">
        <v>494</v>
      </c>
      <c r="G199" t="s">
        <v>492</v>
      </c>
      <c r="H199">
        <v>236418</v>
      </c>
      <c r="I199" t="s">
        <v>495</v>
      </c>
      <c r="J199" t="s">
        <v>62</v>
      </c>
      <c r="M199">
        <v>44578</v>
      </c>
    </row>
    <row r="200" spans="1:30">
      <c r="A200" s="73" t="s">
        <v>496</v>
      </c>
      <c r="B200" t="s">
        <v>489</v>
      </c>
      <c r="C200" t="s">
        <v>33</v>
      </c>
      <c r="D200">
        <v>15</v>
      </c>
      <c r="E200" t="s">
        <v>34</v>
      </c>
      <c r="F200" t="s">
        <v>41</v>
      </c>
      <c r="G200" t="s">
        <v>492</v>
      </c>
      <c r="H200">
        <v>236418</v>
      </c>
      <c r="I200" t="s">
        <v>43</v>
      </c>
      <c r="J200" t="s">
        <v>76</v>
      </c>
      <c r="M200">
        <v>44580</v>
      </c>
    </row>
    <row r="201" spans="1:30">
      <c r="A201" s="73" t="s">
        <v>497</v>
      </c>
      <c r="B201" t="s">
        <v>489</v>
      </c>
      <c r="C201" t="s">
        <v>33</v>
      </c>
      <c r="D201">
        <v>18</v>
      </c>
      <c r="E201" t="s">
        <v>32</v>
      </c>
      <c r="F201" t="s">
        <v>35</v>
      </c>
      <c r="G201" t="s">
        <v>492</v>
      </c>
      <c r="H201">
        <v>236418</v>
      </c>
      <c r="I201" t="s">
        <v>270</v>
      </c>
      <c r="J201" t="s">
        <v>271</v>
      </c>
      <c r="M201">
        <v>44581</v>
      </c>
      <c r="N201" t="s">
        <v>498</v>
      </c>
      <c r="P201">
        <v>5.25</v>
      </c>
      <c r="Q201">
        <v>4500</v>
      </c>
      <c r="R201">
        <v>700</v>
      </c>
      <c r="S201">
        <v>83</v>
      </c>
      <c r="AC201" t="s">
        <v>499</v>
      </c>
      <c r="AD201" t="s">
        <v>83</v>
      </c>
    </row>
    <row r="202" spans="1:30">
      <c r="A202" s="73" t="s">
        <v>500</v>
      </c>
      <c r="B202" t="s">
        <v>489</v>
      </c>
      <c r="C202" t="s">
        <v>33</v>
      </c>
      <c r="D202">
        <v>24</v>
      </c>
      <c r="E202" t="s">
        <v>32</v>
      </c>
      <c r="F202" t="s">
        <v>74</v>
      </c>
      <c r="G202" t="s">
        <v>501</v>
      </c>
      <c r="H202">
        <v>243302</v>
      </c>
      <c r="I202" t="s">
        <v>37</v>
      </c>
      <c r="J202" t="s">
        <v>406</v>
      </c>
      <c r="M202">
        <v>44586</v>
      </c>
    </row>
    <row r="203" spans="1:30">
      <c r="A203" s="73" t="s">
        <v>502</v>
      </c>
      <c r="B203" t="s">
        <v>489</v>
      </c>
      <c r="C203" t="s">
        <v>33</v>
      </c>
      <c r="D203">
        <v>25</v>
      </c>
      <c r="E203" t="s">
        <v>40</v>
      </c>
      <c r="F203" t="s">
        <v>79</v>
      </c>
      <c r="G203" t="s">
        <v>501</v>
      </c>
      <c r="H203">
        <v>243302</v>
      </c>
      <c r="I203" t="s">
        <v>37</v>
      </c>
      <c r="J203" t="s">
        <v>406</v>
      </c>
      <c r="M203">
        <v>44586</v>
      </c>
    </row>
    <row r="204" spans="1:30">
      <c r="A204" s="73" t="s">
        <v>503</v>
      </c>
      <c r="B204" t="s">
        <v>489</v>
      </c>
      <c r="C204" t="s">
        <v>47</v>
      </c>
      <c r="D204">
        <v>3</v>
      </c>
      <c r="E204" t="s">
        <v>34</v>
      </c>
      <c r="F204" t="s">
        <v>50</v>
      </c>
      <c r="G204" t="s">
        <v>504</v>
      </c>
      <c r="H204">
        <v>245583</v>
      </c>
      <c r="I204" t="s">
        <v>103</v>
      </c>
      <c r="J204" t="s">
        <v>57</v>
      </c>
      <c r="M204">
        <v>44596</v>
      </c>
    </row>
    <row r="205" spans="1:30">
      <c r="A205" s="73" t="s">
        <v>505</v>
      </c>
      <c r="B205" t="s">
        <v>489</v>
      </c>
      <c r="C205" t="s">
        <v>47</v>
      </c>
      <c r="D205">
        <v>3</v>
      </c>
      <c r="E205" t="s">
        <v>34</v>
      </c>
      <c r="F205" t="s">
        <v>50</v>
      </c>
      <c r="G205" t="s">
        <v>504</v>
      </c>
      <c r="H205">
        <v>245583</v>
      </c>
      <c r="I205" t="s">
        <v>52</v>
      </c>
      <c r="J205" t="s">
        <v>57</v>
      </c>
      <c r="M205">
        <v>44596</v>
      </c>
    </row>
    <row r="206" spans="1:30">
      <c r="A206" s="73" t="s">
        <v>506</v>
      </c>
      <c r="B206" t="s">
        <v>489</v>
      </c>
      <c r="C206" t="s">
        <v>47</v>
      </c>
      <c r="D206">
        <v>4</v>
      </c>
      <c r="E206" t="s">
        <v>34</v>
      </c>
      <c r="F206" t="s">
        <v>50</v>
      </c>
      <c r="G206" t="s">
        <v>501</v>
      </c>
      <c r="H206">
        <v>243302</v>
      </c>
      <c r="I206" t="s">
        <v>209</v>
      </c>
      <c r="J206" t="s">
        <v>57</v>
      </c>
      <c r="M206">
        <v>44597</v>
      </c>
    </row>
    <row r="207" spans="1:30">
      <c r="A207" s="73" t="s">
        <v>507</v>
      </c>
      <c r="B207" t="s">
        <v>489</v>
      </c>
      <c r="C207" t="s">
        <v>47</v>
      </c>
      <c r="D207">
        <v>9</v>
      </c>
      <c r="E207" t="s">
        <v>32</v>
      </c>
      <c r="F207" t="s">
        <v>50</v>
      </c>
      <c r="G207" t="s">
        <v>501</v>
      </c>
      <c r="H207">
        <v>243302</v>
      </c>
      <c r="I207" t="s">
        <v>52</v>
      </c>
      <c r="J207" t="s">
        <v>57</v>
      </c>
      <c r="M207">
        <v>44602</v>
      </c>
    </row>
    <row r="208" spans="1:30">
      <c r="A208" s="73" t="s">
        <v>508</v>
      </c>
      <c r="B208" t="s">
        <v>489</v>
      </c>
      <c r="C208" t="s">
        <v>47</v>
      </c>
      <c r="D208">
        <v>15</v>
      </c>
      <c r="E208" t="s">
        <v>32</v>
      </c>
      <c r="F208" t="s">
        <v>149</v>
      </c>
      <c r="G208" t="s">
        <v>501</v>
      </c>
      <c r="H208">
        <v>243302</v>
      </c>
      <c r="I208" t="s">
        <v>350</v>
      </c>
      <c r="J208" t="s">
        <v>76</v>
      </c>
      <c r="M208">
        <v>44608</v>
      </c>
    </row>
    <row r="209" spans="1:30">
      <c r="A209" s="73" t="s">
        <v>509</v>
      </c>
      <c r="B209" t="s">
        <v>489</v>
      </c>
      <c r="C209" t="s">
        <v>47</v>
      </c>
      <c r="D209">
        <v>16</v>
      </c>
      <c r="E209" t="s">
        <v>32</v>
      </c>
      <c r="F209" t="s">
        <v>41</v>
      </c>
      <c r="G209" t="s">
        <v>501</v>
      </c>
      <c r="H209">
        <v>243302</v>
      </c>
      <c r="I209" t="s">
        <v>43</v>
      </c>
      <c r="J209" t="s">
        <v>76</v>
      </c>
      <c r="M209">
        <v>44610</v>
      </c>
    </row>
    <row r="210" spans="1:30">
      <c r="A210" s="73" t="s">
        <v>510</v>
      </c>
      <c r="B210" t="s">
        <v>489</v>
      </c>
      <c r="C210" t="s">
        <v>47</v>
      </c>
      <c r="D210">
        <v>26</v>
      </c>
      <c r="E210" t="s">
        <v>40</v>
      </c>
      <c r="F210" t="s">
        <v>74</v>
      </c>
      <c r="G210" t="s">
        <v>501</v>
      </c>
      <c r="H210">
        <v>243303</v>
      </c>
      <c r="J210" t="s">
        <v>76</v>
      </c>
      <c r="M210">
        <v>44621</v>
      </c>
    </row>
    <row r="211" spans="1:30">
      <c r="A211" s="73" t="s">
        <v>511</v>
      </c>
      <c r="B211" t="s">
        <v>489</v>
      </c>
      <c r="C211" t="s">
        <v>47</v>
      </c>
      <c r="D211">
        <v>27</v>
      </c>
      <c r="E211" t="s">
        <v>34</v>
      </c>
      <c r="F211" t="s">
        <v>512</v>
      </c>
      <c r="G211" t="s">
        <v>501</v>
      </c>
      <c r="H211">
        <v>243303</v>
      </c>
      <c r="I211" t="s">
        <v>37</v>
      </c>
      <c r="J211" t="s">
        <v>195</v>
      </c>
      <c r="M211">
        <v>44620</v>
      </c>
    </row>
    <row r="212" spans="1:30">
      <c r="A212" s="73" t="s">
        <v>513</v>
      </c>
      <c r="B212" t="s">
        <v>489</v>
      </c>
      <c r="C212" t="s">
        <v>47</v>
      </c>
      <c r="D212">
        <v>27</v>
      </c>
      <c r="E212" t="s">
        <v>34</v>
      </c>
      <c r="F212" t="s">
        <v>512</v>
      </c>
      <c r="G212" t="s">
        <v>501</v>
      </c>
      <c r="H212">
        <v>243303</v>
      </c>
      <c r="I212" t="s">
        <v>235</v>
      </c>
      <c r="J212" t="s">
        <v>514</v>
      </c>
      <c r="M212">
        <v>44621</v>
      </c>
    </row>
    <row r="213" spans="1:30">
      <c r="A213" s="73" t="s">
        <v>515</v>
      </c>
      <c r="B213" t="s">
        <v>489</v>
      </c>
      <c r="C213" t="s">
        <v>55</v>
      </c>
      <c r="D213">
        <v>2</v>
      </c>
      <c r="E213" t="s">
        <v>32</v>
      </c>
      <c r="F213" t="s">
        <v>516</v>
      </c>
      <c r="G213" t="s">
        <v>501</v>
      </c>
      <c r="H213">
        <v>243303</v>
      </c>
      <c r="I213" t="s">
        <v>517</v>
      </c>
      <c r="J213" t="s">
        <v>406</v>
      </c>
      <c r="M213">
        <v>44623</v>
      </c>
      <c r="N213" t="s">
        <v>518</v>
      </c>
      <c r="P213">
        <v>28</v>
      </c>
      <c r="Q213">
        <v>18000</v>
      </c>
      <c r="R213">
        <v>15260</v>
      </c>
      <c r="S213">
        <v>111</v>
      </c>
      <c r="AC213" t="s">
        <v>519</v>
      </c>
      <c r="AD213" t="s">
        <v>83</v>
      </c>
    </row>
    <row r="214" spans="1:30">
      <c r="A214" s="73" t="s">
        <v>520</v>
      </c>
      <c r="B214" t="s">
        <v>489</v>
      </c>
      <c r="C214" t="s">
        <v>55</v>
      </c>
      <c r="D214">
        <v>3</v>
      </c>
      <c r="E214" t="s">
        <v>32</v>
      </c>
      <c r="F214" t="s">
        <v>204</v>
      </c>
      <c r="G214" t="s">
        <v>492</v>
      </c>
      <c r="H214">
        <v>251232</v>
      </c>
      <c r="I214" t="s">
        <v>43</v>
      </c>
      <c r="J214" t="s">
        <v>195</v>
      </c>
      <c r="M214">
        <v>44624</v>
      </c>
    </row>
    <row r="215" spans="1:30">
      <c r="A215" s="73" t="s">
        <v>521</v>
      </c>
      <c r="B215" t="s">
        <v>489</v>
      </c>
      <c r="F215" t="s">
        <v>522</v>
      </c>
      <c r="G215" t="s">
        <v>492</v>
      </c>
      <c r="H215">
        <v>251232</v>
      </c>
      <c r="I215" t="s">
        <v>209</v>
      </c>
      <c r="J215" t="s">
        <v>53</v>
      </c>
      <c r="M215">
        <v>44624</v>
      </c>
      <c r="N215" t="s">
        <v>523</v>
      </c>
      <c r="S215">
        <v>1078</v>
      </c>
      <c r="AD215" t="s">
        <v>83</v>
      </c>
    </row>
    <row r="216" spans="1:30">
      <c r="A216" s="73" t="s">
        <v>524</v>
      </c>
      <c r="B216" t="s">
        <v>489</v>
      </c>
      <c r="C216" t="s">
        <v>55</v>
      </c>
      <c r="D216">
        <v>7</v>
      </c>
      <c r="E216" t="s">
        <v>40</v>
      </c>
      <c r="F216" t="s">
        <v>35</v>
      </c>
      <c r="G216" t="s">
        <v>525</v>
      </c>
      <c r="H216">
        <v>253342</v>
      </c>
      <c r="J216" t="s">
        <v>76</v>
      </c>
      <c r="M216">
        <v>44627</v>
      </c>
    </row>
    <row r="217" spans="1:30">
      <c r="A217" s="73" t="s">
        <v>526</v>
      </c>
      <c r="B217" t="s">
        <v>489</v>
      </c>
      <c r="C217" t="s">
        <v>55</v>
      </c>
      <c r="D217">
        <v>7</v>
      </c>
      <c r="E217" t="s">
        <v>34</v>
      </c>
      <c r="F217" t="s">
        <v>233</v>
      </c>
      <c r="G217" t="s">
        <v>527</v>
      </c>
      <c r="H217">
        <v>253341</v>
      </c>
      <c r="I217" t="s">
        <v>495</v>
      </c>
      <c r="J217" t="s">
        <v>528</v>
      </c>
      <c r="M217">
        <v>44628</v>
      </c>
      <c r="N217" t="s">
        <v>529</v>
      </c>
      <c r="Q217">
        <v>2700</v>
      </c>
      <c r="AC217" t="s">
        <v>530</v>
      </c>
      <c r="AD217" t="s">
        <v>83</v>
      </c>
    </row>
    <row r="218" spans="1:30">
      <c r="A218" s="73" t="s">
        <v>531</v>
      </c>
      <c r="B218" t="s">
        <v>489</v>
      </c>
      <c r="C218" t="s">
        <v>55</v>
      </c>
      <c r="D218">
        <v>7</v>
      </c>
      <c r="E218" t="s">
        <v>32</v>
      </c>
      <c r="F218" t="s">
        <v>74</v>
      </c>
      <c r="G218" t="s">
        <v>527</v>
      </c>
      <c r="H218">
        <v>253341</v>
      </c>
      <c r="I218" t="s">
        <v>235</v>
      </c>
      <c r="J218" t="s">
        <v>76</v>
      </c>
      <c r="M218">
        <v>44628</v>
      </c>
    </row>
    <row r="219" spans="1:30">
      <c r="A219" s="73" t="s">
        <v>532</v>
      </c>
      <c r="B219" t="s">
        <v>489</v>
      </c>
      <c r="C219" t="s">
        <v>55</v>
      </c>
      <c r="D219">
        <v>8</v>
      </c>
      <c r="E219" t="s">
        <v>40</v>
      </c>
      <c r="F219" t="s">
        <v>314</v>
      </c>
      <c r="G219" t="s">
        <v>527</v>
      </c>
      <c r="H219">
        <v>253341</v>
      </c>
      <c r="J219" t="s">
        <v>533</v>
      </c>
      <c r="M219">
        <v>44628</v>
      </c>
    </row>
    <row r="220" spans="1:30">
      <c r="A220" s="73" t="s">
        <v>534</v>
      </c>
      <c r="B220" t="s">
        <v>489</v>
      </c>
      <c r="C220" t="s">
        <v>55</v>
      </c>
      <c r="D220">
        <v>12</v>
      </c>
      <c r="E220" t="s">
        <v>40</v>
      </c>
      <c r="F220" t="s">
        <v>35</v>
      </c>
      <c r="G220" t="s">
        <v>501</v>
      </c>
      <c r="H220">
        <v>251229</v>
      </c>
      <c r="I220" t="s">
        <v>409</v>
      </c>
      <c r="J220" t="s">
        <v>535</v>
      </c>
      <c r="M220">
        <v>44635</v>
      </c>
      <c r="N220" t="s">
        <v>536</v>
      </c>
      <c r="Q220">
        <v>25000</v>
      </c>
      <c r="AC220" t="s">
        <v>537</v>
      </c>
      <c r="AD220" t="s">
        <v>83</v>
      </c>
    </row>
    <row r="221" spans="1:30">
      <c r="A221" s="73" t="s">
        <v>538</v>
      </c>
      <c r="B221" t="s">
        <v>489</v>
      </c>
      <c r="C221" t="s">
        <v>55</v>
      </c>
      <c r="D221">
        <v>12</v>
      </c>
      <c r="E221" t="s">
        <v>40</v>
      </c>
      <c r="F221" t="s">
        <v>35</v>
      </c>
      <c r="G221" t="s">
        <v>501</v>
      </c>
      <c r="H221">
        <v>251229</v>
      </c>
      <c r="I221" t="s">
        <v>289</v>
      </c>
      <c r="J221" t="s">
        <v>535</v>
      </c>
      <c r="M221">
        <v>44635</v>
      </c>
      <c r="N221" t="s">
        <v>539</v>
      </c>
      <c r="Q221">
        <v>25000</v>
      </c>
      <c r="AC221" t="s">
        <v>540</v>
      </c>
      <c r="AD221" t="s">
        <v>83</v>
      </c>
    </row>
    <row r="222" spans="1:30">
      <c r="A222" s="73" t="s">
        <v>541</v>
      </c>
      <c r="B222" t="s">
        <v>489</v>
      </c>
      <c r="C222" t="s">
        <v>55</v>
      </c>
      <c r="D222">
        <v>14</v>
      </c>
      <c r="E222" t="s">
        <v>34</v>
      </c>
      <c r="F222" t="s">
        <v>50</v>
      </c>
      <c r="G222" t="s">
        <v>501</v>
      </c>
      <c r="H222">
        <v>251229</v>
      </c>
      <c r="I222" t="s">
        <v>52</v>
      </c>
      <c r="J222" t="s">
        <v>57</v>
      </c>
      <c r="M222">
        <v>44635</v>
      </c>
    </row>
    <row r="223" spans="1:30">
      <c r="A223" s="73" t="s">
        <v>542</v>
      </c>
      <c r="B223" t="s">
        <v>489</v>
      </c>
      <c r="C223" t="s">
        <v>55</v>
      </c>
      <c r="D223">
        <v>14</v>
      </c>
      <c r="E223" t="s">
        <v>34</v>
      </c>
      <c r="F223" t="s">
        <v>50</v>
      </c>
      <c r="G223" t="s">
        <v>501</v>
      </c>
      <c r="H223">
        <v>251229</v>
      </c>
      <c r="I223" t="s">
        <v>103</v>
      </c>
      <c r="J223" t="s">
        <v>53</v>
      </c>
      <c r="M223">
        <v>44635</v>
      </c>
    </row>
    <row r="224" spans="1:30">
      <c r="A224" s="73" t="s">
        <v>543</v>
      </c>
      <c r="B224" t="s">
        <v>489</v>
      </c>
      <c r="C224" t="s">
        <v>55</v>
      </c>
      <c r="D224">
        <v>22</v>
      </c>
      <c r="E224" t="s">
        <v>34</v>
      </c>
      <c r="F224" t="s">
        <v>159</v>
      </c>
      <c r="G224" t="s">
        <v>544</v>
      </c>
      <c r="H224">
        <v>262441</v>
      </c>
      <c r="I224" t="s">
        <v>246</v>
      </c>
      <c r="J224" t="s">
        <v>545</v>
      </c>
      <c r="M224">
        <v>44643</v>
      </c>
    </row>
    <row r="225" spans="1:30">
      <c r="A225" s="73" t="s">
        <v>546</v>
      </c>
      <c r="B225" t="s">
        <v>489</v>
      </c>
      <c r="C225" t="s">
        <v>55</v>
      </c>
      <c r="D225">
        <v>24</v>
      </c>
      <c r="E225" t="s">
        <v>40</v>
      </c>
      <c r="F225" t="s">
        <v>35</v>
      </c>
      <c r="G225" t="s">
        <v>501</v>
      </c>
      <c r="H225">
        <v>251229</v>
      </c>
      <c r="I225" t="s">
        <v>270</v>
      </c>
      <c r="J225" t="s">
        <v>535</v>
      </c>
      <c r="M225">
        <v>44645</v>
      </c>
    </row>
    <row r="226" spans="1:30">
      <c r="A226" s="73" t="s">
        <v>547</v>
      </c>
      <c r="B226" t="s">
        <v>489</v>
      </c>
      <c r="C226" t="s">
        <v>64</v>
      </c>
      <c r="D226">
        <v>1</v>
      </c>
      <c r="E226" t="s">
        <v>34</v>
      </c>
      <c r="F226" t="s">
        <v>548</v>
      </c>
      <c r="G226" t="s">
        <v>501</v>
      </c>
      <c r="H226">
        <v>261148</v>
      </c>
      <c r="I226" t="s">
        <v>37</v>
      </c>
      <c r="J226" t="s">
        <v>195</v>
      </c>
      <c r="M226">
        <v>44655</v>
      </c>
    </row>
    <row r="227" spans="1:30">
      <c r="A227" s="73" t="s">
        <v>549</v>
      </c>
      <c r="B227" t="s">
        <v>489</v>
      </c>
      <c r="C227" t="s">
        <v>64</v>
      </c>
      <c r="D227">
        <v>5</v>
      </c>
      <c r="E227" t="s">
        <v>32</v>
      </c>
      <c r="F227" t="s">
        <v>550</v>
      </c>
      <c r="G227" t="s">
        <v>551</v>
      </c>
      <c r="H227">
        <v>261148</v>
      </c>
      <c r="I227" t="s">
        <v>144</v>
      </c>
      <c r="J227" t="s">
        <v>91</v>
      </c>
      <c r="M227">
        <v>44659</v>
      </c>
      <c r="N227" t="s">
        <v>552</v>
      </c>
      <c r="AC227" t="s">
        <v>553</v>
      </c>
      <c r="AD227" t="s">
        <v>83</v>
      </c>
    </row>
    <row r="228" spans="1:30">
      <c r="A228" s="73" t="s">
        <v>554</v>
      </c>
      <c r="B228" t="s">
        <v>489</v>
      </c>
      <c r="C228" t="s">
        <v>64</v>
      </c>
      <c r="D228">
        <v>6</v>
      </c>
      <c r="E228" t="s">
        <v>32</v>
      </c>
      <c r="F228" t="s">
        <v>550</v>
      </c>
      <c r="G228" t="s">
        <v>501</v>
      </c>
      <c r="H228">
        <v>261148</v>
      </c>
      <c r="I228" t="s">
        <v>37</v>
      </c>
      <c r="J228" t="s">
        <v>195</v>
      </c>
      <c r="M228">
        <v>44658</v>
      </c>
    </row>
    <row r="229" spans="1:30">
      <c r="A229" s="73" t="s">
        <v>555</v>
      </c>
      <c r="B229" t="s">
        <v>489</v>
      </c>
      <c r="C229" t="s">
        <v>64</v>
      </c>
      <c r="D229">
        <v>7</v>
      </c>
      <c r="E229" t="s">
        <v>32</v>
      </c>
      <c r="F229" t="s">
        <v>550</v>
      </c>
      <c r="G229" t="s">
        <v>501</v>
      </c>
      <c r="H229">
        <v>261148</v>
      </c>
      <c r="J229" t="s">
        <v>280</v>
      </c>
      <c r="M229">
        <v>44659</v>
      </c>
    </row>
    <row r="230" spans="1:30">
      <c r="A230" s="73" t="s">
        <v>556</v>
      </c>
      <c r="B230" t="s">
        <v>489</v>
      </c>
      <c r="C230" t="s">
        <v>64</v>
      </c>
      <c r="D230">
        <v>11</v>
      </c>
      <c r="E230" t="s">
        <v>32</v>
      </c>
      <c r="F230" t="s">
        <v>314</v>
      </c>
      <c r="G230" t="s">
        <v>557</v>
      </c>
      <c r="H230">
        <v>261148</v>
      </c>
      <c r="I230" t="s">
        <v>37</v>
      </c>
      <c r="J230" t="s">
        <v>72</v>
      </c>
      <c r="M230">
        <v>44663</v>
      </c>
    </row>
    <row r="231" spans="1:30">
      <c r="A231" s="73" t="s">
        <v>558</v>
      </c>
      <c r="B231" t="s">
        <v>489</v>
      </c>
      <c r="C231" t="s">
        <v>64</v>
      </c>
      <c r="D231">
        <v>13</v>
      </c>
      <c r="E231" t="s">
        <v>32</v>
      </c>
      <c r="F231" t="s">
        <v>35</v>
      </c>
      <c r="G231" t="s">
        <v>492</v>
      </c>
      <c r="H231">
        <v>261161</v>
      </c>
      <c r="J231" t="s">
        <v>435</v>
      </c>
      <c r="M231">
        <v>44663</v>
      </c>
    </row>
    <row r="232" spans="1:30">
      <c r="A232" s="73" t="s">
        <v>559</v>
      </c>
      <c r="B232" t="s">
        <v>489</v>
      </c>
      <c r="C232" t="s">
        <v>64</v>
      </c>
      <c r="D232">
        <v>18</v>
      </c>
      <c r="E232" t="s">
        <v>34</v>
      </c>
      <c r="F232" t="s">
        <v>159</v>
      </c>
      <c r="G232" t="s">
        <v>492</v>
      </c>
      <c r="H232">
        <v>261161</v>
      </c>
      <c r="I232" t="s">
        <v>162</v>
      </c>
      <c r="J232" t="s">
        <v>91</v>
      </c>
      <c r="M232">
        <v>44670</v>
      </c>
    </row>
    <row r="233" spans="1:30">
      <c r="A233" s="73" t="s">
        <v>560</v>
      </c>
      <c r="B233" t="s">
        <v>489</v>
      </c>
      <c r="C233" t="s">
        <v>64</v>
      </c>
      <c r="D233">
        <v>19</v>
      </c>
      <c r="E233" t="s">
        <v>34</v>
      </c>
      <c r="F233" t="s">
        <v>159</v>
      </c>
      <c r="G233" t="s">
        <v>501</v>
      </c>
      <c r="H233">
        <v>269844</v>
      </c>
      <c r="I233" t="s">
        <v>246</v>
      </c>
      <c r="J233" t="s">
        <v>165</v>
      </c>
      <c r="M233">
        <v>44672</v>
      </c>
    </row>
    <row r="234" spans="1:30">
      <c r="A234" s="73" t="s">
        <v>561</v>
      </c>
      <c r="B234" t="s">
        <v>489</v>
      </c>
      <c r="C234" t="s">
        <v>64</v>
      </c>
      <c r="D234">
        <v>25</v>
      </c>
      <c r="E234" t="s">
        <v>40</v>
      </c>
      <c r="F234" t="s">
        <v>41</v>
      </c>
      <c r="G234" t="s">
        <v>501</v>
      </c>
      <c r="H234">
        <v>269844</v>
      </c>
      <c r="I234" t="s">
        <v>43</v>
      </c>
      <c r="J234" t="s">
        <v>76</v>
      </c>
      <c r="M234">
        <v>44677</v>
      </c>
    </row>
    <row r="235" spans="1:30">
      <c r="A235" s="73" t="s">
        <v>562</v>
      </c>
      <c r="B235" t="s">
        <v>489</v>
      </c>
      <c r="C235" t="s">
        <v>78</v>
      </c>
      <c r="D235">
        <v>2</v>
      </c>
      <c r="E235" t="s">
        <v>32</v>
      </c>
      <c r="F235" t="s">
        <v>344</v>
      </c>
      <c r="G235" t="s">
        <v>501</v>
      </c>
      <c r="H235">
        <v>269842</v>
      </c>
      <c r="I235" t="s">
        <v>144</v>
      </c>
      <c r="J235" t="s">
        <v>533</v>
      </c>
    </row>
    <row r="236" spans="1:30">
      <c r="A236" s="73" t="s">
        <v>563</v>
      </c>
      <c r="B236" t="s">
        <v>489</v>
      </c>
      <c r="C236" t="s">
        <v>78</v>
      </c>
      <c r="D236">
        <v>4</v>
      </c>
      <c r="E236" t="s">
        <v>34</v>
      </c>
      <c r="F236" t="s">
        <v>452</v>
      </c>
      <c r="G236" t="s">
        <v>564</v>
      </c>
      <c r="I236" t="s">
        <v>103</v>
      </c>
      <c r="J236" t="s">
        <v>53</v>
      </c>
      <c r="M236">
        <v>44687</v>
      </c>
    </row>
    <row r="237" spans="1:30">
      <c r="A237" s="73" t="s">
        <v>565</v>
      </c>
      <c r="B237" t="s">
        <v>489</v>
      </c>
      <c r="C237" t="s">
        <v>78</v>
      </c>
      <c r="D237">
        <v>6</v>
      </c>
      <c r="E237" t="s">
        <v>34</v>
      </c>
      <c r="F237" t="s">
        <v>452</v>
      </c>
      <c r="G237" t="s">
        <v>564</v>
      </c>
      <c r="I237" t="s">
        <v>103</v>
      </c>
      <c r="J237" t="s">
        <v>53</v>
      </c>
      <c r="M237">
        <v>44690</v>
      </c>
    </row>
    <row r="238" spans="1:30">
      <c r="A238" s="73" t="s">
        <v>566</v>
      </c>
      <c r="B238" t="s">
        <v>489</v>
      </c>
      <c r="C238" t="s">
        <v>78</v>
      </c>
      <c r="D238">
        <v>6</v>
      </c>
      <c r="E238" t="s">
        <v>32</v>
      </c>
      <c r="F238" t="s">
        <v>41</v>
      </c>
      <c r="G238" t="s">
        <v>501</v>
      </c>
      <c r="H238">
        <v>269842</v>
      </c>
      <c r="I238" t="s">
        <v>43</v>
      </c>
      <c r="J238" t="s">
        <v>76</v>
      </c>
      <c r="M238">
        <v>44690</v>
      </c>
    </row>
    <row r="239" spans="1:30">
      <c r="A239" s="73" t="s">
        <v>567</v>
      </c>
      <c r="B239" t="s">
        <v>489</v>
      </c>
      <c r="C239" t="s">
        <v>78</v>
      </c>
      <c r="D239">
        <v>10</v>
      </c>
      <c r="E239" t="s">
        <v>32</v>
      </c>
      <c r="F239" t="s">
        <v>149</v>
      </c>
      <c r="G239" t="s">
        <v>501</v>
      </c>
      <c r="H239">
        <v>269842</v>
      </c>
      <c r="I239" t="s">
        <v>103</v>
      </c>
      <c r="J239" t="s">
        <v>91</v>
      </c>
      <c r="M239">
        <v>44692</v>
      </c>
    </row>
    <row r="240" spans="1:30">
      <c r="A240" s="73" t="s">
        <v>568</v>
      </c>
      <c r="B240" t="s">
        <v>489</v>
      </c>
      <c r="C240" t="s">
        <v>78</v>
      </c>
      <c r="D240">
        <v>12</v>
      </c>
      <c r="E240" t="s">
        <v>34</v>
      </c>
      <c r="F240" t="s">
        <v>446</v>
      </c>
      <c r="G240" t="s">
        <v>569</v>
      </c>
      <c r="H240">
        <v>216998</v>
      </c>
      <c r="I240" t="s">
        <v>52</v>
      </c>
      <c r="J240" t="s">
        <v>570</v>
      </c>
      <c r="M240">
        <v>44694</v>
      </c>
    </row>
    <row r="241" spans="1:13">
      <c r="A241" s="73" t="s">
        <v>571</v>
      </c>
      <c r="B241" t="s">
        <v>489</v>
      </c>
      <c r="C241" t="s">
        <v>78</v>
      </c>
      <c r="D241">
        <v>12</v>
      </c>
      <c r="E241" t="s">
        <v>32</v>
      </c>
      <c r="F241" t="s">
        <v>202</v>
      </c>
      <c r="G241" t="s">
        <v>569</v>
      </c>
      <c r="H241">
        <v>216998</v>
      </c>
      <c r="J241" t="s">
        <v>62</v>
      </c>
      <c r="M241">
        <v>44694</v>
      </c>
    </row>
    <row r="242" spans="1:13">
      <c r="A242" s="73" t="s">
        <v>572</v>
      </c>
      <c r="B242" t="s">
        <v>489</v>
      </c>
      <c r="C242" t="s">
        <v>78</v>
      </c>
      <c r="D242">
        <v>12</v>
      </c>
      <c r="E242" t="s">
        <v>32</v>
      </c>
      <c r="F242" t="s">
        <v>202</v>
      </c>
      <c r="G242" t="s">
        <v>569</v>
      </c>
      <c r="H242">
        <v>216998</v>
      </c>
      <c r="J242" t="s">
        <v>91</v>
      </c>
      <c r="M242">
        <v>44694</v>
      </c>
    </row>
    <row r="243" spans="1:13">
      <c r="A243" s="73" t="s">
        <v>573</v>
      </c>
      <c r="B243" t="s">
        <v>489</v>
      </c>
      <c r="C243" t="s">
        <v>78</v>
      </c>
      <c r="D243">
        <v>12</v>
      </c>
      <c r="E243" t="s">
        <v>32</v>
      </c>
      <c r="F243" t="s">
        <v>50</v>
      </c>
      <c r="G243" t="s">
        <v>569</v>
      </c>
      <c r="H243">
        <v>216998</v>
      </c>
      <c r="I243" t="s">
        <v>52</v>
      </c>
      <c r="J243" t="s">
        <v>53</v>
      </c>
      <c r="M243">
        <v>44694</v>
      </c>
    </row>
    <row r="244" spans="1:13">
      <c r="A244" s="73" t="s">
        <v>574</v>
      </c>
      <c r="B244" t="s">
        <v>489</v>
      </c>
      <c r="C244" t="s">
        <v>78</v>
      </c>
      <c r="D244">
        <v>13</v>
      </c>
      <c r="E244" t="s">
        <v>40</v>
      </c>
      <c r="F244" t="s">
        <v>373</v>
      </c>
      <c r="G244" t="s">
        <v>569</v>
      </c>
      <c r="H244">
        <v>216998</v>
      </c>
      <c r="I244" t="s">
        <v>43</v>
      </c>
      <c r="J244" t="s">
        <v>575</v>
      </c>
      <c r="M244">
        <v>44694</v>
      </c>
    </row>
    <row r="245" spans="1:13">
      <c r="A245" s="73" t="s">
        <v>576</v>
      </c>
      <c r="B245" t="s">
        <v>489</v>
      </c>
      <c r="C245" t="s">
        <v>78</v>
      </c>
      <c r="D245">
        <v>15</v>
      </c>
      <c r="E245" t="s">
        <v>34</v>
      </c>
      <c r="F245" t="s">
        <v>202</v>
      </c>
      <c r="G245" t="s">
        <v>577</v>
      </c>
      <c r="H245">
        <v>242682</v>
      </c>
      <c r="I245" t="s">
        <v>578</v>
      </c>
      <c r="J245" t="s">
        <v>533</v>
      </c>
      <c r="M245">
        <v>44697</v>
      </c>
    </row>
    <row r="246" spans="1:13">
      <c r="A246" s="73" t="s">
        <v>579</v>
      </c>
      <c r="B246" t="s">
        <v>489</v>
      </c>
      <c r="C246" t="s">
        <v>78</v>
      </c>
      <c r="D246">
        <v>16</v>
      </c>
      <c r="E246" t="s">
        <v>32</v>
      </c>
      <c r="F246" t="s">
        <v>373</v>
      </c>
      <c r="G246" t="s">
        <v>580</v>
      </c>
      <c r="H246">
        <v>242682</v>
      </c>
      <c r="J246" t="s">
        <v>581</v>
      </c>
      <c r="M246">
        <v>44698</v>
      </c>
    </row>
    <row r="247" spans="1:13">
      <c r="A247" s="73" t="s">
        <v>582</v>
      </c>
      <c r="B247" t="s">
        <v>489</v>
      </c>
      <c r="C247" t="s">
        <v>78</v>
      </c>
      <c r="D247">
        <v>16</v>
      </c>
      <c r="E247" t="s">
        <v>32</v>
      </c>
      <c r="F247" t="s">
        <v>373</v>
      </c>
      <c r="G247" t="s">
        <v>580</v>
      </c>
      <c r="H247">
        <v>242682</v>
      </c>
      <c r="I247" t="s">
        <v>583</v>
      </c>
      <c r="J247" t="s">
        <v>533</v>
      </c>
      <c r="M247">
        <v>44698</v>
      </c>
    </row>
    <row r="248" spans="1:13">
      <c r="A248" s="73" t="s">
        <v>584</v>
      </c>
      <c r="B248" t="s">
        <v>489</v>
      </c>
      <c r="C248" t="s">
        <v>78</v>
      </c>
      <c r="D248">
        <v>17</v>
      </c>
      <c r="E248" t="s">
        <v>32</v>
      </c>
      <c r="F248" t="s">
        <v>50</v>
      </c>
      <c r="G248" t="s">
        <v>577</v>
      </c>
      <c r="H248">
        <v>242682</v>
      </c>
      <c r="I248" t="s">
        <v>52</v>
      </c>
      <c r="J248" t="s">
        <v>53</v>
      </c>
      <c r="M248">
        <v>44699</v>
      </c>
    </row>
    <row r="249" spans="1:13">
      <c r="A249" s="73" t="s">
        <v>585</v>
      </c>
      <c r="B249" t="s">
        <v>489</v>
      </c>
      <c r="C249" t="s">
        <v>78</v>
      </c>
      <c r="D249">
        <v>17</v>
      </c>
      <c r="E249" t="s">
        <v>32</v>
      </c>
      <c r="F249" t="s">
        <v>105</v>
      </c>
      <c r="G249" t="s">
        <v>580</v>
      </c>
      <c r="J249" t="s">
        <v>581</v>
      </c>
      <c r="M249">
        <v>44699</v>
      </c>
    </row>
    <row r="250" spans="1:13">
      <c r="A250" s="73" t="s">
        <v>586</v>
      </c>
      <c r="B250" t="s">
        <v>489</v>
      </c>
      <c r="C250" t="s">
        <v>78</v>
      </c>
      <c r="D250">
        <v>18</v>
      </c>
      <c r="E250" t="s">
        <v>34</v>
      </c>
      <c r="F250" t="s">
        <v>202</v>
      </c>
      <c r="G250" t="s">
        <v>580</v>
      </c>
      <c r="H250">
        <v>242682</v>
      </c>
      <c r="J250" t="s">
        <v>587</v>
      </c>
      <c r="M250">
        <v>44700</v>
      </c>
    </row>
    <row r="251" spans="1:13">
      <c r="A251" s="73" t="s">
        <v>588</v>
      </c>
      <c r="B251" t="s">
        <v>489</v>
      </c>
      <c r="C251" t="s">
        <v>78</v>
      </c>
      <c r="D251">
        <v>18</v>
      </c>
      <c r="E251" t="s">
        <v>32</v>
      </c>
      <c r="F251" t="s">
        <v>105</v>
      </c>
      <c r="G251" t="s">
        <v>577</v>
      </c>
      <c r="J251" t="s">
        <v>587</v>
      </c>
      <c r="M251">
        <v>44701</v>
      </c>
    </row>
    <row r="252" spans="1:13">
      <c r="A252" s="73" t="s">
        <v>589</v>
      </c>
      <c r="B252" t="s">
        <v>489</v>
      </c>
      <c r="C252" t="s">
        <v>78</v>
      </c>
      <c r="D252">
        <v>20</v>
      </c>
      <c r="E252" t="s">
        <v>32</v>
      </c>
      <c r="F252" t="s">
        <v>50</v>
      </c>
      <c r="G252" t="s">
        <v>577</v>
      </c>
      <c r="H252">
        <v>242682</v>
      </c>
      <c r="J252" t="s">
        <v>535</v>
      </c>
      <c r="M252">
        <v>44705</v>
      </c>
    </row>
    <row r="253" spans="1:13">
      <c r="A253" s="73" t="s">
        <v>590</v>
      </c>
      <c r="B253" t="s">
        <v>489</v>
      </c>
      <c r="C253" t="s">
        <v>78</v>
      </c>
      <c r="D253">
        <v>23</v>
      </c>
      <c r="E253" t="s">
        <v>32</v>
      </c>
      <c r="F253" t="s">
        <v>300</v>
      </c>
      <c r="G253" t="s">
        <v>577</v>
      </c>
      <c r="H253">
        <v>242682</v>
      </c>
      <c r="I253" t="s">
        <v>43</v>
      </c>
      <c r="J253" t="s">
        <v>570</v>
      </c>
      <c r="M253">
        <v>44705</v>
      </c>
    </row>
    <row r="254" spans="1:13">
      <c r="A254" s="73" t="s">
        <v>591</v>
      </c>
      <c r="B254" t="s">
        <v>489</v>
      </c>
      <c r="C254" t="s">
        <v>78</v>
      </c>
      <c r="D254">
        <v>24</v>
      </c>
      <c r="E254" t="s">
        <v>34</v>
      </c>
      <c r="F254" t="s">
        <v>344</v>
      </c>
      <c r="G254" t="s">
        <v>577</v>
      </c>
      <c r="H254">
        <v>242682</v>
      </c>
      <c r="I254" t="s">
        <v>43</v>
      </c>
      <c r="J254" t="s">
        <v>62</v>
      </c>
      <c r="M254">
        <v>44706</v>
      </c>
    </row>
    <row r="255" spans="1:13">
      <c r="A255" s="73" t="s">
        <v>592</v>
      </c>
      <c r="B255" t="s">
        <v>489</v>
      </c>
      <c r="C255" t="s">
        <v>78</v>
      </c>
      <c r="D255">
        <v>25</v>
      </c>
      <c r="E255" t="s">
        <v>34</v>
      </c>
      <c r="F255" t="s">
        <v>118</v>
      </c>
      <c r="G255" t="s">
        <v>577</v>
      </c>
      <c r="H255">
        <v>242682</v>
      </c>
      <c r="J255" t="s">
        <v>62</v>
      </c>
      <c r="M255">
        <v>44707</v>
      </c>
    </row>
    <row r="256" spans="1:13">
      <c r="A256" s="73" t="s">
        <v>593</v>
      </c>
      <c r="B256" t="s">
        <v>489</v>
      </c>
      <c r="C256" t="s">
        <v>78</v>
      </c>
      <c r="D256">
        <v>25</v>
      </c>
      <c r="E256" t="s">
        <v>32</v>
      </c>
      <c r="F256" t="s">
        <v>189</v>
      </c>
      <c r="G256" t="s">
        <v>577</v>
      </c>
      <c r="H256">
        <v>242682</v>
      </c>
      <c r="J256" t="s">
        <v>91</v>
      </c>
      <c r="M256">
        <v>44707</v>
      </c>
    </row>
    <row r="257" spans="1:30">
      <c r="A257" s="73" t="s">
        <v>594</v>
      </c>
      <c r="B257" t="s">
        <v>489</v>
      </c>
      <c r="C257" t="s">
        <v>191</v>
      </c>
      <c r="D257">
        <v>3</v>
      </c>
      <c r="E257" t="s">
        <v>40</v>
      </c>
      <c r="F257" t="s">
        <v>128</v>
      </c>
      <c r="G257" t="s">
        <v>492</v>
      </c>
      <c r="H257">
        <v>277872</v>
      </c>
      <c r="I257" t="s">
        <v>327</v>
      </c>
      <c r="J257" t="s">
        <v>271</v>
      </c>
      <c r="M257">
        <v>44718</v>
      </c>
    </row>
    <row r="258" spans="1:30">
      <c r="A258" s="73" t="s">
        <v>595</v>
      </c>
      <c r="B258" t="s">
        <v>489</v>
      </c>
      <c r="C258" t="s">
        <v>191</v>
      </c>
      <c r="D258">
        <v>5</v>
      </c>
      <c r="E258" t="s">
        <v>34</v>
      </c>
      <c r="F258" t="s">
        <v>300</v>
      </c>
      <c r="G258" t="s">
        <v>492</v>
      </c>
      <c r="H258">
        <v>277872</v>
      </c>
      <c r="I258" t="s">
        <v>327</v>
      </c>
      <c r="J258" t="s">
        <v>271</v>
      </c>
      <c r="M258">
        <v>44718</v>
      </c>
    </row>
    <row r="259" spans="1:30">
      <c r="A259" s="73" t="s">
        <v>596</v>
      </c>
      <c r="B259" t="s">
        <v>489</v>
      </c>
      <c r="C259" t="s">
        <v>191</v>
      </c>
      <c r="D259">
        <v>5</v>
      </c>
      <c r="E259" t="s">
        <v>40</v>
      </c>
      <c r="F259" t="s">
        <v>484</v>
      </c>
      <c r="G259" t="s">
        <v>492</v>
      </c>
      <c r="H259">
        <v>277872</v>
      </c>
      <c r="I259" t="s">
        <v>327</v>
      </c>
      <c r="J259" t="s">
        <v>271</v>
      </c>
      <c r="M259">
        <v>44718</v>
      </c>
    </row>
    <row r="260" spans="1:30">
      <c r="A260" s="73" t="s">
        <v>597</v>
      </c>
      <c r="B260" t="s">
        <v>489</v>
      </c>
      <c r="C260" t="s">
        <v>191</v>
      </c>
      <c r="D260">
        <v>6</v>
      </c>
      <c r="E260" t="s">
        <v>32</v>
      </c>
      <c r="F260" t="s">
        <v>74</v>
      </c>
      <c r="G260" t="s">
        <v>492</v>
      </c>
      <c r="H260">
        <v>286102</v>
      </c>
      <c r="I260" t="s">
        <v>327</v>
      </c>
      <c r="J260" t="s">
        <v>271</v>
      </c>
      <c r="M260">
        <v>44720</v>
      </c>
    </row>
    <row r="261" spans="1:30">
      <c r="A261" s="73" t="s">
        <v>598</v>
      </c>
      <c r="B261" t="s">
        <v>489</v>
      </c>
      <c r="C261" t="s">
        <v>191</v>
      </c>
      <c r="D261">
        <v>6</v>
      </c>
      <c r="E261" t="s">
        <v>32</v>
      </c>
      <c r="F261" t="s">
        <v>74</v>
      </c>
      <c r="G261" t="s">
        <v>492</v>
      </c>
      <c r="H261">
        <v>286102</v>
      </c>
      <c r="I261" t="s">
        <v>327</v>
      </c>
      <c r="J261" t="s">
        <v>91</v>
      </c>
      <c r="M261">
        <v>44720</v>
      </c>
    </row>
    <row r="262" spans="1:30">
      <c r="A262" s="73" t="s">
        <v>599</v>
      </c>
      <c r="B262" t="s">
        <v>489</v>
      </c>
      <c r="C262" t="s">
        <v>191</v>
      </c>
      <c r="D262">
        <v>29</v>
      </c>
      <c r="E262" t="s">
        <v>40</v>
      </c>
      <c r="F262" t="s">
        <v>97</v>
      </c>
      <c r="G262" t="s">
        <v>577</v>
      </c>
      <c r="H262">
        <v>258514</v>
      </c>
      <c r="I262" t="s">
        <v>235</v>
      </c>
      <c r="J262" t="s">
        <v>62</v>
      </c>
      <c r="M262">
        <v>44742</v>
      </c>
    </row>
    <row r="263" spans="1:30">
      <c r="A263" s="73" t="s">
        <v>600</v>
      </c>
      <c r="B263" t="s">
        <v>489</v>
      </c>
      <c r="C263" t="s">
        <v>191</v>
      </c>
      <c r="D263">
        <v>29</v>
      </c>
      <c r="E263" t="s">
        <v>34</v>
      </c>
      <c r="F263" t="s">
        <v>128</v>
      </c>
      <c r="G263" t="s">
        <v>577</v>
      </c>
      <c r="H263">
        <v>258514</v>
      </c>
      <c r="I263" t="s">
        <v>103</v>
      </c>
      <c r="J263" t="s">
        <v>107</v>
      </c>
      <c r="M263">
        <v>44742</v>
      </c>
      <c r="N263" t="s">
        <v>601</v>
      </c>
      <c r="P263">
        <v>8.5</v>
      </c>
      <c r="Q263">
        <v>5000</v>
      </c>
      <c r="R263">
        <v>5000</v>
      </c>
      <c r="S263">
        <v>0</v>
      </c>
      <c r="AC263" t="s">
        <v>602</v>
      </c>
      <c r="AD263" t="s">
        <v>83</v>
      </c>
    </row>
    <row r="264" spans="1:30">
      <c r="A264" s="73" t="s">
        <v>603</v>
      </c>
      <c r="B264" t="s">
        <v>489</v>
      </c>
      <c r="C264" t="s">
        <v>191</v>
      </c>
      <c r="D264">
        <v>30</v>
      </c>
      <c r="E264" t="s">
        <v>34</v>
      </c>
      <c r="F264" t="s">
        <v>512</v>
      </c>
      <c r="G264" t="s">
        <v>577</v>
      </c>
      <c r="H264">
        <v>258514</v>
      </c>
      <c r="I264" t="s">
        <v>162</v>
      </c>
      <c r="J264" t="s">
        <v>76</v>
      </c>
      <c r="M264">
        <v>44747</v>
      </c>
    </row>
    <row r="265" spans="1:30">
      <c r="A265" s="73" t="s">
        <v>604</v>
      </c>
      <c r="B265" t="s">
        <v>489</v>
      </c>
      <c r="C265" t="s">
        <v>85</v>
      </c>
      <c r="D265">
        <v>4</v>
      </c>
      <c r="E265" t="s">
        <v>34</v>
      </c>
      <c r="F265" t="s">
        <v>149</v>
      </c>
      <c r="G265" t="s">
        <v>605</v>
      </c>
      <c r="I265" t="s">
        <v>327</v>
      </c>
      <c r="J265" t="s">
        <v>62</v>
      </c>
      <c r="M265">
        <v>44747</v>
      </c>
    </row>
    <row r="266" spans="1:30">
      <c r="A266" s="73" t="s">
        <v>606</v>
      </c>
      <c r="B266" t="s">
        <v>489</v>
      </c>
      <c r="C266" t="s">
        <v>232</v>
      </c>
      <c r="D266">
        <v>26</v>
      </c>
      <c r="E266" t="s">
        <v>32</v>
      </c>
      <c r="F266" t="s">
        <v>74</v>
      </c>
      <c r="G266" t="s">
        <v>577</v>
      </c>
      <c r="H266">
        <v>265435</v>
      </c>
      <c r="I266" t="s">
        <v>607</v>
      </c>
      <c r="J266" t="s">
        <v>608</v>
      </c>
      <c r="M266">
        <v>44802</v>
      </c>
    </row>
    <row r="267" spans="1:30">
      <c r="A267" s="73" t="s">
        <v>609</v>
      </c>
      <c r="B267" t="s">
        <v>489</v>
      </c>
      <c r="C267" t="s">
        <v>232</v>
      </c>
      <c r="D267">
        <v>30</v>
      </c>
      <c r="E267" t="s">
        <v>40</v>
      </c>
      <c r="F267" t="s">
        <v>149</v>
      </c>
      <c r="G267" t="s">
        <v>577</v>
      </c>
      <c r="H267">
        <v>265435</v>
      </c>
      <c r="J267" t="s">
        <v>91</v>
      </c>
    </row>
    <row r="268" spans="1:30">
      <c r="A268" s="73" t="s">
        <v>610</v>
      </c>
      <c r="B268" t="s">
        <v>489</v>
      </c>
      <c r="C268" t="s">
        <v>611</v>
      </c>
      <c r="D268">
        <v>1</v>
      </c>
      <c r="E268" t="s">
        <v>40</v>
      </c>
      <c r="F268" t="s">
        <v>149</v>
      </c>
      <c r="G268" t="s">
        <v>577</v>
      </c>
      <c r="H268">
        <v>265435</v>
      </c>
      <c r="J268" t="s">
        <v>62</v>
      </c>
    </row>
    <row r="269" spans="1:30">
      <c r="A269" s="73" t="s">
        <v>612</v>
      </c>
      <c r="B269" t="s">
        <v>489</v>
      </c>
      <c r="C269" t="s">
        <v>611</v>
      </c>
      <c r="D269">
        <v>1</v>
      </c>
      <c r="E269" t="s">
        <v>40</v>
      </c>
      <c r="F269" t="s">
        <v>149</v>
      </c>
      <c r="G269" t="s">
        <v>577</v>
      </c>
      <c r="H269">
        <v>265435</v>
      </c>
      <c r="J269" t="s">
        <v>613</v>
      </c>
      <c r="M269">
        <v>44805</v>
      </c>
    </row>
    <row r="270" spans="1:30">
      <c r="A270" s="73" t="s">
        <v>614</v>
      </c>
      <c r="B270" t="s">
        <v>615</v>
      </c>
      <c r="C270" t="s">
        <v>33</v>
      </c>
      <c r="D270">
        <v>10</v>
      </c>
      <c r="E270" t="s">
        <v>34</v>
      </c>
      <c r="F270" t="s">
        <v>202</v>
      </c>
      <c r="G270" t="s">
        <v>501</v>
      </c>
      <c r="H270">
        <v>236240</v>
      </c>
      <c r="J270" t="s">
        <v>91</v>
      </c>
      <c r="M270">
        <v>44572</v>
      </c>
      <c r="N270" t="s">
        <v>616</v>
      </c>
      <c r="P270">
        <v>1.5</v>
      </c>
      <c r="Q270">
        <v>500</v>
      </c>
      <c r="R270">
        <v>500</v>
      </c>
      <c r="S270">
        <v>119</v>
      </c>
      <c r="AC270" t="s">
        <v>617</v>
      </c>
      <c r="AD270" t="s">
        <v>83</v>
      </c>
    </row>
    <row r="271" spans="1:30">
      <c r="A271" s="73" t="s">
        <v>618</v>
      </c>
      <c r="B271" t="s">
        <v>615</v>
      </c>
      <c r="C271" t="s">
        <v>33</v>
      </c>
      <c r="D271">
        <v>11</v>
      </c>
      <c r="E271" t="s">
        <v>40</v>
      </c>
      <c r="F271" t="s">
        <v>74</v>
      </c>
      <c r="G271" t="s">
        <v>501</v>
      </c>
      <c r="H271">
        <v>236240</v>
      </c>
      <c r="J271" t="s">
        <v>62</v>
      </c>
      <c r="M271">
        <v>44572</v>
      </c>
      <c r="N271" t="s">
        <v>619</v>
      </c>
      <c r="P271">
        <v>2</v>
      </c>
      <c r="Q271">
        <v>9000</v>
      </c>
      <c r="R271">
        <v>9000</v>
      </c>
      <c r="S271">
        <v>0</v>
      </c>
      <c r="AC271" t="s">
        <v>620</v>
      </c>
      <c r="AD271" t="s">
        <v>83</v>
      </c>
    </row>
    <row r="272" spans="1:30">
      <c r="A272" s="73" t="s">
        <v>621</v>
      </c>
      <c r="B272" t="s">
        <v>615</v>
      </c>
      <c r="C272" t="s">
        <v>33</v>
      </c>
      <c r="D272">
        <v>11</v>
      </c>
      <c r="E272" t="s">
        <v>32</v>
      </c>
      <c r="F272" t="s">
        <v>50</v>
      </c>
      <c r="G272" t="s">
        <v>501</v>
      </c>
      <c r="H272">
        <v>236240</v>
      </c>
      <c r="I272" t="s">
        <v>209</v>
      </c>
      <c r="J272" t="s">
        <v>57</v>
      </c>
      <c r="M272">
        <v>44573</v>
      </c>
    </row>
    <row r="273" spans="1:30">
      <c r="A273" s="73" t="s">
        <v>622</v>
      </c>
      <c r="B273" t="s">
        <v>615</v>
      </c>
      <c r="C273" t="s">
        <v>33</v>
      </c>
      <c r="D273">
        <v>11</v>
      </c>
      <c r="E273" t="s">
        <v>32</v>
      </c>
      <c r="F273" t="s">
        <v>50</v>
      </c>
      <c r="G273" t="s">
        <v>501</v>
      </c>
      <c r="H273">
        <v>236240</v>
      </c>
      <c r="I273" t="s">
        <v>56</v>
      </c>
      <c r="J273" t="s">
        <v>57</v>
      </c>
      <c r="M273">
        <v>44573</v>
      </c>
    </row>
    <row r="274" spans="1:30">
      <c r="A274" s="73" t="s">
        <v>623</v>
      </c>
      <c r="B274" t="s">
        <v>615</v>
      </c>
      <c r="C274" t="s">
        <v>33</v>
      </c>
      <c r="D274">
        <v>12</v>
      </c>
      <c r="E274" t="s">
        <v>34</v>
      </c>
      <c r="F274" t="s">
        <v>149</v>
      </c>
      <c r="G274" t="s">
        <v>501</v>
      </c>
      <c r="H274">
        <v>236240</v>
      </c>
      <c r="J274" t="s">
        <v>624</v>
      </c>
      <c r="M274">
        <v>44575</v>
      </c>
    </row>
    <row r="275" spans="1:30">
      <c r="A275" s="73" t="s">
        <v>625</v>
      </c>
      <c r="B275" t="s">
        <v>615</v>
      </c>
      <c r="C275" t="s">
        <v>33</v>
      </c>
      <c r="D275">
        <v>14</v>
      </c>
      <c r="E275" t="s">
        <v>34</v>
      </c>
      <c r="F275" t="s">
        <v>159</v>
      </c>
      <c r="G275" t="s">
        <v>501</v>
      </c>
      <c r="H275">
        <v>243301</v>
      </c>
      <c r="I275" t="s">
        <v>37</v>
      </c>
      <c r="J275" t="s">
        <v>535</v>
      </c>
      <c r="M275">
        <v>44578</v>
      </c>
    </row>
    <row r="276" spans="1:30">
      <c r="A276" s="73" t="s">
        <v>626</v>
      </c>
      <c r="B276" t="s">
        <v>615</v>
      </c>
      <c r="C276" t="s">
        <v>33</v>
      </c>
      <c r="D276">
        <v>16</v>
      </c>
      <c r="E276" t="s">
        <v>34</v>
      </c>
      <c r="F276" t="s">
        <v>202</v>
      </c>
      <c r="G276" t="s">
        <v>627</v>
      </c>
      <c r="H276">
        <v>23624</v>
      </c>
      <c r="J276" t="s">
        <v>628</v>
      </c>
      <c r="M276">
        <v>44578</v>
      </c>
    </row>
    <row r="277" spans="1:30">
      <c r="A277" s="73" t="s">
        <v>629</v>
      </c>
      <c r="B277" t="s">
        <v>615</v>
      </c>
      <c r="C277" t="s">
        <v>33</v>
      </c>
      <c r="D277">
        <v>19</v>
      </c>
      <c r="E277" t="s">
        <v>34</v>
      </c>
      <c r="F277" t="s">
        <v>88</v>
      </c>
      <c r="G277" t="s">
        <v>501</v>
      </c>
      <c r="H277">
        <v>236241</v>
      </c>
      <c r="I277" t="s">
        <v>37</v>
      </c>
      <c r="J277" t="s">
        <v>91</v>
      </c>
      <c r="M277">
        <v>44582</v>
      </c>
    </row>
    <row r="278" spans="1:30">
      <c r="A278" s="73" t="s">
        <v>630</v>
      </c>
      <c r="B278" t="s">
        <v>615</v>
      </c>
      <c r="C278" t="s">
        <v>33</v>
      </c>
      <c r="D278">
        <v>19</v>
      </c>
      <c r="E278" t="s">
        <v>34</v>
      </c>
      <c r="F278" t="s">
        <v>202</v>
      </c>
      <c r="G278" t="s">
        <v>501</v>
      </c>
      <c r="H278">
        <v>236241</v>
      </c>
      <c r="I278" t="s">
        <v>209</v>
      </c>
      <c r="J278" t="s">
        <v>62</v>
      </c>
      <c r="M278">
        <v>44582</v>
      </c>
      <c r="N278" t="s">
        <v>631</v>
      </c>
      <c r="S278">
        <v>185</v>
      </c>
      <c r="AC278" t="s">
        <v>82</v>
      </c>
      <c r="AD278" t="s">
        <v>83</v>
      </c>
    </row>
    <row r="279" spans="1:30">
      <c r="A279" s="73" t="s">
        <v>632</v>
      </c>
      <c r="B279" t="s">
        <v>615</v>
      </c>
      <c r="C279" t="s">
        <v>33</v>
      </c>
      <c r="D279">
        <v>21</v>
      </c>
      <c r="E279" t="s">
        <v>40</v>
      </c>
      <c r="F279" t="s">
        <v>633</v>
      </c>
      <c r="G279" t="s">
        <v>501</v>
      </c>
      <c r="H279">
        <v>236241</v>
      </c>
      <c r="I279" t="s">
        <v>37</v>
      </c>
      <c r="J279" t="s">
        <v>634</v>
      </c>
      <c r="M279">
        <v>44582</v>
      </c>
      <c r="N279" t="s">
        <v>635</v>
      </c>
      <c r="P279">
        <v>7</v>
      </c>
      <c r="Q279">
        <v>4500</v>
      </c>
      <c r="R279">
        <v>1320</v>
      </c>
      <c r="S279">
        <v>354</v>
      </c>
      <c r="AC279" t="s">
        <v>636</v>
      </c>
      <c r="AD279" t="s">
        <v>83</v>
      </c>
    </row>
    <row r="280" spans="1:30">
      <c r="A280" s="73" t="s">
        <v>637</v>
      </c>
      <c r="B280" t="s">
        <v>615</v>
      </c>
      <c r="C280" t="s">
        <v>33</v>
      </c>
      <c r="D280">
        <v>21</v>
      </c>
      <c r="E280" t="s">
        <v>34</v>
      </c>
      <c r="F280" t="s">
        <v>41</v>
      </c>
      <c r="G280" t="s">
        <v>501</v>
      </c>
      <c r="H280">
        <v>236241</v>
      </c>
      <c r="I280" t="s">
        <v>43</v>
      </c>
      <c r="J280" t="s">
        <v>76</v>
      </c>
      <c r="M280">
        <v>44586</v>
      </c>
    </row>
    <row r="281" spans="1:30">
      <c r="A281" s="73" t="s">
        <v>638</v>
      </c>
      <c r="B281" t="s">
        <v>615</v>
      </c>
      <c r="C281" t="s">
        <v>47</v>
      </c>
      <c r="D281">
        <v>1</v>
      </c>
      <c r="E281" t="s">
        <v>40</v>
      </c>
      <c r="F281" t="s">
        <v>35</v>
      </c>
      <c r="G281" t="s">
        <v>551</v>
      </c>
      <c r="H281">
        <v>236241</v>
      </c>
      <c r="J281" t="s">
        <v>363</v>
      </c>
      <c r="M281">
        <v>44593</v>
      </c>
    </row>
    <row r="282" spans="1:30">
      <c r="A282" s="73" t="s">
        <v>639</v>
      </c>
      <c r="B282" t="s">
        <v>615</v>
      </c>
      <c r="C282" t="s">
        <v>47</v>
      </c>
      <c r="D282">
        <v>8</v>
      </c>
      <c r="E282" t="s">
        <v>32</v>
      </c>
      <c r="F282" t="s">
        <v>344</v>
      </c>
      <c r="G282" t="s">
        <v>501</v>
      </c>
      <c r="H282">
        <v>236241</v>
      </c>
      <c r="J282" t="s">
        <v>62</v>
      </c>
      <c r="M282">
        <v>44601</v>
      </c>
      <c r="N282" t="s">
        <v>640</v>
      </c>
      <c r="Q282">
        <v>750</v>
      </c>
      <c r="AC282" t="s">
        <v>641</v>
      </c>
      <c r="AD282" t="s">
        <v>83</v>
      </c>
    </row>
    <row r="283" spans="1:30">
      <c r="A283" s="73" t="s">
        <v>642</v>
      </c>
      <c r="B283" t="s">
        <v>615</v>
      </c>
      <c r="C283" t="s">
        <v>47</v>
      </c>
      <c r="D283">
        <v>8</v>
      </c>
      <c r="E283" t="s">
        <v>32</v>
      </c>
      <c r="F283" t="s">
        <v>344</v>
      </c>
      <c r="G283" t="s">
        <v>501</v>
      </c>
      <c r="H283">
        <v>236241</v>
      </c>
      <c r="I283" t="s">
        <v>162</v>
      </c>
      <c r="J283" t="s">
        <v>575</v>
      </c>
      <c r="M283">
        <v>44601</v>
      </c>
    </row>
    <row r="284" spans="1:30">
      <c r="A284" s="73" t="s">
        <v>643</v>
      </c>
      <c r="B284" t="s">
        <v>615</v>
      </c>
      <c r="C284" t="s">
        <v>47</v>
      </c>
      <c r="D284">
        <v>16</v>
      </c>
      <c r="E284" t="s">
        <v>34</v>
      </c>
      <c r="F284" t="s">
        <v>111</v>
      </c>
      <c r="G284" t="s">
        <v>644</v>
      </c>
      <c r="H284">
        <v>251226</v>
      </c>
      <c r="I284" t="s">
        <v>56</v>
      </c>
      <c r="J284" t="s">
        <v>62</v>
      </c>
      <c r="M284">
        <v>44609</v>
      </c>
    </row>
    <row r="285" spans="1:30">
      <c r="A285" s="73" t="s">
        <v>645</v>
      </c>
      <c r="B285" t="s">
        <v>615</v>
      </c>
      <c r="C285" t="s">
        <v>47</v>
      </c>
      <c r="D285">
        <v>18</v>
      </c>
      <c r="E285" t="s">
        <v>34</v>
      </c>
      <c r="F285" t="s">
        <v>88</v>
      </c>
      <c r="G285" t="s">
        <v>501</v>
      </c>
      <c r="H285">
        <v>251230</v>
      </c>
      <c r="I285" t="s">
        <v>37</v>
      </c>
      <c r="J285" t="s">
        <v>91</v>
      </c>
      <c r="M285">
        <v>44614</v>
      </c>
    </row>
    <row r="286" spans="1:30">
      <c r="A286" s="73" t="s">
        <v>646</v>
      </c>
      <c r="B286" t="s">
        <v>615</v>
      </c>
      <c r="C286" t="s">
        <v>47</v>
      </c>
      <c r="D286">
        <v>23</v>
      </c>
      <c r="E286" t="s">
        <v>34</v>
      </c>
      <c r="F286" t="s">
        <v>274</v>
      </c>
      <c r="G286" t="s">
        <v>501</v>
      </c>
      <c r="H286">
        <v>251230</v>
      </c>
      <c r="I286" t="s">
        <v>209</v>
      </c>
      <c r="J286" t="s">
        <v>116</v>
      </c>
      <c r="M286">
        <v>44616</v>
      </c>
    </row>
    <row r="287" spans="1:30">
      <c r="A287" s="73" t="s">
        <v>647</v>
      </c>
      <c r="B287" t="s">
        <v>615</v>
      </c>
      <c r="C287" t="s">
        <v>55</v>
      </c>
      <c r="D287">
        <v>8</v>
      </c>
      <c r="E287" t="s">
        <v>40</v>
      </c>
      <c r="F287" t="s">
        <v>35</v>
      </c>
      <c r="G287" t="s">
        <v>648</v>
      </c>
      <c r="J287" t="s">
        <v>649</v>
      </c>
      <c r="M287">
        <v>44628</v>
      </c>
    </row>
    <row r="288" spans="1:30">
      <c r="A288" s="73" t="s">
        <v>650</v>
      </c>
      <c r="B288" t="s">
        <v>615</v>
      </c>
      <c r="C288" t="s">
        <v>55</v>
      </c>
      <c r="D288">
        <v>10</v>
      </c>
      <c r="E288" t="s">
        <v>40</v>
      </c>
      <c r="F288" t="s">
        <v>149</v>
      </c>
      <c r="G288" t="s">
        <v>501</v>
      </c>
      <c r="H288">
        <v>251228</v>
      </c>
      <c r="J288" t="s">
        <v>62</v>
      </c>
      <c r="M288">
        <v>44631</v>
      </c>
    </row>
    <row r="289" spans="1:30">
      <c r="A289" s="73" t="s">
        <v>651</v>
      </c>
      <c r="B289" t="s">
        <v>615</v>
      </c>
      <c r="C289" t="s">
        <v>55</v>
      </c>
      <c r="D289">
        <v>19</v>
      </c>
      <c r="E289" t="s">
        <v>34</v>
      </c>
      <c r="F289" t="s">
        <v>204</v>
      </c>
      <c r="G289" t="s">
        <v>501</v>
      </c>
      <c r="H289">
        <v>261058</v>
      </c>
      <c r="J289" t="s">
        <v>575</v>
      </c>
      <c r="M289">
        <v>44641</v>
      </c>
    </row>
    <row r="290" spans="1:30">
      <c r="A290" s="73" t="s">
        <v>652</v>
      </c>
      <c r="B290" t="s">
        <v>615</v>
      </c>
      <c r="C290" t="s">
        <v>55</v>
      </c>
      <c r="D290">
        <v>19</v>
      </c>
      <c r="E290" t="s">
        <v>32</v>
      </c>
      <c r="F290" t="s">
        <v>74</v>
      </c>
      <c r="G290" t="s">
        <v>653</v>
      </c>
      <c r="H290">
        <v>262438</v>
      </c>
      <c r="J290" t="s">
        <v>570</v>
      </c>
      <c r="M290">
        <v>44641</v>
      </c>
    </row>
    <row r="291" spans="1:30">
      <c r="A291" s="73" t="s">
        <v>654</v>
      </c>
      <c r="B291" t="s">
        <v>615</v>
      </c>
      <c r="C291" t="s">
        <v>55</v>
      </c>
      <c r="D291">
        <v>31</v>
      </c>
      <c r="E291" t="s">
        <v>34</v>
      </c>
      <c r="F291" t="s">
        <v>550</v>
      </c>
      <c r="G291" t="s">
        <v>501</v>
      </c>
      <c r="H291">
        <v>261147</v>
      </c>
      <c r="J291" t="s">
        <v>575</v>
      </c>
      <c r="M291">
        <v>44652</v>
      </c>
    </row>
    <row r="292" spans="1:30">
      <c r="A292" s="73" t="s">
        <v>655</v>
      </c>
      <c r="B292" t="s">
        <v>615</v>
      </c>
      <c r="C292" t="s">
        <v>64</v>
      </c>
      <c r="D292">
        <v>4</v>
      </c>
      <c r="E292" t="s">
        <v>32</v>
      </c>
      <c r="F292" t="s">
        <v>373</v>
      </c>
      <c r="G292" t="s">
        <v>627</v>
      </c>
      <c r="H292">
        <v>261147</v>
      </c>
      <c r="I292" t="s">
        <v>656</v>
      </c>
      <c r="J292" t="s">
        <v>91</v>
      </c>
      <c r="M292">
        <v>44656</v>
      </c>
    </row>
    <row r="293" spans="1:30">
      <c r="A293" s="73" t="s">
        <v>657</v>
      </c>
      <c r="B293" t="s">
        <v>615</v>
      </c>
      <c r="C293" t="s">
        <v>64</v>
      </c>
      <c r="D293">
        <v>6</v>
      </c>
      <c r="E293" t="s">
        <v>34</v>
      </c>
      <c r="F293" t="s">
        <v>159</v>
      </c>
      <c r="G293" t="s">
        <v>501</v>
      </c>
      <c r="H293">
        <v>261147</v>
      </c>
      <c r="I293" t="s">
        <v>37</v>
      </c>
      <c r="J293" t="s">
        <v>165</v>
      </c>
      <c r="M293">
        <v>44658</v>
      </c>
    </row>
    <row r="294" spans="1:30">
      <c r="A294" s="73" t="s">
        <v>658</v>
      </c>
      <c r="B294" t="s">
        <v>615</v>
      </c>
      <c r="C294" t="s">
        <v>64</v>
      </c>
      <c r="D294">
        <v>18</v>
      </c>
      <c r="E294" t="s">
        <v>34</v>
      </c>
      <c r="F294" t="s">
        <v>159</v>
      </c>
      <c r="G294" t="s">
        <v>501</v>
      </c>
      <c r="H294">
        <v>270441</v>
      </c>
      <c r="I294" t="s">
        <v>246</v>
      </c>
      <c r="J294" t="s">
        <v>91</v>
      </c>
      <c r="M294">
        <v>44670</v>
      </c>
    </row>
    <row r="295" spans="1:30">
      <c r="A295" s="73" t="s">
        <v>659</v>
      </c>
      <c r="B295" t="s">
        <v>615</v>
      </c>
      <c r="C295" t="s">
        <v>64</v>
      </c>
      <c r="D295">
        <v>28</v>
      </c>
      <c r="E295" t="s">
        <v>40</v>
      </c>
      <c r="F295" t="s">
        <v>314</v>
      </c>
      <c r="G295" t="s">
        <v>501</v>
      </c>
      <c r="H295">
        <v>269843</v>
      </c>
      <c r="I295" t="s">
        <v>270</v>
      </c>
      <c r="J295" t="s">
        <v>649</v>
      </c>
    </row>
    <row r="296" spans="1:30">
      <c r="A296" s="73" t="s">
        <v>660</v>
      </c>
      <c r="B296" t="s">
        <v>615</v>
      </c>
      <c r="C296" t="s">
        <v>78</v>
      </c>
      <c r="D296">
        <v>3</v>
      </c>
      <c r="E296" t="s">
        <v>40</v>
      </c>
      <c r="F296" t="s">
        <v>152</v>
      </c>
      <c r="G296" t="s">
        <v>501</v>
      </c>
      <c r="H296">
        <v>269843</v>
      </c>
      <c r="I296" t="s">
        <v>61</v>
      </c>
      <c r="J296" t="s">
        <v>91</v>
      </c>
      <c r="M296">
        <v>44685</v>
      </c>
    </row>
    <row r="297" spans="1:30">
      <c r="A297" s="73" t="s">
        <v>661</v>
      </c>
      <c r="B297" t="s">
        <v>615</v>
      </c>
      <c r="C297" t="s">
        <v>78</v>
      </c>
      <c r="D297">
        <v>3</v>
      </c>
      <c r="E297" t="s">
        <v>34</v>
      </c>
      <c r="F297" t="s">
        <v>512</v>
      </c>
      <c r="G297" t="s">
        <v>644</v>
      </c>
      <c r="H297">
        <v>269843</v>
      </c>
      <c r="I297" t="s">
        <v>144</v>
      </c>
      <c r="J297" t="s">
        <v>297</v>
      </c>
      <c r="M297">
        <v>44685</v>
      </c>
      <c r="N297" t="s">
        <v>662</v>
      </c>
      <c r="P297">
        <v>10</v>
      </c>
      <c r="Q297">
        <v>2500</v>
      </c>
      <c r="R297">
        <v>2500</v>
      </c>
      <c r="S297">
        <v>350</v>
      </c>
      <c r="AC297" t="s">
        <v>663</v>
      </c>
      <c r="AD297" t="s">
        <v>83</v>
      </c>
    </row>
    <row r="298" spans="1:30">
      <c r="A298" s="73" t="s">
        <v>664</v>
      </c>
      <c r="B298" t="s">
        <v>615</v>
      </c>
      <c r="C298" t="s">
        <v>78</v>
      </c>
      <c r="D298">
        <v>12</v>
      </c>
      <c r="E298" t="s">
        <v>40</v>
      </c>
      <c r="F298" t="s">
        <v>189</v>
      </c>
      <c r="G298" t="s">
        <v>665</v>
      </c>
      <c r="H298">
        <v>276657</v>
      </c>
      <c r="I298" t="s">
        <v>270</v>
      </c>
      <c r="J298" t="s">
        <v>297</v>
      </c>
      <c r="M298">
        <v>44694</v>
      </c>
    </row>
    <row r="299" spans="1:30">
      <c r="A299" s="73" t="s">
        <v>666</v>
      </c>
      <c r="B299" t="s">
        <v>615</v>
      </c>
      <c r="C299" t="s">
        <v>78</v>
      </c>
      <c r="D299">
        <v>13</v>
      </c>
      <c r="E299" t="s">
        <v>32</v>
      </c>
      <c r="F299" t="s">
        <v>41</v>
      </c>
      <c r="G299" t="s">
        <v>665</v>
      </c>
      <c r="H299">
        <v>276657</v>
      </c>
      <c r="I299" t="s">
        <v>43</v>
      </c>
      <c r="J299" t="s">
        <v>213</v>
      </c>
      <c r="M299">
        <v>44698</v>
      </c>
    </row>
    <row r="300" spans="1:30">
      <c r="A300" s="73" t="s">
        <v>667</v>
      </c>
      <c r="B300" t="s">
        <v>615</v>
      </c>
      <c r="C300" t="s">
        <v>78</v>
      </c>
      <c r="D300">
        <v>24</v>
      </c>
      <c r="E300" t="s">
        <v>32</v>
      </c>
      <c r="F300" t="s">
        <v>59</v>
      </c>
      <c r="G300" t="s">
        <v>501</v>
      </c>
      <c r="H300">
        <v>277871</v>
      </c>
      <c r="J300" t="s">
        <v>575</v>
      </c>
      <c r="M300">
        <v>44706</v>
      </c>
    </row>
    <row r="301" spans="1:30">
      <c r="A301" s="73" t="s">
        <v>668</v>
      </c>
      <c r="B301" t="s">
        <v>615</v>
      </c>
      <c r="C301" t="s">
        <v>78</v>
      </c>
      <c r="D301">
        <v>25</v>
      </c>
      <c r="E301" t="s">
        <v>34</v>
      </c>
      <c r="F301" t="s">
        <v>344</v>
      </c>
      <c r="G301" t="s">
        <v>501</v>
      </c>
      <c r="H301">
        <v>277871</v>
      </c>
      <c r="I301" t="s">
        <v>270</v>
      </c>
      <c r="J301" t="s">
        <v>649</v>
      </c>
      <c r="M301">
        <v>44707</v>
      </c>
    </row>
    <row r="302" spans="1:30">
      <c r="A302" s="73" t="s">
        <v>669</v>
      </c>
      <c r="B302" t="s">
        <v>615</v>
      </c>
      <c r="C302" t="s">
        <v>78</v>
      </c>
      <c r="D302">
        <v>25</v>
      </c>
      <c r="E302" t="s">
        <v>34</v>
      </c>
      <c r="F302" t="s">
        <v>344</v>
      </c>
      <c r="G302" t="s">
        <v>501</v>
      </c>
      <c r="H302">
        <v>277871</v>
      </c>
      <c r="I302" t="s">
        <v>495</v>
      </c>
      <c r="J302" t="s">
        <v>575</v>
      </c>
      <c r="M302">
        <v>44707</v>
      </c>
      <c r="N302" t="s">
        <v>670</v>
      </c>
      <c r="P302">
        <v>2</v>
      </c>
      <c r="Q302">
        <v>10800</v>
      </c>
      <c r="R302">
        <v>2400</v>
      </c>
      <c r="S302">
        <v>21</v>
      </c>
      <c r="AC302" t="s">
        <v>671</v>
      </c>
      <c r="AD302" t="s">
        <v>83</v>
      </c>
    </row>
    <row r="303" spans="1:30">
      <c r="A303" s="73" t="s">
        <v>672</v>
      </c>
      <c r="B303" t="s">
        <v>615</v>
      </c>
      <c r="C303" t="s">
        <v>78</v>
      </c>
      <c r="D303">
        <v>31</v>
      </c>
      <c r="E303" t="s">
        <v>34</v>
      </c>
      <c r="F303" t="s">
        <v>114</v>
      </c>
      <c r="G303" t="s">
        <v>673</v>
      </c>
      <c r="H303">
        <v>251237</v>
      </c>
      <c r="I303" t="s">
        <v>37</v>
      </c>
      <c r="J303" t="s">
        <v>587</v>
      </c>
      <c r="M303">
        <v>44713</v>
      </c>
      <c r="N303" t="s">
        <v>674</v>
      </c>
      <c r="P303">
        <v>3.75</v>
      </c>
      <c r="Q303">
        <v>4500</v>
      </c>
      <c r="R303">
        <v>1700</v>
      </c>
      <c r="S303">
        <v>41</v>
      </c>
      <c r="AC303" t="s">
        <v>675</v>
      </c>
      <c r="AD303" t="s">
        <v>83</v>
      </c>
    </row>
    <row r="304" spans="1:30">
      <c r="A304" s="73" t="s">
        <v>676</v>
      </c>
      <c r="B304" t="s">
        <v>615</v>
      </c>
      <c r="C304" t="s">
        <v>191</v>
      </c>
      <c r="D304">
        <v>1</v>
      </c>
      <c r="E304" t="s">
        <v>34</v>
      </c>
      <c r="F304" t="s">
        <v>50</v>
      </c>
      <c r="G304" t="s">
        <v>377</v>
      </c>
      <c r="H304">
        <v>277902</v>
      </c>
      <c r="I304" t="s">
        <v>56</v>
      </c>
      <c r="J304" t="s">
        <v>57</v>
      </c>
      <c r="M304">
        <v>44714</v>
      </c>
    </row>
    <row r="305" spans="1:30">
      <c r="A305" s="73" t="s">
        <v>677</v>
      </c>
      <c r="B305" t="s">
        <v>615</v>
      </c>
      <c r="C305" t="s">
        <v>191</v>
      </c>
      <c r="D305">
        <v>1</v>
      </c>
      <c r="E305" t="s">
        <v>34</v>
      </c>
      <c r="F305" t="s">
        <v>50</v>
      </c>
      <c r="G305" t="s">
        <v>377</v>
      </c>
      <c r="H305">
        <v>277902</v>
      </c>
      <c r="I305" t="s">
        <v>209</v>
      </c>
      <c r="J305" t="s">
        <v>57</v>
      </c>
      <c r="M305">
        <v>44714</v>
      </c>
    </row>
    <row r="306" spans="1:30">
      <c r="A306" s="73" t="s">
        <v>678</v>
      </c>
      <c r="B306" t="s">
        <v>615</v>
      </c>
      <c r="C306" t="s">
        <v>191</v>
      </c>
      <c r="D306">
        <v>1</v>
      </c>
      <c r="E306" t="s">
        <v>34</v>
      </c>
      <c r="F306" t="s">
        <v>50</v>
      </c>
      <c r="G306" t="s">
        <v>377</v>
      </c>
      <c r="H306">
        <v>277902</v>
      </c>
      <c r="I306" t="s">
        <v>103</v>
      </c>
      <c r="J306" t="s">
        <v>91</v>
      </c>
      <c r="M306">
        <v>44714</v>
      </c>
    </row>
    <row r="307" spans="1:30">
      <c r="A307" s="73" t="s">
        <v>679</v>
      </c>
      <c r="B307" t="s">
        <v>615</v>
      </c>
      <c r="C307" t="s">
        <v>191</v>
      </c>
      <c r="D307">
        <v>4</v>
      </c>
      <c r="E307" t="s">
        <v>34</v>
      </c>
      <c r="F307" t="s">
        <v>446</v>
      </c>
      <c r="G307" t="s">
        <v>680</v>
      </c>
      <c r="H307">
        <v>269865</v>
      </c>
      <c r="I307" t="s">
        <v>43</v>
      </c>
      <c r="J307" t="s">
        <v>62</v>
      </c>
      <c r="M307">
        <v>44718</v>
      </c>
    </row>
    <row r="308" spans="1:30">
      <c r="A308" s="73" t="s">
        <v>681</v>
      </c>
      <c r="B308" t="s">
        <v>615</v>
      </c>
      <c r="C308" t="s">
        <v>191</v>
      </c>
      <c r="D308">
        <v>13</v>
      </c>
      <c r="E308" t="s">
        <v>34</v>
      </c>
      <c r="F308" t="s">
        <v>682</v>
      </c>
      <c r="G308" t="s">
        <v>393</v>
      </c>
      <c r="H308">
        <v>287271</v>
      </c>
      <c r="I308" t="s">
        <v>95</v>
      </c>
      <c r="J308" t="s">
        <v>91</v>
      </c>
      <c r="M308">
        <v>44726</v>
      </c>
    </row>
    <row r="309" spans="1:30">
      <c r="A309" s="73" t="s">
        <v>683</v>
      </c>
      <c r="B309" t="s">
        <v>615</v>
      </c>
      <c r="C309" t="s">
        <v>191</v>
      </c>
      <c r="D309">
        <v>13</v>
      </c>
      <c r="E309" t="s">
        <v>34</v>
      </c>
      <c r="F309" t="s">
        <v>159</v>
      </c>
      <c r="G309" t="s">
        <v>393</v>
      </c>
      <c r="H309">
        <v>287271</v>
      </c>
      <c r="J309" t="s">
        <v>165</v>
      </c>
      <c r="M309">
        <v>44726</v>
      </c>
    </row>
    <row r="310" spans="1:30">
      <c r="A310" s="73" t="s">
        <v>684</v>
      </c>
      <c r="B310" t="s">
        <v>615</v>
      </c>
      <c r="C310" t="s">
        <v>191</v>
      </c>
      <c r="D310">
        <v>17</v>
      </c>
      <c r="E310" t="s">
        <v>34</v>
      </c>
      <c r="F310" t="s">
        <v>159</v>
      </c>
      <c r="G310" t="s">
        <v>685</v>
      </c>
      <c r="H310">
        <v>287270</v>
      </c>
      <c r="I310" t="s">
        <v>246</v>
      </c>
      <c r="J310" t="s">
        <v>165</v>
      </c>
      <c r="M310">
        <v>44732</v>
      </c>
    </row>
    <row r="311" spans="1:30">
      <c r="A311" s="73" t="s">
        <v>686</v>
      </c>
      <c r="B311" t="s">
        <v>615</v>
      </c>
      <c r="C311" t="s">
        <v>191</v>
      </c>
      <c r="D311">
        <v>25</v>
      </c>
      <c r="E311" t="s">
        <v>32</v>
      </c>
      <c r="F311" t="s">
        <v>687</v>
      </c>
      <c r="G311" t="s">
        <v>282</v>
      </c>
      <c r="H311">
        <v>253363</v>
      </c>
      <c r="J311" t="s">
        <v>72</v>
      </c>
      <c r="M311">
        <v>44739</v>
      </c>
    </row>
    <row r="312" spans="1:30">
      <c r="A312" s="73" t="s">
        <v>688</v>
      </c>
      <c r="B312" t="s">
        <v>615</v>
      </c>
      <c r="C312" t="s">
        <v>191</v>
      </c>
      <c r="D312">
        <v>28</v>
      </c>
      <c r="E312" t="s">
        <v>32</v>
      </c>
      <c r="F312" t="s">
        <v>550</v>
      </c>
      <c r="G312" t="s">
        <v>282</v>
      </c>
      <c r="H312">
        <v>253363</v>
      </c>
      <c r="J312" t="s">
        <v>62</v>
      </c>
      <c r="M312">
        <v>44741</v>
      </c>
    </row>
    <row r="313" spans="1:30">
      <c r="A313" s="73" t="s">
        <v>689</v>
      </c>
      <c r="B313" t="s">
        <v>615</v>
      </c>
      <c r="C313" t="s">
        <v>191</v>
      </c>
      <c r="D313">
        <v>30</v>
      </c>
      <c r="E313" t="s">
        <v>40</v>
      </c>
      <c r="F313" t="s">
        <v>682</v>
      </c>
      <c r="G313" t="s">
        <v>282</v>
      </c>
      <c r="H313">
        <v>253363</v>
      </c>
      <c r="I313" t="s">
        <v>95</v>
      </c>
      <c r="J313" t="s">
        <v>62</v>
      </c>
      <c r="M313">
        <v>44747</v>
      </c>
    </row>
    <row r="314" spans="1:30">
      <c r="A314" s="73" t="s">
        <v>690</v>
      </c>
      <c r="B314" t="s">
        <v>615</v>
      </c>
      <c r="C314" t="s">
        <v>85</v>
      </c>
      <c r="D314">
        <v>5</v>
      </c>
      <c r="E314" t="s">
        <v>34</v>
      </c>
      <c r="F314" t="s">
        <v>452</v>
      </c>
      <c r="G314" t="s">
        <v>453</v>
      </c>
      <c r="I314" t="s">
        <v>209</v>
      </c>
      <c r="J314" t="s">
        <v>297</v>
      </c>
    </row>
    <row r="315" spans="1:30">
      <c r="A315" s="73" t="s">
        <v>691</v>
      </c>
      <c r="B315" t="s">
        <v>615</v>
      </c>
      <c r="C315" t="s">
        <v>85</v>
      </c>
      <c r="D315">
        <v>7</v>
      </c>
      <c r="E315" t="s">
        <v>34</v>
      </c>
      <c r="F315" t="s">
        <v>149</v>
      </c>
      <c r="G315" t="s">
        <v>282</v>
      </c>
      <c r="H315">
        <v>261182</v>
      </c>
      <c r="J315" t="s">
        <v>62</v>
      </c>
      <c r="M315">
        <v>44753</v>
      </c>
    </row>
    <row r="316" spans="1:30">
      <c r="A316" s="73" t="s">
        <v>692</v>
      </c>
      <c r="B316" t="s">
        <v>615</v>
      </c>
      <c r="C316" t="s">
        <v>85</v>
      </c>
      <c r="D316">
        <v>13</v>
      </c>
      <c r="E316" t="s">
        <v>40</v>
      </c>
      <c r="F316" t="s">
        <v>202</v>
      </c>
      <c r="G316" t="s">
        <v>282</v>
      </c>
      <c r="H316">
        <v>261182</v>
      </c>
      <c r="I316" t="s">
        <v>209</v>
      </c>
      <c r="J316" t="s">
        <v>297</v>
      </c>
      <c r="M316">
        <v>44756</v>
      </c>
    </row>
    <row r="317" spans="1:30">
      <c r="A317" s="73" t="s">
        <v>693</v>
      </c>
      <c r="B317" t="s">
        <v>615</v>
      </c>
      <c r="C317" t="s">
        <v>85</v>
      </c>
      <c r="D317">
        <v>13</v>
      </c>
      <c r="E317" t="s">
        <v>34</v>
      </c>
      <c r="F317" t="s">
        <v>50</v>
      </c>
      <c r="G317" t="s">
        <v>282</v>
      </c>
      <c r="H317">
        <v>261182</v>
      </c>
      <c r="I317" t="s">
        <v>56</v>
      </c>
      <c r="J317" t="s">
        <v>57</v>
      </c>
      <c r="M317">
        <v>44756</v>
      </c>
    </row>
    <row r="318" spans="1:30">
      <c r="A318" s="73" t="s">
        <v>694</v>
      </c>
      <c r="B318" t="s">
        <v>615</v>
      </c>
      <c r="C318" t="s">
        <v>85</v>
      </c>
      <c r="D318">
        <v>13</v>
      </c>
      <c r="E318" t="s">
        <v>34</v>
      </c>
      <c r="F318" t="s">
        <v>50</v>
      </c>
      <c r="G318" t="s">
        <v>282</v>
      </c>
      <c r="H318">
        <v>261182</v>
      </c>
      <c r="I318" t="s">
        <v>209</v>
      </c>
      <c r="J318" t="s">
        <v>57</v>
      </c>
      <c r="M318">
        <v>44756</v>
      </c>
    </row>
    <row r="319" spans="1:30">
      <c r="A319" s="73" t="s">
        <v>695</v>
      </c>
      <c r="B319" t="s">
        <v>615</v>
      </c>
      <c r="C319" t="s">
        <v>85</v>
      </c>
      <c r="D319">
        <v>14</v>
      </c>
      <c r="E319" t="s">
        <v>32</v>
      </c>
      <c r="F319" t="s">
        <v>41</v>
      </c>
      <c r="G319" t="s">
        <v>696</v>
      </c>
      <c r="H319">
        <v>290741</v>
      </c>
      <c r="I319" t="s">
        <v>43</v>
      </c>
      <c r="J319" t="s">
        <v>69</v>
      </c>
      <c r="M319">
        <v>44756</v>
      </c>
      <c r="N319" t="s">
        <v>697</v>
      </c>
      <c r="Q319">
        <v>3120</v>
      </c>
      <c r="AC319" t="s">
        <v>698</v>
      </c>
      <c r="AD319" t="s">
        <v>220</v>
      </c>
    </row>
    <row r="320" spans="1:30">
      <c r="A320" s="73" t="s">
        <v>699</v>
      </c>
      <c r="B320" t="s">
        <v>615</v>
      </c>
      <c r="C320" t="s">
        <v>700</v>
      </c>
      <c r="D320">
        <v>18</v>
      </c>
      <c r="E320" t="s">
        <v>34</v>
      </c>
      <c r="F320" t="s">
        <v>50</v>
      </c>
      <c r="G320" t="s">
        <v>665</v>
      </c>
      <c r="H320">
        <v>294735</v>
      </c>
      <c r="I320" t="s">
        <v>209</v>
      </c>
      <c r="J320" t="s">
        <v>435</v>
      </c>
      <c r="M320">
        <v>44761</v>
      </c>
    </row>
    <row r="321" spans="1:30">
      <c r="A321" s="73" t="s">
        <v>701</v>
      </c>
      <c r="B321" t="s">
        <v>615</v>
      </c>
      <c r="C321" t="s">
        <v>700</v>
      </c>
      <c r="D321">
        <v>21</v>
      </c>
      <c r="E321" t="s">
        <v>34</v>
      </c>
      <c r="F321" t="s">
        <v>181</v>
      </c>
      <c r="G321" t="s">
        <v>544</v>
      </c>
      <c r="H321">
        <v>290102</v>
      </c>
      <c r="J321" t="s">
        <v>363</v>
      </c>
      <c r="M321">
        <v>44764</v>
      </c>
      <c r="N321" t="s">
        <v>702</v>
      </c>
      <c r="Q321">
        <v>12285</v>
      </c>
      <c r="AC321" t="s">
        <v>703</v>
      </c>
      <c r="AD321" t="s">
        <v>220</v>
      </c>
    </row>
    <row r="322" spans="1:30">
      <c r="A322" s="73" t="s">
        <v>704</v>
      </c>
      <c r="B322" t="s">
        <v>615</v>
      </c>
      <c r="C322" t="s">
        <v>85</v>
      </c>
      <c r="D322">
        <v>28</v>
      </c>
      <c r="E322" t="s">
        <v>32</v>
      </c>
      <c r="F322" t="s">
        <v>128</v>
      </c>
      <c r="G322" t="s">
        <v>544</v>
      </c>
      <c r="H322">
        <v>299301</v>
      </c>
      <c r="I322" t="s">
        <v>209</v>
      </c>
      <c r="J322" t="s">
        <v>705</v>
      </c>
      <c r="M322">
        <v>44771</v>
      </c>
      <c r="N322" t="s">
        <v>706</v>
      </c>
      <c r="Q322">
        <v>3500</v>
      </c>
      <c r="AC322" t="s">
        <v>707</v>
      </c>
      <c r="AD322" t="s">
        <v>220</v>
      </c>
    </row>
    <row r="323" spans="1:30">
      <c r="A323" s="73" t="s">
        <v>708</v>
      </c>
      <c r="B323" t="s">
        <v>615</v>
      </c>
      <c r="F323" t="s">
        <v>373</v>
      </c>
      <c r="H323">
        <v>276283</v>
      </c>
      <c r="I323" t="s">
        <v>144</v>
      </c>
      <c r="J323" t="s">
        <v>62</v>
      </c>
      <c r="N323" t="s">
        <v>709</v>
      </c>
    </row>
    <row r="324" spans="1:30">
      <c r="A324" s="73" t="s">
        <v>710</v>
      </c>
      <c r="B324" t="s">
        <v>615</v>
      </c>
      <c r="C324" t="s">
        <v>232</v>
      </c>
      <c r="D324">
        <v>2</v>
      </c>
      <c r="E324" t="s">
        <v>40</v>
      </c>
      <c r="F324" t="s">
        <v>314</v>
      </c>
      <c r="G324" t="s">
        <v>711</v>
      </c>
      <c r="H324">
        <v>276283</v>
      </c>
      <c r="I324" t="s">
        <v>144</v>
      </c>
      <c r="J324" t="s">
        <v>62</v>
      </c>
    </row>
    <row r="325" spans="1:30">
      <c r="A325" s="73" t="s">
        <v>712</v>
      </c>
      <c r="B325" t="s">
        <v>615</v>
      </c>
      <c r="C325" t="s">
        <v>713</v>
      </c>
      <c r="D325">
        <v>10</v>
      </c>
      <c r="E325" t="s">
        <v>32</v>
      </c>
      <c r="F325" t="s">
        <v>550</v>
      </c>
      <c r="G325" t="s">
        <v>665</v>
      </c>
      <c r="H325">
        <v>303736</v>
      </c>
      <c r="J325" t="s">
        <v>435</v>
      </c>
      <c r="M325">
        <v>44784</v>
      </c>
      <c r="N325" t="s">
        <v>714</v>
      </c>
      <c r="Q325">
        <v>3000</v>
      </c>
      <c r="AD325" t="s">
        <v>220</v>
      </c>
    </row>
    <row r="326" spans="1:30">
      <c r="A326" s="73" t="s">
        <v>715</v>
      </c>
      <c r="B326" t="s">
        <v>615</v>
      </c>
      <c r="C326" t="s">
        <v>232</v>
      </c>
      <c r="D326">
        <v>15</v>
      </c>
      <c r="E326" t="s">
        <v>34</v>
      </c>
      <c r="F326" t="s">
        <v>41</v>
      </c>
      <c r="G326" t="s">
        <v>385</v>
      </c>
      <c r="H326">
        <v>301097</v>
      </c>
      <c r="I326" t="s">
        <v>43</v>
      </c>
      <c r="J326" t="s">
        <v>716</v>
      </c>
      <c r="M326">
        <v>44789</v>
      </c>
      <c r="N326" t="s">
        <v>717</v>
      </c>
      <c r="Q326">
        <v>9750</v>
      </c>
      <c r="AC326" t="s">
        <v>718</v>
      </c>
      <c r="AD326" t="s">
        <v>220</v>
      </c>
    </row>
    <row r="327" spans="1:30">
      <c r="A327" s="73" t="s">
        <v>719</v>
      </c>
      <c r="B327" t="s">
        <v>615</v>
      </c>
      <c r="C327" t="s">
        <v>232</v>
      </c>
      <c r="D327">
        <v>15</v>
      </c>
      <c r="E327" t="s">
        <v>34</v>
      </c>
      <c r="F327" t="s">
        <v>41</v>
      </c>
      <c r="G327" t="s">
        <v>665</v>
      </c>
      <c r="H327">
        <v>303736</v>
      </c>
      <c r="I327" t="s">
        <v>43</v>
      </c>
      <c r="J327" t="s">
        <v>716</v>
      </c>
      <c r="M327">
        <v>44789</v>
      </c>
      <c r="N327" t="s">
        <v>720</v>
      </c>
      <c r="Q327">
        <v>4500</v>
      </c>
      <c r="AC327" t="s">
        <v>721</v>
      </c>
      <c r="AD327" t="s">
        <v>83</v>
      </c>
    </row>
    <row r="328" spans="1:30">
      <c r="A328" s="73" t="s">
        <v>722</v>
      </c>
      <c r="B328" t="s">
        <v>615</v>
      </c>
      <c r="C328" t="s">
        <v>232</v>
      </c>
      <c r="D328">
        <v>17</v>
      </c>
      <c r="E328" t="s">
        <v>32</v>
      </c>
      <c r="F328" t="s">
        <v>550</v>
      </c>
      <c r="G328" t="s">
        <v>544</v>
      </c>
      <c r="H328">
        <v>299301</v>
      </c>
      <c r="J328" t="s">
        <v>723</v>
      </c>
      <c r="M328">
        <v>44791</v>
      </c>
      <c r="N328" t="s">
        <v>724</v>
      </c>
      <c r="Q328">
        <v>15000</v>
      </c>
    </row>
    <row r="329" spans="1:30">
      <c r="A329" s="73" t="s">
        <v>725</v>
      </c>
      <c r="B329" t="s">
        <v>615</v>
      </c>
      <c r="C329" t="s">
        <v>232</v>
      </c>
      <c r="D329">
        <v>22</v>
      </c>
      <c r="E329" t="s">
        <v>40</v>
      </c>
      <c r="F329" t="s">
        <v>41</v>
      </c>
      <c r="G329" t="s">
        <v>544</v>
      </c>
      <c r="H329">
        <v>307180</v>
      </c>
      <c r="I329" t="s">
        <v>43</v>
      </c>
      <c r="J329" t="s">
        <v>716</v>
      </c>
      <c r="M329">
        <v>44796</v>
      </c>
    </row>
    <row r="330" spans="1:30">
      <c r="A330" s="73" t="s">
        <v>726</v>
      </c>
      <c r="B330" t="s">
        <v>615</v>
      </c>
      <c r="C330" t="s">
        <v>232</v>
      </c>
      <c r="D330">
        <v>22</v>
      </c>
      <c r="E330" t="s">
        <v>34</v>
      </c>
      <c r="F330" t="s">
        <v>50</v>
      </c>
      <c r="G330" t="s">
        <v>544</v>
      </c>
      <c r="H330">
        <v>307180</v>
      </c>
      <c r="I330" t="s">
        <v>209</v>
      </c>
      <c r="J330" t="s">
        <v>38</v>
      </c>
      <c r="M330">
        <v>44796</v>
      </c>
    </row>
    <row r="331" spans="1:30">
      <c r="A331" s="73" t="s">
        <v>727</v>
      </c>
      <c r="B331" t="s">
        <v>615</v>
      </c>
      <c r="C331" t="s">
        <v>232</v>
      </c>
      <c r="D331">
        <v>25</v>
      </c>
      <c r="E331" t="s">
        <v>34</v>
      </c>
      <c r="F331" t="s">
        <v>728</v>
      </c>
      <c r="G331" t="s">
        <v>729</v>
      </c>
      <c r="H331">
        <v>307648</v>
      </c>
      <c r="I331" t="s">
        <v>209</v>
      </c>
      <c r="J331" t="s">
        <v>62</v>
      </c>
      <c r="M331">
        <v>44802</v>
      </c>
    </row>
    <row r="332" spans="1:30">
      <c r="A332" s="73" t="s">
        <v>730</v>
      </c>
      <c r="B332" t="s">
        <v>731</v>
      </c>
      <c r="C332" t="s">
        <v>33</v>
      </c>
      <c r="D332">
        <v>10</v>
      </c>
      <c r="E332" t="s">
        <v>32</v>
      </c>
      <c r="F332" t="s">
        <v>35</v>
      </c>
      <c r="G332" t="s">
        <v>732</v>
      </c>
      <c r="I332" t="s">
        <v>209</v>
      </c>
      <c r="J332" t="s">
        <v>297</v>
      </c>
      <c r="M332">
        <v>44573</v>
      </c>
    </row>
    <row r="333" spans="1:30">
      <c r="A333" s="73" t="s">
        <v>733</v>
      </c>
      <c r="B333" t="s">
        <v>731</v>
      </c>
      <c r="C333" t="s">
        <v>33</v>
      </c>
      <c r="D333">
        <v>13</v>
      </c>
      <c r="E333" t="s">
        <v>34</v>
      </c>
      <c r="F333" t="s">
        <v>101</v>
      </c>
      <c r="G333" t="s">
        <v>734</v>
      </c>
      <c r="H333">
        <v>236978</v>
      </c>
      <c r="I333" t="s">
        <v>350</v>
      </c>
      <c r="J333" t="s">
        <v>62</v>
      </c>
      <c r="M333">
        <v>44578</v>
      </c>
    </row>
    <row r="334" spans="1:30">
      <c r="A334" s="73" t="s">
        <v>735</v>
      </c>
      <c r="B334" t="s">
        <v>731</v>
      </c>
      <c r="C334" t="s">
        <v>33</v>
      </c>
      <c r="D334">
        <v>19</v>
      </c>
      <c r="E334" t="s">
        <v>40</v>
      </c>
      <c r="F334" t="s">
        <v>446</v>
      </c>
      <c r="G334" t="s">
        <v>734</v>
      </c>
      <c r="H334">
        <v>236978</v>
      </c>
      <c r="I334" t="s">
        <v>43</v>
      </c>
      <c r="J334" t="s">
        <v>62</v>
      </c>
      <c r="M334">
        <v>44581</v>
      </c>
    </row>
    <row r="335" spans="1:30">
      <c r="A335" s="73" t="s">
        <v>736</v>
      </c>
      <c r="B335" t="s">
        <v>731</v>
      </c>
      <c r="C335" t="s">
        <v>47</v>
      </c>
      <c r="D335">
        <v>16</v>
      </c>
      <c r="E335" t="s">
        <v>32</v>
      </c>
      <c r="F335" t="s">
        <v>128</v>
      </c>
      <c r="G335" t="s">
        <v>737</v>
      </c>
      <c r="H335">
        <v>250783</v>
      </c>
      <c r="J335" t="s">
        <v>275</v>
      </c>
      <c r="M335">
        <v>44610</v>
      </c>
    </row>
    <row r="336" spans="1:30">
      <c r="A336" s="73" t="s">
        <v>738</v>
      </c>
      <c r="B336" t="s">
        <v>731</v>
      </c>
      <c r="C336" t="s">
        <v>55</v>
      </c>
      <c r="E336" t="s">
        <v>32</v>
      </c>
      <c r="F336" t="s">
        <v>35</v>
      </c>
      <c r="G336" t="s">
        <v>739</v>
      </c>
      <c r="I336" t="s">
        <v>209</v>
      </c>
      <c r="J336" t="s">
        <v>62</v>
      </c>
      <c r="M336">
        <v>44624</v>
      </c>
    </row>
    <row r="337" spans="1:30">
      <c r="A337" s="73" t="s">
        <v>740</v>
      </c>
      <c r="B337" t="s">
        <v>731</v>
      </c>
      <c r="C337" t="s">
        <v>55</v>
      </c>
      <c r="D337">
        <v>25</v>
      </c>
      <c r="E337" t="s">
        <v>32</v>
      </c>
      <c r="F337" t="s">
        <v>88</v>
      </c>
      <c r="G337" t="s">
        <v>737</v>
      </c>
      <c r="H337">
        <v>250783</v>
      </c>
      <c r="I337" t="s">
        <v>162</v>
      </c>
      <c r="J337" t="s">
        <v>741</v>
      </c>
      <c r="M337">
        <v>44651</v>
      </c>
      <c r="N337" t="s">
        <v>742</v>
      </c>
      <c r="P337">
        <v>4.75</v>
      </c>
      <c r="Q337">
        <v>2025</v>
      </c>
      <c r="R337">
        <v>1260</v>
      </c>
      <c r="S337">
        <v>166</v>
      </c>
      <c r="AC337" t="s">
        <v>743</v>
      </c>
      <c r="AD337" t="s">
        <v>83</v>
      </c>
    </row>
    <row r="338" spans="1:30">
      <c r="A338" s="73" t="s">
        <v>744</v>
      </c>
      <c r="B338" t="s">
        <v>731</v>
      </c>
      <c r="C338" t="s">
        <v>55</v>
      </c>
      <c r="D338">
        <v>28</v>
      </c>
      <c r="E338" t="s">
        <v>32</v>
      </c>
      <c r="F338" t="s">
        <v>50</v>
      </c>
      <c r="G338" t="s">
        <v>737</v>
      </c>
      <c r="H338">
        <v>250783</v>
      </c>
      <c r="I338" t="s">
        <v>103</v>
      </c>
      <c r="J338" t="s">
        <v>91</v>
      </c>
      <c r="M338">
        <v>44651</v>
      </c>
    </row>
    <row r="339" spans="1:30">
      <c r="A339" s="73" t="s">
        <v>745</v>
      </c>
      <c r="B339" t="s">
        <v>731</v>
      </c>
      <c r="C339" t="s">
        <v>64</v>
      </c>
      <c r="D339">
        <v>21</v>
      </c>
      <c r="E339" t="s">
        <v>34</v>
      </c>
      <c r="F339" t="s">
        <v>50</v>
      </c>
      <c r="G339" t="s">
        <v>734</v>
      </c>
      <c r="H339">
        <v>267154</v>
      </c>
      <c r="I339" t="s">
        <v>103</v>
      </c>
      <c r="J339" t="s">
        <v>53</v>
      </c>
      <c r="M339">
        <v>44676</v>
      </c>
    </row>
    <row r="340" spans="1:30">
      <c r="A340" s="73" t="s">
        <v>746</v>
      </c>
      <c r="B340" t="s">
        <v>731</v>
      </c>
      <c r="C340" t="s">
        <v>64</v>
      </c>
      <c r="D340">
        <v>29</v>
      </c>
      <c r="E340" t="s">
        <v>34</v>
      </c>
      <c r="F340" t="s">
        <v>88</v>
      </c>
      <c r="G340" t="s">
        <v>36</v>
      </c>
      <c r="H340">
        <v>205621</v>
      </c>
      <c r="I340" t="s">
        <v>578</v>
      </c>
      <c r="J340" t="s">
        <v>62</v>
      </c>
      <c r="M340">
        <v>44683</v>
      </c>
      <c r="N340" t="s">
        <v>747</v>
      </c>
      <c r="P340">
        <v>1</v>
      </c>
      <c r="Q340">
        <v>180</v>
      </c>
      <c r="R340">
        <v>180</v>
      </c>
      <c r="S340">
        <v>0</v>
      </c>
      <c r="AC340" t="s">
        <v>748</v>
      </c>
      <c r="AD340" t="s">
        <v>83</v>
      </c>
    </row>
    <row r="341" spans="1:30">
      <c r="A341" s="73" t="s">
        <v>749</v>
      </c>
      <c r="B341" t="s">
        <v>731</v>
      </c>
      <c r="C341" t="s">
        <v>64</v>
      </c>
      <c r="D341">
        <v>29</v>
      </c>
      <c r="E341" t="s">
        <v>32</v>
      </c>
      <c r="F341" t="s">
        <v>750</v>
      </c>
      <c r="G341" t="s">
        <v>751</v>
      </c>
      <c r="H341">
        <v>246180</v>
      </c>
      <c r="I341" t="s">
        <v>209</v>
      </c>
      <c r="J341" t="s">
        <v>91</v>
      </c>
    </row>
    <row r="342" spans="1:30">
      <c r="A342" s="73" t="s">
        <v>752</v>
      </c>
      <c r="B342" t="s">
        <v>731</v>
      </c>
      <c r="C342" t="s">
        <v>78</v>
      </c>
      <c r="D342">
        <v>31</v>
      </c>
      <c r="E342" t="s">
        <v>40</v>
      </c>
      <c r="F342" t="s">
        <v>35</v>
      </c>
      <c r="G342" t="s">
        <v>36</v>
      </c>
      <c r="H342">
        <v>205621</v>
      </c>
      <c r="J342" t="s">
        <v>80</v>
      </c>
      <c r="M342">
        <v>44713</v>
      </c>
    </row>
    <row r="343" spans="1:30">
      <c r="A343" s="73" t="s">
        <v>753</v>
      </c>
      <c r="B343" t="s">
        <v>731</v>
      </c>
      <c r="C343" t="s">
        <v>78</v>
      </c>
      <c r="D343">
        <v>27</v>
      </c>
      <c r="E343" t="s">
        <v>34</v>
      </c>
      <c r="F343" t="s">
        <v>114</v>
      </c>
      <c r="G343" t="s">
        <v>36</v>
      </c>
      <c r="H343">
        <v>205621</v>
      </c>
      <c r="J343" t="s">
        <v>163</v>
      </c>
      <c r="M343">
        <v>44712</v>
      </c>
      <c r="N343" t="s">
        <v>754</v>
      </c>
      <c r="P343">
        <v>4</v>
      </c>
      <c r="Q343">
        <v>4050</v>
      </c>
      <c r="R343">
        <v>1350</v>
      </c>
      <c r="S343">
        <v>0</v>
      </c>
      <c r="AC343" t="s">
        <v>755</v>
      </c>
      <c r="AD343" t="s">
        <v>83</v>
      </c>
    </row>
    <row r="344" spans="1:30">
      <c r="A344" s="73" t="s">
        <v>756</v>
      </c>
      <c r="B344" t="s">
        <v>731</v>
      </c>
      <c r="C344" t="s">
        <v>191</v>
      </c>
      <c r="D344">
        <v>1</v>
      </c>
      <c r="E344" t="s">
        <v>34</v>
      </c>
      <c r="F344" t="s">
        <v>50</v>
      </c>
      <c r="G344" t="s">
        <v>36</v>
      </c>
      <c r="H344">
        <v>205621</v>
      </c>
      <c r="I344" t="s">
        <v>103</v>
      </c>
      <c r="J344" t="s">
        <v>91</v>
      </c>
      <c r="M344">
        <v>44714</v>
      </c>
    </row>
    <row r="345" spans="1:30">
      <c r="A345" s="73" t="s">
        <v>757</v>
      </c>
      <c r="B345" t="s">
        <v>731</v>
      </c>
      <c r="C345" t="s">
        <v>191</v>
      </c>
      <c r="D345">
        <v>2</v>
      </c>
      <c r="E345" t="s">
        <v>40</v>
      </c>
      <c r="F345" t="s">
        <v>35</v>
      </c>
      <c r="G345" t="s">
        <v>36</v>
      </c>
      <c r="H345">
        <v>270199</v>
      </c>
      <c r="J345" t="s">
        <v>62</v>
      </c>
      <c r="M345">
        <v>44714</v>
      </c>
    </row>
    <row r="346" spans="1:30">
      <c r="A346" s="73" t="s">
        <v>758</v>
      </c>
      <c r="B346" t="s">
        <v>731</v>
      </c>
      <c r="C346" t="s">
        <v>191</v>
      </c>
      <c r="D346">
        <v>16</v>
      </c>
      <c r="E346" t="s">
        <v>40</v>
      </c>
      <c r="F346" t="s">
        <v>35</v>
      </c>
      <c r="G346" t="s">
        <v>734</v>
      </c>
      <c r="H346">
        <v>287620</v>
      </c>
      <c r="J346" t="s">
        <v>363</v>
      </c>
      <c r="M346">
        <v>44728</v>
      </c>
    </row>
    <row r="347" spans="1:30">
      <c r="A347" s="73" t="s">
        <v>759</v>
      </c>
      <c r="B347" t="s">
        <v>731</v>
      </c>
      <c r="C347" t="s">
        <v>191</v>
      </c>
      <c r="D347">
        <v>16</v>
      </c>
      <c r="E347" t="s">
        <v>32</v>
      </c>
      <c r="F347" t="s">
        <v>128</v>
      </c>
      <c r="G347" t="s">
        <v>734</v>
      </c>
      <c r="H347">
        <v>287620</v>
      </c>
      <c r="I347" t="s">
        <v>162</v>
      </c>
      <c r="J347" t="s">
        <v>80</v>
      </c>
      <c r="M347">
        <v>44732</v>
      </c>
      <c r="N347" t="s">
        <v>760</v>
      </c>
      <c r="P347">
        <v>12.5</v>
      </c>
      <c r="Q347">
        <v>3500</v>
      </c>
      <c r="R347">
        <v>3500</v>
      </c>
      <c r="S347">
        <v>0</v>
      </c>
      <c r="AC347" t="s">
        <v>761</v>
      </c>
      <c r="AD347" t="s">
        <v>83</v>
      </c>
    </row>
    <row r="348" spans="1:30">
      <c r="A348" s="73" t="s">
        <v>762</v>
      </c>
      <c r="B348" t="s">
        <v>731</v>
      </c>
      <c r="C348" t="s">
        <v>191</v>
      </c>
      <c r="D348">
        <v>21</v>
      </c>
      <c r="E348" t="s">
        <v>34</v>
      </c>
      <c r="F348" t="s">
        <v>88</v>
      </c>
      <c r="G348" t="s">
        <v>737</v>
      </c>
      <c r="H348">
        <v>269881</v>
      </c>
      <c r="I348" t="s">
        <v>763</v>
      </c>
      <c r="J348" t="s">
        <v>62</v>
      </c>
      <c r="M348">
        <v>44734</v>
      </c>
    </row>
    <row r="349" spans="1:30">
      <c r="A349" s="73" t="s">
        <v>764</v>
      </c>
      <c r="B349" t="s">
        <v>731</v>
      </c>
      <c r="C349" t="s">
        <v>191</v>
      </c>
      <c r="D349">
        <v>28</v>
      </c>
      <c r="E349" t="s">
        <v>32</v>
      </c>
      <c r="F349" t="s">
        <v>35</v>
      </c>
      <c r="G349" t="s">
        <v>734</v>
      </c>
      <c r="H349">
        <v>270199</v>
      </c>
      <c r="J349" t="s">
        <v>80</v>
      </c>
      <c r="M349">
        <v>44740</v>
      </c>
    </row>
    <row r="350" spans="1:30">
      <c r="A350" s="73" t="s">
        <v>765</v>
      </c>
      <c r="B350" t="s">
        <v>731</v>
      </c>
      <c r="C350" t="s">
        <v>85</v>
      </c>
      <c r="D350">
        <v>11</v>
      </c>
      <c r="E350" t="s">
        <v>34</v>
      </c>
      <c r="F350" t="s">
        <v>159</v>
      </c>
      <c r="G350" t="s">
        <v>36</v>
      </c>
      <c r="H350">
        <v>270199</v>
      </c>
      <c r="I350" t="s">
        <v>246</v>
      </c>
      <c r="J350" t="s">
        <v>165</v>
      </c>
      <c r="M350">
        <v>44754</v>
      </c>
    </row>
    <row r="351" spans="1:30">
      <c r="A351" s="73" t="s">
        <v>766</v>
      </c>
      <c r="B351" t="s">
        <v>731</v>
      </c>
      <c r="C351" t="s">
        <v>85</v>
      </c>
      <c r="D351">
        <v>11</v>
      </c>
      <c r="E351" t="s">
        <v>34</v>
      </c>
      <c r="F351" t="s">
        <v>159</v>
      </c>
      <c r="G351" t="s">
        <v>36</v>
      </c>
      <c r="H351">
        <v>270199</v>
      </c>
      <c r="I351" t="s">
        <v>144</v>
      </c>
      <c r="J351" t="s">
        <v>62</v>
      </c>
      <c r="M351">
        <v>44754</v>
      </c>
    </row>
    <row r="352" spans="1:30">
      <c r="A352" s="73" t="s">
        <v>767</v>
      </c>
      <c r="B352" t="s">
        <v>731</v>
      </c>
      <c r="C352" t="s">
        <v>85</v>
      </c>
      <c r="D352">
        <v>27</v>
      </c>
      <c r="E352" t="s">
        <v>40</v>
      </c>
      <c r="F352" t="s">
        <v>550</v>
      </c>
      <c r="G352" t="s">
        <v>36</v>
      </c>
      <c r="H352">
        <v>270199</v>
      </c>
      <c r="J352" t="s">
        <v>275</v>
      </c>
      <c r="M352">
        <v>44770</v>
      </c>
    </row>
    <row r="353" spans="1:13">
      <c r="A353" s="73" t="s">
        <v>768</v>
      </c>
      <c r="B353" t="s">
        <v>731</v>
      </c>
      <c r="C353" t="s">
        <v>85</v>
      </c>
      <c r="D353">
        <v>28</v>
      </c>
      <c r="E353" t="s">
        <v>40</v>
      </c>
      <c r="F353" t="s">
        <v>550</v>
      </c>
      <c r="G353" t="s">
        <v>36</v>
      </c>
      <c r="H353">
        <v>270199</v>
      </c>
      <c r="J353" t="s">
        <v>213</v>
      </c>
      <c r="M353">
        <v>44770</v>
      </c>
    </row>
    <row r="354" spans="1:13">
      <c r="A354" s="73" t="s">
        <v>769</v>
      </c>
      <c r="B354" t="s">
        <v>731</v>
      </c>
      <c r="C354" t="s">
        <v>713</v>
      </c>
      <c r="D354">
        <v>9</v>
      </c>
      <c r="E354" t="s">
        <v>32</v>
      </c>
      <c r="F354" t="s">
        <v>50</v>
      </c>
      <c r="G354" t="s">
        <v>734</v>
      </c>
      <c r="H354">
        <v>304763</v>
      </c>
      <c r="I354" t="s">
        <v>103</v>
      </c>
      <c r="J354" t="s">
        <v>91</v>
      </c>
    </row>
    <row r="355" spans="1:13">
      <c r="A355" s="73" t="s">
        <v>770</v>
      </c>
      <c r="B355" t="s">
        <v>731</v>
      </c>
      <c r="C355" t="s">
        <v>232</v>
      </c>
      <c r="D355">
        <v>31</v>
      </c>
      <c r="E355" t="s">
        <v>32</v>
      </c>
      <c r="F355" t="s">
        <v>74</v>
      </c>
      <c r="G355" t="s">
        <v>36</v>
      </c>
      <c r="H355">
        <v>246092</v>
      </c>
      <c r="I355" t="s">
        <v>162</v>
      </c>
      <c r="J355" t="s">
        <v>275</v>
      </c>
      <c r="M355">
        <v>44805</v>
      </c>
    </row>
    <row r="356" spans="1:13">
      <c r="A356" s="73" t="s">
        <v>771</v>
      </c>
      <c r="B356" t="s">
        <v>772</v>
      </c>
      <c r="C356" t="s">
        <v>33</v>
      </c>
      <c r="D356">
        <v>6</v>
      </c>
      <c r="E356" t="s">
        <v>40</v>
      </c>
      <c r="F356" t="s">
        <v>181</v>
      </c>
      <c r="G356" t="s">
        <v>544</v>
      </c>
      <c r="H356">
        <v>237687</v>
      </c>
      <c r="J356" t="s">
        <v>406</v>
      </c>
      <c r="M356">
        <v>44571</v>
      </c>
    </row>
    <row r="357" spans="1:13">
      <c r="A357" s="73" t="s">
        <v>773</v>
      </c>
      <c r="B357" t="s">
        <v>772</v>
      </c>
      <c r="C357" t="s">
        <v>33</v>
      </c>
      <c r="D357">
        <v>6</v>
      </c>
      <c r="E357" t="s">
        <v>40</v>
      </c>
      <c r="F357" t="s">
        <v>35</v>
      </c>
      <c r="G357" t="s">
        <v>774</v>
      </c>
      <c r="H357">
        <v>237688</v>
      </c>
      <c r="J357" t="s">
        <v>170</v>
      </c>
      <c r="M357">
        <v>44567</v>
      </c>
    </row>
    <row r="358" spans="1:13">
      <c r="A358" s="73" t="s">
        <v>775</v>
      </c>
      <c r="B358" t="s">
        <v>772</v>
      </c>
      <c r="C358" t="s">
        <v>33</v>
      </c>
      <c r="D358">
        <v>16</v>
      </c>
      <c r="E358" t="s">
        <v>34</v>
      </c>
      <c r="F358" t="s">
        <v>204</v>
      </c>
      <c r="G358" t="s">
        <v>653</v>
      </c>
      <c r="H358">
        <v>24254</v>
      </c>
      <c r="J358" t="s">
        <v>628</v>
      </c>
      <c r="M358">
        <v>44580</v>
      </c>
    </row>
    <row r="359" spans="1:13">
      <c r="A359" s="73" t="s">
        <v>776</v>
      </c>
      <c r="B359" t="s">
        <v>772</v>
      </c>
      <c r="C359" t="s">
        <v>33</v>
      </c>
      <c r="D359">
        <v>19</v>
      </c>
      <c r="E359" t="s">
        <v>34</v>
      </c>
      <c r="F359" t="s">
        <v>344</v>
      </c>
      <c r="H359">
        <v>242547</v>
      </c>
      <c r="I359" t="s">
        <v>95</v>
      </c>
      <c r="J359" t="s">
        <v>777</v>
      </c>
      <c r="M359">
        <v>44582</v>
      </c>
    </row>
    <row r="360" spans="1:13">
      <c r="A360" s="73" t="s">
        <v>778</v>
      </c>
      <c r="B360" t="s">
        <v>772</v>
      </c>
      <c r="C360" t="s">
        <v>33</v>
      </c>
      <c r="D360">
        <v>20</v>
      </c>
      <c r="E360" t="s">
        <v>34</v>
      </c>
      <c r="F360" t="s">
        <v>344</v>
      </c>
      <c r="H360">
        <v>242547</v>
      </c>
      <c r="I360" t="s">
        <v>95</v>
      </c>
      <c r="J360" t="s">
        <v>777</v>
      </c>
      <c r="M360">
        <v>44582</v>
      </c>
    </row>
    <row r="361" spans="1:13">
      <c r="A361" s="73" t="s">
        <v>779</v>
      </c>
      <c r="B361" t="s">
        <v>772</v>
      </c>
      <c r="C361" t="s">
        <v>47</v>
      </c>
      <c r="D361">
        <v>4</v>
      </c>
      <c r="E361" t="s">
        <v>34</v>
      </c>
      <c r="F361" t="s">
        <v>50</v>
      </c>
      <c r="G361" t="s">
        <v>774</v>
      </c>
      <c r="H361">
        <v>245579</v>
      </c>
      <c r="I361" t="s">
        <v>209</v>
      </c>
      <c r="J361" t="s">
        <v>57</v>
      </c>
      <c r="M361">
        <v>44600</v>
      </c>
    </row>
    <row r="362" spans="1:13">
      <c r="A362" s="73" t="s">
        <v>780</v>
      </c>
      <c r="B362" t="s">
        <v>772</v>
      </c>
      <c r="C362" t="s">
        <v>47</v>
      </c>
      <c r="D362">
        <v>4</v>
      </c>
      <c r="E362" t="s">
        <v>34</v>
      </c>
      <c r="F362" t="s">
        <v>50</v>
      </c>
      <c r="G362" t="s">
        <v>774</v>
      </c>
      <c r="H362">
        <v>245579</v>
      </c>
      <c r="I362" t="s">
        <v>103</v>
      </c>
      <c r="J362" t="s">
        <v>57</v>
      </c>
      <c r="M362">
        <v>44600</v>
      </c>
    </row>
    <row r="363" spans="1:13">
      <c r="A363" s="73" t="s">
        <v>781</v>
      </c>
      <c r="B363" t="s">
        <v>772</v>
      </c>
      <c r="C363" t="s">
        <v>47</v>
      </c>
      <c r="D363">
        <v>9</v>
      </c>
      <c r="E363" t="s">
        <v>34</v>
      </c>
      <c r="F363" t="s">
        <v>159</v>
      </c>
      <c r="G363" t="s">
        <v>782</v>
      </c>
      <c r="H363">
        <v>245580</v>
      </c>
      <c r="I363" t="s">
        <v>37</v>
      </c>
      <c r="J363" t="s">
        <v>91</v>
      </c>
      <c r="M363">
        <v>44602</v>
      </c>
    </row>
    <row r="364" spans="1:13">
      <c r="A364" s="73" t="s">
        <v>783</v>
      </c>
      <c r="B364" t="s">
        <v>772</v>
      </c>
      <c r="C364" t="s">
        <v>47</v>
      </c>
      <c r="D364">
        <v>10</v>
      </c>
      <c r="E364" t="s">
        <v>40</v>
      </c>
      <c r="F364" t="s">
        <v>300</v>
      </c>
      <c r="G364" t="s">
        <v>774</v>
      </c>
      <c r="H364">
        <v>245579</v>
      </c>
      <c r="J364" t="s">
        <v>570</v>
      </c>
      <c r="M364">
        <v>44603</v>
      </c>
    </row>
    <row r="365" spans="1:13">
      <c r="A365" s="73" t="s">
        <v>784</v>
      </c>
      <c r="B365" t="s">
        <v>772</v>
      </c>
      <c r="C365" t="s">
        <v>47</v>
      </c>
      <c r="D365">
        <v>10</v>
      </c>
      <c r="E365" t="s">
        <v>32</v>
      </c>
      <c r="F365" t="s">
        <v>105</v>
      </c>
      <c r="G365" t="s">
        <v>774</v>
      </c>
      <c r="H365">
        <v>245579</v>
      </c>
      <c r="I365" t="s">
        <v>95</v>
      </c>
      <c r="J365" t="s">
        <v>112</v>
      </c>
      <c r="M365">
        <v>44603</v>
      </c>
    </row>
    <row r="366" spans="1:13">
      <c r="A366" s="73" t="s">
        <v>785</v>
      </c>
      <c r="B366" t="s">
        <v>772</v>
      </c>
      <c r="C366" t="s">
        <v>47</v>
      </c>
      <c r="D366">
        <v>21</v>
      </c>
      <c r="E366" t="s">
        <v>40</v>
      </c>
      <c r="F366" t="s">
        <v>111</v>
      </c>
      <c r="G366" t="s">
        <v>653</v>
      </c>
      <c r="H366">
        <v>253346</v>
      </c>
      <c r="I366" t="s">
        <v>209</v>
      </c>
      <c r="J366" t="s">
        <v>116</v>
      </c>
      <c r="M366">
        <v>44614</v>
      </c>
    </row>
    <row r="367" spans="1:13">
      <c r="A367" s="73" t="s">
        <v>786</v>
      </c>
      <c r="B367" t="s">
        <v>772</v>
      </c>
      <c r="C367" t="s">
        <v>55</v>
      </c>
      <c r="D367">
        <v>8</v>
      </c>
      <c r="E367" t="s">
        <v>40</v>
      </c>
      <c r="F367" t="s">
        <v>79</v>
      </c>
      <c r="G367" t="s">
        <v>787</v>
      </c>
      <c r="H367">
        <v>243300</v>
      </c>
      <c r="J367" t="s">
        <v>62</v>
      </c>
      <c r="M367">
        <v>44628</v>
      </c>
    </row>
    <row r="368" spans="1:13">
      <c r="A368" s="73" t="s">
        <v>788</v>
      </c>
      <c r="B368" t="s">
        <v>772</v>
      </c>
      <c r="C368" t="s">
        <v>55</v>
      </c>
      <c r="D368">
        <v>11</v>
      </c>
      <c r="E368" t="s">
        <v>32</v>
      </c>
      <c r="F368" t="s">
        <v>111</v>
      </c>
      <c r="G368" t="s">
        <v>787</v>
      </c>
      <c r="H368">
        <v>243300</v>
      </c>
      <c r="I368" t="s">
        <v>95</v>
      </c>
      <c r="J368" t="s">
        <v>628</v>
      </c>
      <c r="M368">
        <v>44634</v>
      </c>
    </row>
    <row r="369" spans="1:30">
      <c r="A369" s="73" t="s">
        <v>789</v>
      </c>
      <c r="B369" t="s">
        <v>772</v>
      </c>
      <c r="C369" t="s">
        <v>55</v>
      </c>
      <c r="D369">
        <v>15</v>
      </c>
      <c r="E369" t="s">
        <v>40</v>
      </c>
      <c r="F369" t="s">
        <v>79</v>
      </c>
      <c r="G369" t="s">
        <v>774</v>
      </c>
      <c r="H369">
        <v>253340</v>
      </c>
      <c r="I369" t="s">
        <v>43</v>
      </c>
      <c r="J369" t="s">
        <v>628</v>
      </c>
      <c r="M369">
        <v>44635</v>
      </c>
    </row>
    <row r="370" spans="1:30">
      <c r="A370" s="73" t="s">
        <v>790</v>
      </c>
      <c r="B370" t="s">
        <v>772</v>
      </c>
      <c r="C370" t="s">
        <v>55</v>
      </c>
      <c r="D370">
        <v>21</v>
      </c>
      <c r="E370" t="s">
        <v>34</v>
      </c>
      <c r="F370" t="s">
        <v>114</v>
      </c>
      <c r="G370" t="s">
        <v>774</v>
      </c>
      <c r="H370">
        <v>261787</v>
      </c>
      <c r="I370" t="s">
        <v>95</v>
      </c>
      <c r="J370" t="s">
        <v>628</v>
      </c>
      <c r="M370">
        <v>44642</v>
      </c>
    </row>
    <row r="371" spans="1:30">
      <c r="A371" s="73" t="s">
        <v>791</v>
      </c>
      <c r="B371" t="s">
        <v>772</v>
      </c>
      <c r="C371" t="s">
        <v>55</v>
      </c>
      <c r="D371">
        <v>21</v>
      </c>
      <c r="E371" t="s">
        <v>34</v>
      </c>
      <c r="F371" t="s">
        <v>159</v>
      </c>
      <c r="G371" t="s">
        <v>774</v>
      </c>
      <c r="H371">
        <v>261787</v>
      </c>
      <c r="I371" t="s">
        <v>792</v>
      </c>
      <c r="J371" t="s">
        <v>165</v>
      </c>
      <c r="M371">
        <v>44642</v>
      </c>
    </row>
    <row r="372" spans="1:30">
      <c r="A372" s="73" t="s">
        <v>793</v>
      </c>
      <c r="B372" t="s">
        <v>772</v>
      </c>
      <c r="C372" t="s">
        <v>55</v>
      </c>
      <c r="D372">
        <v>21</v>
      </c>
      <c r="E372" t="s">
        <v>32</v>
      </c>
      <c r="F372" t="s">
        <v>59</v>
      </c>
      <c r="G372" t="s">
        <v>774</v>
      </c>
      <c r="H372">
        <v>261787</v>
      </c>
      <c r="I372" t="s">
        <v>103</v>
      </c>
      <c r="J372" t="s">
        <v>116</v>
      </c>
      <c r="M372">
        <v>44642</v>
      </c>
      <c r="N372" t="s">
        <v>794</v>
      </c>
      <c r="O372" t="s">
        <v>795</v>
      </c>
      <c r="P372">
        <v>16.5</v>
      </c>
      <c r="Q372">
        <v>18550</v>
      </c>
      <c r="R372">
        <v>4680</v>
      </c>
      <c r="S372">
        <v>311</v>
      </c>
      <c r="AC372" t="s">
        <v>796</v>
      </c>
      <c r="AD372" t="s">
        <v>83</v>
      </c>
    </row>
    <row r="373" spans="1:30">
      <c r="A373" s="73" t="s">
        <v>797</v>
      </c>
      <c r="B373" t="s">
        <v>772</v>
      </c>
      <c r="C373" t="s">
        <v>55</v>
      </c>
      <c r="D373">
        <v>24</v>
      </c>
      <c r="E373" t="s">
        <v>34</v>
      </c>
      <c r="F373" t="s">
        <v>59</v>
      </c>
      <c r="G373" t="s">
        <v>798</v>
      </c>
      <c r="H373">
        <v>262436</v>
      </c>
      <c r="I373" t="s">
        <v>43</v>
      </c>
      <c r="J373" t="s">
        <v>206</v>
      </c>
      <c r="M373">
        <v>44645</v>
      </c>
    </row>
    <row r="374" spans="1:30">
      <c r="A374" s="73" t="s">
        <v>799</v>
      </c>
      <c r="B374" t="s">
        <v>772</v>
      </c>
      <c r="C374" t="s">
        <v>55</v>
      </c>
      <c r="D374">
        <v>25</v>
      </c>
      <c r="E374" t="s">
        <v>32</v>
      </c>
      <c r="F374" t="s">
        <v>149</v>
      </c>
      <c r="G374" t="s">
        <v>527</v>
      </c>
      <c r="H374">
        <v>262437</v>
      </c>
      <c r="I374" t="s">
        <v>578</v>
      </c>
      <c r="J374" t="s">
        <v>165</v>
      </c>
      <c r="M374">
        <v>44648</v>
      </c>
    </row>
    <row r="375" spans="1:30">
      <c r="A375" s="73" t="s">
        <v>800</v>
      </c>
      <c r="B375" t="s">
        <v>772</v>
      </c>
      <c r="C375" t="s">
        <v>55</v>
      </c>
      <c r="D375">
        <v>25</v>
      </c>
      <c r="E375" t="s">
        <v>32</v>
      </c>
      <c r="F375" t="s">
        <v>149</v>
      </c>
      <c r="G375" t="s">
        <v>527</v>
      </c>
      <c r="H375">
        <v>262437</v>
      </c>
      <c r="I375" t="s">
        <v>95</v>
      </c>
      <c r="J375" t="s">
        <v>628</v>
      </c>
      <c r="M375">
        <v>44648</v>
      </c>
    </row>
    <row r="376" spans="1:30">
      <c r="A376" s="73" t="s">
        <v>801</v>
      </c>
      <c r="B376" t="s">
        <v>772</v>
      </c>
      <c r="C376" t="s">
        <v>55</v>
      </c>
      <c r="D376">
        <v>28</v>
      </c>
      <c r="E376" t="s">
        <v>34</v>
      </c>
      <c r="F376" t="s">
        <v>446</v>
      </c>
      <c r="G376" t="s">
        <v>802</v>
      </c>
      <c r="H376">
        <v>262442</v>
      </c>
      <c r="I376" t="s">
        <v>95</v>
      </c>
      <c r="J376" t="s">
        <v>628</v>
      </c>
      <c r="M376">
        <v>44651</v>
      </c>
    </row>
    <row r="377" spans="1:30">
      <c r="A377" s="73" t="s">
        <v>803</v>
      </c>
      <c r="B377" t="s">
        <v>772</v>
      </c>
      <c r="C377" t="s">
        <v>55</v>
      </c>
      <c r="D377">
        <v>29</v>
      </c>
      <c r="E377" t="s">
        <v>34</v>
      </c>
      <c r="F377" t="s">
        <v>446</v>
      </c>
      <c r="G377" t="s">
        <v>504</v>
      </c>
      <c r="H377">
        <v>262440</v>
      </c>
      <c r="I377" t="s">
        <v>95</v>
      </c>
      <c r="J377" t="s">
        <v>628</v>
      </c>
      <c r="M377">
        <v>44651</v>
      </c>
    </row>
    <row r="378" spans="1:30">
      <c r="A378" s="73" t="s">
        <v>804</v>
      </c>
      <c r="B378" t="s">
        <v>772</v>
      </c>
      <c r="C378" t="s">
        <v>64</v>
      </c>
      <c r="D378">
        <v>21</v>
      </c>
      <c r="E378" t="s">
        <v>40</v>
      </c>
      <c r="F378" t="s">
        <v>35</v>
      </c>
      <c r="G378" t="s">
        <v>787</v>
      </c>
      <c r="H378">
        <v>251224</v>
      </c>
      <c r="I378" t="s">
        <v>270</v>
      </c>
      <c r="J378" t="s">
        <v>53</v>
      </c>
      <c r="M378">
        <v>44672</v>
      </c>
    </row>
    <row r="379" spans="1:30">
      <c r="A379" s="73" t="s">
        <v>805</v>
      </c>
      <c r="B379" t="s">
        <v>772</v>
      </c>
      <c r="C379" t="s">
        <v>64</v>
      </c>
      <c r="D379">
        <v>23</v>
      </c>
      <c r="E379" t="s">
        <v>40</v>
      </c>
      <c r="F379" t="s">
        <v>35</v>
      </c>
      <c r="G379" t="s">
        <v>787</v>
      </c>
      <c r="H379">
        <v>251224</v>
      </c>
      <c r="I379" t="s">
        <v>37</v>
      </c>
      <c r="J379" t="s">
        <v>587</v>
      </c>
      <c r="M379">
        <v>44676</v>
      </c>
    </row>
    <row r="380" spans="1:30">
      <c r="A380" s="73" t="s">
        <v>806</v>
      </c>
      <c r="B380" t="s">
        <v>772</v>
      </c>
      <c r="C380" t="s">
        <v>64</v>
      </c>
      <c r="D380">
        <v>24</v>
      </c>
      <c r="E380" t="s">
        <v>34</v>
      </c>
      <c r="F380" t="s">
        <v>344</v>
      </c>
      <c r="G380" t="s">
        <v>787</v>
      </c>
      <c r="H380">
        <v>251224</v>
      </c>
      <c r="I380" t="s">
        <v>52</v>
      </c>
      <c r="J380" t="s">
        <v>570</v>
      </c>
      <c r="M380">
        <v>44676</v>
      </c>
    </row>
    <row r="381" spans="1:30">
      <c r="A381" s="73" t="s">
        <v>807</v>
      </c>
      <c r="B381" t="s">
        <v>772</v>
      </c>
      <c r="C381" t="s">
        <v>78</v>
      </c>
      <c r="D381">
        <v>10</v>
      </c>
      <c r="E381" t="s">
        <v>40</v>
      </c>
      <c r="F381" t="s">
        <v>35</v>
      </c>
      <c r="G381" t="s">
        <v>653</v>
      </c>
      <c r="H381">
        <v>275288</v>
      </c>
      <c r="I381" t="s">
        <v>37</v>
      </c>
      <c r="J381" t="s">
        <v>587</v>
      </c>
      <c r="M381">
        <v>44692</v>
      </c>
    </row>
    <row r="382" spans="1:30">
      <c r="A382" s="73" t="s">
        <v>808</v>
      </c>
      <c r="B382" t="s">
        <v>772</v>
      </c>
      <c r="C382" t="s">
        <v>78</v>
      </c>
      <c r="D382">
        <v>10</v>
      </c>
      <c r="E382" t="s">
        <v>34</v>
      </c>
      <c r="F382" t="s">
        <v>159</v>
      </c>
      <c r="G382" t="s">
        <v>653</v>
      </c>
      <c r="H382">
        <v>275288</v>
      </c>
      <c r="I382" t="s">
        <v>350</v>
      </c>
      <c r="J382" t="s">
        <v>165</v>
      </c>
      <c r="M382">
        <v>44692</v>
      </c>
    </row>
    <row r="383" spans="1:30">
      <c r="A383" s="73" t="s">
        <v>809</v>
      </c>
      <c r="B383" t="s">
        <v>772</v>
      </c>
      <c r="C383" t="s">
        <v>78</v>
      </c>
      <c r="D383">
        <v>12</v>
      </c>
      <c r="E383" t="s">
        <v>40</v>
      </c>
      <c r="F383" t="s">
        <v>35</v>
      </c>
      <c r="G383" t="s">
        <v>774</v>
      </c>
      <c r="H383">
        <v>275285</v>
      </c>
      <c r="I383" t="s">
        <v>289</v>
      </c>
      <c r="J383" t="s">
        <v>406</v>
      </c>
      <c r="M383">
        <v>44686</v>
      </c>
      <c r="N383" t="s">
        <v>810</v>
      </c>
      <c r="P383">
        <v>7.5</v>
      </c>
      <c r="Q383">
        <v>5000</v>
      </c>
      <c r="R383">
        <v>3315</v>
      </c>
      <c r="S383">
        <v>2</v>
      </c>
      <c r="AC383" t="s">
        <v>811</v>
      </c>
      <c r="AD383" t="s">
        <v>83</v>
      </c>
    </row>
    <row r="384" spans="1:30">
      <c r="A384" s="73" t="s">
        <v>812</v>
      </c>
      <c r="B384" t="s">
        <v>772</v>
      </c>
      <c r="C384" t="s">
        <v>78</v>
      </c>
      <c r="D384">
        <v>24</v>
      </c>
      <c r="E384" t="s">
        <v>34</v>
      </c>
      <c r="F384" t="s">
        <v>233</v>
      </c>
      <c r="G384" t="s">
        <v>544</v>
      </c>
      <c r="H384">
        <v>275292</v>
      </c>
      <c r="I384" t="s">
        <v>270</v>
      </c>
      <c r="J384" t="s">
        <v>649</v>
      </c>
      <c r="M384">
        <v>44706</v>
      </c>
    </row>
    <row r="385" spans="1:30">
      <c r="A385" s="73" t="s">
        <v>813</v>
      </c>
      <c r="B385" t="s">
        <v>772</v>
      </c>
      <c r="C385" t="s">
        <v>78</v>
      </c>
      <c r="D385">
        <v>24</v>
      </c>
      <c r="E385" t="s">
        <v>34</v>
      </c>
      <c r="F385" t="s">
        <v>814</v>
      </c>
      <c r="G385" t="s">
        <v>544</v>
      </c>
      <c r="H385">
        <v>275292</v>
      </c>
      <c r="J385" t="s">
        <v>297</v>
      </c>
    </row>
    <row r="386" spans="1:30">
      <c r="A386" s="73" t="s">
        <v>815</v>
      </c>
      <c r="B386" t="s">
        <v>772</v>
      </c>
      <c r="C386" t="s">
        <v>78</v>
      </c>
      <c r="D386">
        <v>25</v>
      </c>
      <c r="E386" t="s">
        <v>34</v>
      </c>
      <c r="F386" t="s">
        <v>233</v>
      </c>
      <c r="G386" t="s">
        <v>544</v>
      </c>
      <c r="H386">
        <v>275292</v>
      </c>
      <c r="I386" t="s">
        <v>270</v>
      </c>
      <c r="J386" t="s">
        <v>649</v>
      </c>
      <c r="M386">
        <v>44706</v>
      </c>
    </row>
    <row r="387" spans="1:30">
      <c r="A387" s="73" t="s">
        <v>816</v>
      </c>
      <c r="B387" t="s">
        <v>772</v>
      </c>
      <c r="C387" t="s">
        <v>78</v>
      </c>
      <c r="D387">
        <v>30</v>
      </c>
      <c r="E387" t="s">
        <v>32</v>
      </c>
      <c r="F387" t="s">
        <v>74</v>
      </c>
      <c r="G387" t="s">
        <v>544</v>
      </c>
      <c r="H387">
        <v>281644</v>
      </c>
      <c r="I387" t="s">
        <v>235</v>
      </c>
      <c r="J387" t="s">
        <v>213</v>
      </c>
      <c r="M387">
        <v>44712</v>
      </c>
    </row>
    <row r="388" spans="1:30">
      <c r="A388" s="73" t="s">
        <v>817</v>
      </c>
      <c r="B388" t="s">
        <v>772</v>
      </c>
      <c r="C388" t="s">
        <v>191</v>
      </c>
      <c r="D388">
        <v>8</v>
      </c>
      <c r="E388" t="s">
        <v>34</v>
      </c>
      <c r="F388" t="s">
        <v>344</v>
      </c>
      <c r="G388" t="s">
        <v>818</v>
      </c>
      <c r="H388">
        <v>281640</v>
      </c>
      <c r="I388" t="s">
        <v>409</v>
      </c>
      <c r="J388" t="s">
        <v>570</v>
      </c>
      <c r="M388">
        <v>44721</v>
      </c>
    </row>
    <row r="389" spans="1:30">
      <c r="A389" s="73" t="s">
        <v>819</v>
      </c>
      <c r="B389" t="s">
        <v>772</v>
      </c>
      <c r="C389" t="s">
        <v>191</v>
      </c>
      <c r="D389">
        <v>8</v>
      </c>
      <c r="E389" t="s">
        <v>32</v>
      </c>
      <c r="F389" t="s">
        <v>446</v>
      </c>
      <c r="G389" t="s">
        <v>527</v>
      </c>
      <c r="H389">
        <v>281641</v>
      </c>
      <c r="I389" t="s">
        <v>43</v>
      </c>
      <c r="J389" t="s">
        <v>62</v>
      </c>
      <c r="M389">
        <v>44721</v>
      </c>
    </row>
    <row r="390" spans="1:30">
      <c r="A390" s="73" t="s">
        <v>820</v>
      </c>
      <c r="B390" t="s">
        <v>772</v>
      </c>
      <c r="C390" t="s">
        <v>191</v>
      </c>
      <c r="D390">
        <v>8</v>
      </c>
      <c r="E390" t="s">
        <v>34</v>
      </c>
      <c r="F390" t="s">
        <v>159</v>
      </c>
      <c r="G390" t="s">
        <v>527</v>
      </c>
      <c r="H390">
        <v>281641</v>
      </c>
      <c r="I390" t="s">
        <v>350</v>
      </c>
      <c r="J390" t="s">
        <v>165</v>
      </c>
      <c r="M390">
        <v>44721</v>
      </c>
    </row>
    <row r="391" spans="1:30">
      <c r="A391" s="73" t="s">
        <v>821</v>
      </c>
      <c r="B391" t="s">
        <v>772</v>
      </c>
      <c r="C391" t="s">
        <v>191</v>
      </c>
      <c r="D391">
        <v>10</v>
      </c>
      <c r="E391" t="s">
        <v>40</v>
      </c>
      <c r="F391" t="s">
        <v>633</v>
      </c>
      <c r="G391" t="s">
        <v>653</v>
      </c>
      <c r="H391">
        <v>281642</v>
      </c>
      <c r="I391" t="s">
        <v>37</v>
      </c>
      <c r="J391" t="s">
        <v>91</v>
      </c>
      <c r="M391">
        <v>44722</v>
      </c>
      <c r="N391" t="s">
        <v>822</v>
      </c>
      <c r="P391">
        <v>35.5</v>
      </c>
      <c r="Q391">
        <v>15000</v>
      </c>
      <c r="R391">
        <v>15000</v>
      </c>
      <c r="S391">
        <v>802</v>
      </c>
      <c r="AC391" t="s">
        <v>823</v>
      </c>
      <c r="AD391" t="s">
        <v>83</v>
      </c>
    </row>
    <row r="392" spans="1:30">
      <c r="A392" s="73" t="s">
        <v>824</v>
      </c>
      <c r="B392" t="s">
        <v>772</v>
      </c>
      <c r="C392" t="s">
        <v>191</v>
      </c>
      <c r="D392">
        <v>10</v>
      </c>
      <c r="E392" t="s">
        <v>34</v>
      </c>
      <c r="F392" t="s">
        <v>159</v>
      </c>
      <c r="G392" t="s">
        <v>653</v>
      </c>
      <c r="H392">
        <v>281642</v>
      </c>
      <c r="I392" t="s">
        <v>350</v>
      </c>
      <c r="J392" t="s">
        <v>165</v>
      </c>
      <c r="M392">
        <v>44725</v>
      </c>
    </row>
    <row r="393" spans="1:30">
      <c r="A393" s="73" t="s">
        <v>825</v>
      </c>
      <c r="B393" t="s">
        <v>772</v>
      </c>
      <c r="C393" t="s">
        <v>191</v>
      </c>
      <c r="D393">
        <v>13</v>
      </c>
      <c r="E393" t="s">
        <v>34</v>
      </c>
      <c r="F393" t="s">
        <v>159</v>
      </c>
      <c r="G393" t="s">
        <v>501</v>
      </c>
      <c r="H393">
        <v>287255</v>
      </c>
      <c r="I393" t="s">
        <v>43</v>
      </c>
      <c r="J393" t="s">
        <v>165</v>
      </c>
      <c r="M393">
        <v>44726</v>
      </c>
    </row>
    <row r="394" spans="1:30">
      <c r="A394" s="73" t="s">
        <v>826</v>
      </c>
      <c r="B394" t="s">
        <v>772</v>
      </c>
      <c r="C394" t="s">
        <v>191</v>
      </c>
      <c r="D394">
        <v>17</v>
      </c>
      <c r="E394" t="s">
        <v>32</v>
      </c>
      <c r="F394" t="s">
        <v>149</v>
      </c>
      <c r="G394" t="s">
        <v>501</v>
      </c>
      <c r="H394">
        <v>287255</v>
      </c>
      <c r="I394" t="s">
        <v>162</v>
      </c>
      <c r="J394" t="s">
        <v>91</v>
      </c>
      <c r="M394">
        <v>44732</v>
      </c>
    </row>
    <row r="395" spans="1:30">
      <c r="A395" s="73" t="s">
        <v>827</v>
      </c>
      <c r="B395" t="s">
        <v>772</v>
      </c>
      <c r="C395" t="s">
        <v>191</v>
      </c>
      <c r="D395">
        <v>27</v>
      </c>
      <c r="E395" t="s">
        <v>34</v>
      </c>
      <c r="F395" t="s">
        <v>128</v>
      </c>
      <c r="G395" t="s">
        <v>653</v>
      </c>
      <c r="H395">
        <v>281642</v>
      </c>
      <c r="I395" t="s">
        <v>828</v>
      </c>
      <c r="J395" t="s">
        <v>363</v>
      </c>
      <c r="M395">
        <v>44740</v>
      </c>
    </row>
    <row r="396" spans="1:30">
      <c r="A396" s="73" t="s">
        <v>829</v>
      </c>
      <c r="B396" t="s">
        <v>772</v>
      </c>
      <c r="C396" t="s">
        <v>85</v>
      </c>
      <c r="D396">
        <v>7</v>
      </c>
      <c r="E396" t="s">
        <v>32</v>
      </c>
      <c r="F396" t="s">
        <v>35</v>
      </c>
      <c r="G396" t="s">
        <v>653</v>
      </c>
      <c r="H396">
        <v>291099</v>
      </c>
      <c r="I396" t="s">
        <v>270</v>
      </c>
      <c r="J396" t="s">
        <v>271</v>
      </c>
      <c r="M396">
        <v>44753</v>
      </c>
      <c r="N396" t="s">
        <v>830</v>
      </c>
      <c r="Q396">
        <v>17550</v>
      </c>
      <c r="AC396" t="s">
        <v>831</v>
      </c>
      <c r="AD396" t="s">
        <v>220</v>
      </c>
    </row>
    <row r="397" spans="1:30">
      <c r="A397" s="73" t="s">
        <v>832</v>
      </c>
      <c r="B397" t="s">
        <v>772</v>
      </c>
      <c r="C397" t="s">
        <v>85</v>
      </c>
      <c r="D397">
        <v>18</v>
      </c>
      <c r="E397" t="s">
        <v>40</v>
      </c>
      <c r="F397" t="s">
        <v>149</v>
      </c>
      <c r="G397" t="s">
        <v>774</v>
      </c>
      <c r="H397">
        <v>291096</v>
      </c>
      <c r="I397" t="s">
        <v>833</v>
      </c>
      <c r="J397" t="s">
        <v>91</v>
      </c>
      <c r="M397">
        <v>44762</v>
      </c>
      <c r="N397" t="s">
        <v>834</v>
      </c>
      <c r="S397">
        <v>230</v>
      </c>
      <c r="AC397" t="s">
        <v>82</v>
      </c>
      <c r="AD397" t="s">
        <v>83</v>
      </c>
    </row>
    <row r="398" spans="1:30">
      <c r="A398" s="73" t="s">
        <v>835</v>
      </c>
      <c r="B398" t="s">
        <v>772</v>
      </c>
      <c r="C398" t="s">
        <v>85</v>
      </c>
      <c r="D398">
        <v>19</v>
      </c>
      <c r="E398" t="s">
        <v>34</v>
      </c>
      <c r="F398" t="s">
        <v>50</v>
      </c>
      <c r="G398" t="s">
        <v>774</v>
      </c>
      <c r="H398">
        <v>291096</v>
      </c>
      <c r="I398" t="s">
        <v>209</v>
      </c>
      <c r="J398" t="s">
        <v>38</v>
      </c>
      <c r="M398">
        <v>44763</v>
      </c>
    </row>
    <row r="399" spans="1:30">
      <c r="A399" s="73" t="s">
        <v>836</v>
      </c>
      <c r="B399" t="s">
        <v>772</v>
      </c>
      <c r="C399" t="s">
        <v>85</v>
      </c>
      <c r="D399">
        <v>25</v>
      </c>
      <c r="E399" t="s">
        <v>32</v>
      </c>
      <c r="F399" t="s">
        <v>149</v>
      </c>
      <c r="G399" t="s">
        <v>504</v>
      </c>
      <c r="H399">
        <v>299298</v>
      </c>
      <c r="I399" t="s">
        <v>144</v>
      </c>
      <c r="J399" t="s">
        <v>837</v>
      </c>
      <c r="M399">
        <v>44769</v>
      </c>
    </row>
    <row r="400" spans="1:30">
      <c r="A400" s="73" t="s">
        <v>838</v>
      </c>
      <c r="B400" t="s">
        <v>772</v>
      </c>
      <c r="C400" t="s">
        <v>85</v>
      </c>
      <c r="D400">
        <v>26</v>
      </c>
      <c r="E400" t="s">
        <v>32</v>
      </c>
      <c r="F400" t="s">
        <v>41</v>
      </c>
      <c r="G400" t="s">
        <v>839</v>
      </c>
      <c r="H400">
        <v>287258</v>
      </c>
      <c r="I400" t="s">
        <v>43</v>
      </c>
      <c r="J400" t="s">
        <v>514</v>
      </c>
      <c r="M400">
        <v>44771</v>
      </c>
    </row>
    <row r="401" spans="1:30">
      <c r="A401" s="73" t="s">
        <v>840</v>
      </c>
      <c r="B401" t="s">
        <v>772</v>
      </c>
      <c r="C401" t="s">
        <v>85</v>
      </c>
      <c r="D401">
        <v>26</v>
      </c>
      <c r="E401" t="s">
        <v>32</v>
      </c>
      <c r="F401" t="s">
        <v>50</v>
      </c>
      <c r="G401" t="s">
        <v>841</v>
      </c>
      <c r="H401">
        <v>282999</v>
      </c>
      <c r="I401" t="s">
        <v>56</v>
      </c>
      <c r="J401" t="s">
        <v>435</v>
      </c>
      <c r="M401">
        <v>44770</v>
      </c>
    </row>
    <row r="402" spans="1:30">
      <c r="A402" s="73" t="s">
        <v>842</v>
      </c>
      <c r="B402" t="s">
        <v>772</v>
      </c>
      <c r="C402" t="s">
        <v>85</v>
      </c>
      <c r="D402">
        <v>28</v>
      </c>
      <c r="E402" t="s">
        <v>34</v>
      </c>
      <c r="F402" t="s">
        <v>88</v>
      </c>
      <c r="G402" t="s">
        <v>653</v>
      </c>
      <c r="H402">
        <v>299299</v>
      </c>
      <c r="I402" t="s">
        <v>578</v>
      </c>
      <c r="J402" t="s">
        <v>138</v>
      </c>
      <c r="M402">
        <v>44771</v>
      </c>
    </row>
    <row r="403" spans="1:30">
      <c r="A403" s="73" t="s">
        <v>843</v>
      </c>
      <c r="B403" t="s">
        <v>772</v>
      </c>
      <c r="C403" t="s">
        <v>85</v>
      </c>
      <c r="D403">
        <v>29</v>
      </c>
      <c r="E403" t="s">
        <v>40</v>
      </c>
      <c r="F403" t="s">
        <v>373</v>
      </c>
      <c r="G403" t="s">
        <v>653</v>
      </c>
      <c r="H403">
        <v>299299</v>
      </c>
      <c r="I403" t="s">
        <v>844</v>
      </c>
      <c r="J403" t="s">
        <v>138</v>
      </c>
    </row>
    <row r="404" spans="1:30">
      <c r="A404" s="73" t="s">
        <v>845</v>
      </c>
      <c r="B404" t="s">
        <v>772</v>
      </c>
      <c r="F404" t="s">
        <v>846</v>
      </c>
      <c r="G404" t="s">
        <v>653</v>
      </c>
      <c r="H404">
        <v>299299</v>
      </c>
      <c r="I404" t="s">
        <v>209</v>
      </c>
      <c r="J404" t="s">
        <v>53</v>
      </c>
      <c r="M404">
        <v>44772</v>
      </c>
    </row>
    <row r="405" spans="1:30">
      <c r="A405" s="73" t="s">
        <v>847</v>
      </c>
      <c r="B405" t="s">
        <v>772</v>
      </c>
      <c r="F405" t="s">
        <v>846</v>
      </c>
      <c r="G405" t="s">
        <v>848</v>
      </c>
      <c r="H405">
        <v>299299</v>
      </c>
      <c r="J405" t="s">
        <v>62</v>
      </c>
    </row>
    <row r="406" spans="1:30">
      <c r="A406" s="73" t="s">
        <v>849</v>
      </c>
      <c r="B406" t="s">
        <v>772</v>
      </c>
      <c r="C406" t="s">
        <v>232</v>
      </c>
      <c r="D406">
        <v>8</v>
      </c>
      <c r="E406" t="s">
        <v>34</v>
      </c>
      <c r="F406" t="s">
        <v>850</v>
      </c>
      <c r="G406" t="s">
        <v>848</v>
      </c>
      <c r="I406" t="s">
        <v>52</v>
      </c>
      <c r="J406" t="s">
        <v>705</v>
      </c>
    </row>
    <row r="407" spans="1:30">
      <c r="A407" s="73" t="s">
        <v>851</v>
      </c>
      <c r="B407" t="s">
        <v>772</v>
      </c>
      <c r="C407" t="s">
        <v>232</v>
      </c>
      <c r="D407">
        <v>9</v>
      </c>
      <c r="E407" t="s">
        <v>32</v>
      </c>
      <c r="F407" t="s">
        <v>50</v>
      </c>
      <c r="G407" t="s">
        <v>653</v>
      </c>
      <c r="H407">
        <v>299299</v>
      </c>
      <c r="I407" t="s">
        <v>103</v>
      </c>
      <c r="J407" t="s">
        <v>435</v>
      </c>
    </row>
    <row r="408" spans="1:30">
      <c r="A408" s="73" t="s">
        <v>852</v>
      </c>
      <c r="B408" t="s">
        <v>772</v>
      </c>
      <c r="C408" t="s">
        <v>232</v>
      </c>
      <c r="D408">
        <v>14</v>
      </c>
      <c r="E408" t="s">
        <v>32</v>
      </c>
      <c r="F408" t="s">
        <v>35</v>
      </c>
      <c r="G408" t="s">
        <v>818</v>
      </c>
      <c r="H408">
        <v>301092</v>
      </c>
      <c r="I408" t="s">
        <v>103</v>
      </c>
      <c r="J408" t="s">
        <v>91</v>
      </c>
      <c r="M408">
        <v>44788</v>
      </c>
    </row>
    <row r="409" spans="1:30">
      <c r="A409" s="73" t="s">
        <v>853</v>
      </c>
      <c r="B409" t="s">
        <v>772</v>
      </c>
      <c r="C409" t="s">
        <v>232</v>
      </c>
      <c r="D409">
        <v>13</v>
      </c>
      <c r="E409" t="s">
        <v>32</v>
      </c>
      <c r="F409" t="s">
        <v>321</v>
      </c>
      <c r="G409" t="s">
        <v>818</v>
      </c>
      <c r="H409">
        <v>301092</v>
      </c>
      <c r="I409" t="s">
        <v>350</v>
      </c>
      <c r="J409" t="s">
        <v>854</v>
      </c>
      <c r="M409">
        <v>44788</v>
      </c>
    </row>
    <row r="410" spans="1:30">
      <c r="A410" s="73" t="s">
        <v>855</v>
      </c>
      <c r="B410" t="s">
        <v>772</v>
      </c>
      <c r="C410" t="s">
        <v>232</v>
      </c>
      <c r="D410">
        <v>26</v>
      </c>
      <c r="E410" t="s">
        <v>34</v>
      </c>
      <c r="F410" t="s">
        <v>159</v>
      </c>
      <c r="G410" t="s">
        <v>527</v>
      </c>
      <c r="H410">
        <v>307428</v>
      </c>
      <c r="I410" t="s">
        <v>792</v>
      </c>
      <c r="J410" t="s">
        <v>856</v>
      </c>
      <c r="M410">
        <v>44802</v>
      </c>
    </row>
    <row r="411" spans="1:30">
      <c r="A411" s="73" t="s">
        <v>857</v>
      </c>
      <c r="B411" t="s">
        <v>772</v>
      </c>
      <c r="C411" t="s">
        <v>232</v>
      </c>
      <c r="D411">
        <v>26</v>
      </c>
      <c r="E411" t="s">
        <v>34</v>
      </c>
      <c r="F411" t="s">
        <v>512</v>
      </c>
      <c r="G411" t="s">
        <v>527</v>
      </c>
      <c r="H411">
        <v>307428</v>
      </c>
      <c r="I411" t="s">
        <v>95</v>
      </c>
      <c r="J411" t="s">
        <v>112</v>
      </c>
      <c r="M411">
        <v>44802</v>
      </c>
    </row>
    <row r="412" spans="1:30">
      <c r="A412" s="73" t="s">
        <v>858</v>
      </c>
      <c r="B412" t="s">
        <v>859</v>
      </c>
      <c r="C412" t="s">
        <v>55</v>
      </c>
      <c r="D412">
        <v>1</v>
      </c>
      <c r="E412" t="s">
        <v>32</v>
      </c>
      <c r="F412" t="s">
        <v>88</v>
      </c>
      <c r="G412" t="s">
        <v>860</v>
      </c>
      <c r="H412">
        <v>227942</v>
      </c>
      <c r="I412" t="s">
        <v>144</v>
      </c>
      <c r="J412" t="s">
        <v>213</v>
      </c>
      <c r="M412">
        <v>44623</v>
      </c>
    </row>
    <row r="413" spans="1:30">
      <c r="A413" s="73" t="s">
        <v>861</v>
      </c>
      <c r="B413" t="s">
        <v>859</v>
      </c>
      <c r="C413" t="s">
        <v>55</v>
      </c>
      <c r="D413">
        <v>2</v>
      </c>
      <c r="E413" t="s">
        <v>34</v>
      </c>
      <c r="F413" t="s">
        <v>88</v>
      </c>
      <c r="G413" t="s">
        <v>860</v>
      </c>
      <c r="H413">
        <v>227942</v>
      </c>
      <c r="I413" t="s">
        <v>144</v>
      </c>
      <c r="J413" t="s">
        <v>862</v>
      </c>
      <c r="M413">
        <v>44624</v>
      </c>
    </row>
    <row r="414" spans="1:30">
      <c r="A414" s="73" t="s">
        <v>863</v>
      </c>
      <c r="B414" t="s">
        <v>859</v>
      </c>
      <c r="C414" t="s">
        <v>55</v>
      </c>
      <c r="D414">
        <v>2</v>
      </c>
      <c r="E414" t="s">
        <v>34</v>
      </c>
      <c r="F414" t="s">
        <v>88</v>
      </c>
      <c r="G414" t="s">
        <v>860</v>
      </c>
      <c r="H414">
        <v>227942</v>
      </c>
      <c r="I414" t="s">
        <v>144</v>
      </c>
      <c r="J414" t="s">
        <v>213</v>
      </c>
      <c r="M414">
        <v>44624</v>
      </c>
      <c r="N414" t="s">
        <v>864</v>
      </c>
      <c r="P414">
        <v>4.5</v>
      </c>
      <c r="Q414">
        <v>9300</v>
      </c>
      <c r="R414">
        <v>1120</v>
      </c>
      <c r="S414">
        <v>6</v>
      </c>
      <c r="AC414" t="s">
        <v>865</v>
      </c>
      <c r="AD414" t="s">
        <v>83</v>
      </c>
    </row>
    <row r="415" spans="1:30">
      <c r="A415" s="73" t="s">
        <v>866</v>
      </c>
      <c r="B415" t="s">
        <v>859</v>
      </c>
      <c r="C415" t="s">
        <v>55</v>
      </c>
      <c r="D415">
        <v>10</v>
      </c>
      <c r="E415" t="s">
        <v>32</v>
      </c>
      <c r="F415" t="s">
        <v>452</v>
      </c>
      <c r="G415" t="s">
        <v>867</v>
      </c>
      <c r="I415" t="s">
        <v>52</v>
      </c>
      <c r="J415" t="s">
        <v>435</v>
      </c>
      <c r="M415">
        <v>44634</v>
      </c>
    </row>
    <row r="416" spans="1:30">
      <c r="A416" s="73" t="s">
        <v>868</v>
      </c>
      <c r="B416" t="s">
        <v>859</v>
      </c>
      <c r="C416" t="s">
        <v>55</v>
      </c>
      <c r="D416">
        <v>11</v>
      </c>
      <c r="E416" t="s">
        <v>34</v>
      </c>
      <c r="F416" t="s">
        <v>101</v>
      </c>
      <c r="G416" t="s">
        <v>860</v>
      </c>
      <c r="H416">
        <v>236443</v>
      </c>
      <c r="I416" t="s">
        <v>43</v>
      </c>
      <c r="J416" t="s">
        <v>213</v>
      </c>
      <c r="M416">
        <v>44634</v>
      </c>
    </row>
    <row r="417" spans="1:30">
      <c r="A417" s="73" t="s">
        <v>869</v>
      </c>
      <c r="B417" t="s">
        <v>859</v>
      </c>
      <c r="C417" t="s">
        <v>55</v>
      </c>
      <c r="D417">
        <v>14</v>
      </c>
      <c r="E417" t="s">
        <v>40</v>
      </c>
      <c r="F417" t="s">
        <v>870</v>
      </c>
      <c r="G417" t="s">
        <v>860</v>
      </c>
      <c r="H417">
        <v>236443</v>
      </c>
      <c r="I417" t="s">
        <v>90</v>
      </c>
      <c r="J417" t="s">
        <v>138</v>
      </c>
      <c r="M417">
        <v>44634</v>
      </c>
    </row>
    <row r="418" spans="1:30">
      <c r="A418" s="73" t="s">
        <v>871</v>
      </c>
      <c r="B418" t="s">
        <v>859</v>
      </c>
      <c r="C418" t="s">
        <v>55</v>
      </c>
      <c r="D418">
        <v>24</v>
      </c>
      <c r="E418" t="s">
        <v>32</v>
      </c>
      <c r="F418" t="s">
        <v>59</v>
      </c>
      <c r="G418" t="s">
        <v>860</v>
      </c>
      <c r="H418">
        <v>236443</v>
      </c>
      <c r="I418" t="s">
        <v>56</v>
      </c>
      <c r="J418" t="s">
        <v>297</v>
      </c>
      <c r="M418">
        <v>44645</v>
      </c>
    </row>
    <row r="419" spans="1:30">
      <c r="A419" s="73" t="s">
        <v>872</v>
      </c>
      <c r="B419" t="s">
        <v>859</v>
      </c>
      <c r="C419" t="s">
        <v>55</v>
      </c>
      <c r="D419">
        <v>29</v>
      </c>
      <c r="E419" t="s">
        <v>40</v>
      </c>
      <c r="F419" t="s">
        <v>873</v>
      </c>
      <c r="G419" t="s">
        <v>874</v>
      </c>
      <c r="H419">
        <v>246069</v>
      </c>
      <c r="I419" t="s">
        <v>209</v>
      </c>
      <c r="J419" t="s">
        <v>297</v>
      </c>
      <c r="M419">
        <v>44651</v>
      </c>
    </row>
    <row r="420" spans="1:30">
      <c r="A420" s="73" t="s">
        <v>875</v>
      </c>
      <c r="B420" t="s">
        <v>859</v>
      </c>
      <c r="C420" t="s">
        <v>55</v>
      </c>
      <c r="D420">
        <v>29</v>
      </c>
      <c r="E420" t="s">
        <v>32</v>
      </c>
      <c r="F420" t="s">
        <v>41</v>
      </c>
      <c r="G420" t="s">
        <v>876</v>
      </c>
      <c r="H420">
        <v>232652</v>
      </c>
      <c r="I420" t="s">
        <v>43</v>
      </c>
      <c r="J420" t="s">
        <v>76</v>
      </c>
      <c r="M420">
        <v>44651</v>
      </c>
      <c r="N420" t="s">
        <v>877</v>
      </c>
      <c r="P420">
        <v>2.5</v>
      </c>
      <c r="Q420">
        <v>1120</v>
      </c>
      <c r="R420">
        <v>960</v>
      </c>
      <c r="S420">
        <v>10</v>
      </c>
      <c r="AC420" t="s">
        <v>878</v>
      </c>
      <c r="AD420" t="s">
        <v>83</v>
      </c>
    </row>
    <row r="421" spans="1:30">
      <c r="A421" s="73" t="s">
        <v>879</v>
      </c>
      <c r="B421" t="s">
        <v>859</v>
      </c>
      <c r="C421" t="s">
        <v>55</v>
      </c>
      <c r="D421">
        <v>30</v>
      </c>
      <c r="E421" t="s">
        <v>40</v>
      </c>
      <c r="F421" t="s">
        <v>35</v>
      </c>
      <c r="G421" t="s">
        <v>880</v>
      </c>
      <c r="I421" t="s">
        <v>56</v>
      </c>
      <c r="J421" t="s">
        <v>91</v>
      </c>
      <c r="M421">
        <v>44651</v>
      </c>
    </row>
    <row r="422" spans="1:30">
      <c r="A422" s="73" t="s">
        <v>881</v>
      </c>
      <c r="B422" t="s">
        <v>859</v>
      </c>
      <c r="C422" t="s">
        <v>55</v>
      </c>
      <c r="D422">
        <v>30</v>
      </c>
      <c r="E422" t="s">
        <v>40</v>
      </c>
      <c r="F422" t="s">
        <v>35</v>
      </c>
      <c r="G422" t="s">
        <v>291</v>
      </c>
      <c r="I422" t="s">
        <v>56</v>
      </c>
      <c r="J422" t="s">
        <v>62</v>
      </c>
      <c r="M422">
        <v>44651</v>
      </c>
    </row>
    <row r="423" spans="1:30">
      <c r="A423" s="73" t="s">
        <v>882</v>
      </c>
      <c r="B423" t="s">
        <v>859</v>
      </c>
      <c r="C423" t="s">
        <v>78</v>
      </c>
      <c r="D423">
        <v>10</v>
      </c>
      <c r="E423" t="s">
        <v>32</v>
      </c>
      <c r="F423" t="s">
        <v>41</v>
      </c>
      <c r="G423" t="s">
        <v>860</v>
      </c>
      <c r="H423">
        <v>249262</v>
      </c>
      <c r="I423" t="s">
        <v>43</v>
      </c>
      <c r="J423" t="s">
        <v>76</v>
      </c>
      <c r="M423">
        <v>44692</v>
      </c>
      <c r="N423" t="s">
        <v>883</v>
      </c>
      <c r="P423">
        <v>31</v>
      </c>
      <c r="Q423">
        <v>12600</v>
      </c>
      <c r="R423">
        <v>11200</v>
      </c>
      <c r="S423">
        <v>307</v>
      </c>
      <c r="AC423" t="s">
        <v>884</v>
      </c>
      <c r="AD423" t="s">
        <v>83</v>
      </c>
    </row>
    <row r="424" spans="1:30">
      <c r="A424" s="73" t="s">
        <v>885</v>
      </c>
      <c r="B424" t="s">
        <v>859</v>
      </c>
      <c r="C424" t="s">
        <v>78</v>
      </c>
      <c r="D424">
        <v>11</v>
      </c>
      <c r="E424" t="s">
        <v>40</v>
      </c>
      <c r="F424" t="s">
        <v>35</v>
      </c>
      <c r="G424" t="s">
        <v>860</v>
      </c>
      <c r="H424">
        <v>249262</v>
      </c>
      <c r="I424" t="s">
        <v>409</v>
      </c>
      <c r="J424" t="s">
        <v>62</v>
      </c>
      <c r="M424">
        <v>44692</v>
      </c>
    </row>
    <row r="425" spans="1:30">
      <c r="A425" s="73" t="s">
        <v>886</v>
      </c>
      <c r="B425" t="s">
        <v>859</v>
      </c>
      <c r="C425" t="s">
        <v>78</v>
      </c>
      <c r="D425">
        <v>12</v>
      </c>
      <c r="E425" t="s">
        <v>34</v>
      </c>
      <c r="F425" t="s">
        <v>159</v>
      </c>
      <c r="G425" t="s">
        <v>887</v>
      </c>
      <c r="H425">
        <v>245578</v>
      </c>
      <c r="I425" t="s">
        <v>578</v>
      </c>
      <c r="J425" t="s">
        <v>165</v>
      </c>
      <c r="M425">
        <v>44694</v>
      </c>
    </row>
    <row r="426" spans="1:30">
      <c r="A426" s="73" t="s">
        <v>888</v>
      </c>
      <c r="B426" t="s">
        <v>859</v>
      </c>
      <c r="C426" t="s">
        <v>78</v>
      </c>
      <c r="D426">
        <v>18</v>
      </c>
      <c r="E426" t="s">
        <v>32</v>
      </c>
      <c r="F426" t="s">
        <v>50</v>
      </c>
      <c r="G426" t="s">
        <v>860</v>
      </c>
      <c r="H426">
        <v>236443</v>
      </c>
      <c r="I426" t="s">
        <v>103</v>
      </c>
      <c r="J426" t="s">
        <v>53</v>
      </c>
      <c r="M426">
        <v>44700</v>
      </c>
    </row>
    <row r="427" spans="1:30">
      <c r="A427" s="73" t="s">
        <v>889</v>
      </c>
      <c r="B427" t="s">
        <v>859</v>
      </c>
      <c r="C427" t="s">
        <v>78</v>
      </c>
      <c r="D427">
        <v>26</v>
      </c>
      <c r="E427" t="s">
        <v>40</v>
      </c>
      <c r="F427" t="s">
        <v>633</v>
      </c>
      <c r="G427" t="s">
        <v>860</v>
      </c>
      <c r="H427">
        <v>236443</v>
      </c>
      <c r="I427" t="s">
        <v>43</v>
      </c>
      <c r="J427" t="s">
        <v>76</v>
      </c>
      <c r="M427">
        <v>44711</v>
      </c>
      <c r="N427" t="s">
        <v>890</v>
      </c>
      <c r="P427">
        <v>17.75</v>
      </c>
      <c r="Q427">
        <v>10800</v>
      </c>
      <c r="R427">
        <v>8260</v>
      </c>
      <c r="S427">
        <v>136</v>
      </c>
      <c r="AC427" t="s">
        <v>891</v>
      </c>
      <c r="AD427" t="s">
        <v>83</v>
      </c>
    </row>
    <row r="428" spans="1:30">
      <c r="A428" s="73" t="s">
        <v>892</v>
      </c>
      <c r="B428" t="s">
        <v>859</v>
      </c>
      <c r="C428" t="s">
        <v>191</v>
      </c>
      <c r="D428">
        <v>29</v>
      </c>
      <c r="E428" t="s">
        <v>32</v>
      </c>
      <c r="F428" t="s">
        <v>50</v>
      </c>
      <c r="G428" t="s">
        <v>860</v>
      </c>
      <c r="H428">
        <v>249262</v>
      </c>
      <c r="I428" t="s">
        <v>52</v>
      </c>
      <c r="J428" t="s">
        <v>53</v>
      </c>
      <c r="M428">
        <v>44742</v>
      </c>
    </row>
    <row r="429" spans="1:30">
      <c r="A429" s="73" t="s">
        <v>893</v>
      </c>
      <c r="B429" t="s">
        <v>859</v>
      </c>
      <c r="C429" t="s">
        <v>85</v>
      </c>
      <c r="D429">
        <v>17</v>
      </c>
      <c r="E429" t="s">
        <v>40</v>
      </c>
      <c r="F429" t="s">
        <v>189</v>
      </c>
      <c r="G429" t="s">
        <v>860</v>
      </c>
      <c r="H429">
        <v>261886</v>
      </c>
      <c r="I429" t="s">
        <v>235</v>
      </c>
      <c r="J429" t="s">
        <v>206</v>
      </c>
      <c r="M429">
        <v>44759</v>
      </c>
    </row>
    <row r="430" spans="1:30">
      <c r="A430" s="73" t="s">
        <v>894</v>
      </c>
      <c r="B430" t="s">
        <v>859</v>
      </c>
      <c r="C430" t="s">
        <v>85</v>
      </c>
      <c r="D430">
        <v>23</v>
      </c>
      <c r="E430" t="s">
        <v>34</v>
      </c>
      <c r="F430" t="s">
        <v>114</v>
      </c>
      <c r="G430" t="s">
        <v>860</v>
      </c>
      <c r="H430">
        <v>261886</v>
      </c>
      <c r="J430" t="s">
        <v>271</v>
      </c>
      <c r="M430">
        <v>44769</v>
      </c>
    </row>
    <row r="431" spans="1:30">
      <c r="A431" s="73" t="s">
        <v>895</v>
      </c>
      <c r="B431" t="s">
        <v>859</v>
      </c>
      <c r="C431" t="s">
        <v>85</v>
      </c>
      <c r="D431">
        <v>24</v>
      </c>
      <c r="E431" t="s">
        <v>34</v>
      </c>
      <c r="F431" t="s">
        <v>88</v>
      </c>
      <c r="G431" t="s">
        <v>860</v>
      </c>
      <c r="H431">
        <v>261886</v>
      </c>
      <c r="J431" t="s">
        <v>271</v>
      </c>
      <c r="M431">
        <v>44769</v>
      </c>
    </row>
    <row r="432" spans="1:30">
      <c r="A432" s="73" t="s">
        <v>896</v>
      </c>
      <c r="B432" t="s">
        <v>859</v>
      </c>
      <c r="C432" t="s">
        <v>232</v>
      </c>
      <c r="D432">
        <v>10</v>
      </c>
      <c r="E432" t="s">
        <v>34</v>
      </c>
      <c r="F432" t="s">
        <v>233</v>
      </c>
      <c r="G432" t="s">
        <v>860</v>
      </c>
      <c r="H432">
        <v>269829</v>
      </c>
      <c r="I432" t="s">
        <v>144</v>
      </c>
      <c r="J432" t="s">
        <v>213</v>
      </c>
      <c r="M432">
        <v>44784</v>
      </c>
      <c r="N432" t="s">
        <v>897</v>
      </c>
      <c r="Q432">
        <v>5000</v>
      </c>
      <c r="AC432" t="s">
        <v>898</v>
      </c>
      <c r="AD432" t="s">
        <v>220</v>
      </c>
    </row>
    <row r="433" spans="1:30">
      <c r="A433" s="73" t="s">
        <v>899</v>
      </c>
      <c r="B433" t="s">
        <v>859</v>
      </c>
      <c r="C433" t="s">
        <v>232</v>
      </c>
      <c r="D433">
        <v>16</v>
      </c>
      <c r="E433" t="s">
        <v>34</v>
      </c>
      <c r="F433" t="s">
        <v>233</v>
      </c>
      <c r="G433" t="s">
        <v>860</v>
      </c>
      <c r="H433">
        <v>269829</v>
      </c>
      <c r="I433" t="s">
        <v>90</v>
      </c>
      <c r="J433" t="s">
        <v>900</v>
      </c>
    </row>
    <row r="434" spans="1:30">
      <c r="A434" s="73" t="s">
        <v>901</v>
      </c>
      <c r="B434" t="s">
        <v>902</v>
      </c>
      <c r="C434" t="s">
        <v>33</v>
      </c>
      <c r="D434">
        <v>7</v>
      </c>
      <c r="E434" t="s">
        <v>34</v>
      </c>
      <c r="F434" t="s">
        <v>903</v>
      </c>
      <c r="G434" t="s">
        <v>751</v>
      </c>
      <c r="H434">
        <v>241841</v>
      </c>
      <c r="I434" t="s">
        <v>37</v>
      </c>
      <c r="J434" t="s">
        <v>69</v>
      </c>
      <c r="M434">
        <v>44571</v>
      </c>
      <c r="N434" t="s">
        <v>904</v>
      </c>
      <c r="P434">
        <v>2</v>
      </c>
      <c r="Q434">
        <v>450</v>
      </c>
      <c r="R434">
        <v>450</v>
      </c>
      <c r="S434">
        <v>0</v>
      </c>
      <c r="AC434" t="s">
        <v>905</v>
      </c>
      <c r="AD434" t="s">
        <v>83</v>
      </c>
    </row>
    <row r="435" spans="1:30">
      <c r="A435" s="73" t="s">
        <v>906</v>
      </c>
      <c r="B435" t="s">
        <v>902</v>
      </c>
      <c r="C435" t="s">
        <v>33</v>
      </c>
      <c r="D435">
        <v>25</v>
      </c>
      <c r="E435" t="s">
        <v>34</v>
      </c>
      <c r="F435" t="s">
        <v>181</v>
      </c>
      <c r="G435" t="s">
        <v>907</v>
      </c>
      <c r="H435">
        <v>212156</v>
      </c>
      <c r="I435" t="s">
        <v>43</v>
      </c>
      <c r="J435" t="s">
        <v>213</v>
      </c>
      <c r="M435">
        <v>44587</v>
      </c>
      <c r="N435" t="s">
        <v>908</v>
      </c>
      <c r="P435">
        <v>18.25</v>
      </c>
      <c r="Q435">
        <v>4320</v>
      </c>
      <c r="R435">
        <v>4320</v>
      </c>
      <c r="S435">
        <v>80</v>
      </c>
      <c r="AC435" t="s">
        <v>909</v>
      </c>
      <c r="AD435" t="s">
        <v>83</v>
      </c>
    </row>
    <row r="436" spans="1:30">
      <c r="A436" s="73" t="s">
        <v>910</v>
      </c>
      <c r="B436" t="s">
        <v>902</v>
      </c>
      <c r="C436" t="s">
        <v>47</v>
      </c>
      <c r="D436">
        <v>3</v>
      </c>
      <c r="E436" t="s">
        <v>40</v>
      </c>
      <c r="F436" t="s">
        <v>633</v>
      </c>
      <c r="G436" t="s">
        <v>907</v>
      </c>
      <c r="H436">
        <v>212156</v>
      </c>
      <c r="I436" t="s">
        <v>144</v>
      </c>
      <c r="J436" t="s">
        <v>213</v>
      </c>
      <c r="M436">
        <v>44596</v>
      </c>
      <c r="N436" t="s">
        <v>911</v>
      </c>
      <c r="P436">
        <v>18.5</v>
      </c>
      <c r="Q436">
        <v>4320</v>
      </c>
      <c r="R436">
        <v>2544</v>
      </c>
      <c r="S436">
        <v>1238</v>
      </c>
      <c r="AC436" t="s">
        <v>912</v>
      </c>
      <c r="AD436" t="s">
        <v>83</v>
      </c>
    </row>
    <row r="437" spans="1:30">
      <c r="A437" s="73" t="s">
        <v>913</v>
      </c>
      <c r="B437" t="s">
        <v>902</v>
      </c>
      <c r="C437" t="s">
        <v>47</v>
      </c>
      <c r="D437">
        <v>7</v>
      </c>
      <c r="E437" t="s">
        <v>34</v>
      </c>
      <c r="F437" t="s">
        <v>159</v>
      </c>
      <c r="G437" t="s">
        <v>907</v>
      </c>
      <c r="H437">
        <v>246113</v>
      </c>
      <c r="J437" t="s">
        <v>91</v>
      </c>
      <c r="M437">
        <v>44600</v>
      </c>
    </row>
    <row r="438" spans="1:30">
      <c r="A438" s="73" t="s">
        <v>914</v>
      </c>
      <c r="B438" t="s">
        <v>902</v>
      </c>
      <c r="C438" t="s">
        <v>47</v>
      </c>
      <c r="D438">
        <v>8</v>
      </c>
      <c r="E438" t="s">
        <v>40</v>
      </c>
      <c r="F438" t="s">
        <v>373</v>
      </c>
      <c r="G438" t="s">
        <v>915</v>
      </c>
      <c r="H438">
        <v>218923</v>
      </c>
      <c r="J438" t="s">
        <v>213</v>
      </c>
      <c r="M438">
        <v>44603</v>
      </c>
      <c r="N438" t="s">
        <v>916</v>
      </c>
      <c r="P438">
        <v>3.25</v>
      </c>
      <c r="Q438">
        <v>3600</v>
      </c>
      <c r="R438">
        <v>768</v>
      </c>
      <c r="S438">
        <v>0</v>
      </c>
      <c r="AC438" t="s">
        <v>917</v>
      </c>
      <c r="AD438" t="s">
        <v>83</v>
      </c>
    </row>
    <row r="439" spans="1:30">
      <c r="A439" s="73" t="s">
        <v>918</v>
      </c>
      <c r="B439" t="s">
        <v>902</v>
      </c>
      <c r="C439" t="s">
        <v>47</v>
      </c>
      <c r="D439">
        <v>9</v>
      </c>
      <c r="E439" t="s">
        <v>40</v>
      </c>
      <c r="F439" t="s">
        <v>373</v>
      </c>
      <c r="G439" t="s">
        <v>915</v>
      </c>
      <c r="H439">
        <v>218923</v>
      </c>
      <c r="I439" t="s">
        <v>144</v>
      </c>
      <c r="J439" t="s">
        <v>62</v>
      </c>
      <c r="M439">
        <v>44601</v>
      </c>
    </row>
    <row r="440" spans="1:30">
      <c r="A440" s="73" t="s">
        <v>919</v>
      </c>
      <c r="B440" t="s">
        <v>902</v>
      </c>
      <c r="C440" t="s">
        <v>47</v>
      </c>
      <c r="D440">
        <v>14</v>
      </c>
      <c r="E440" t="s">
        <v>34</v>
      </c>
      <c r="F440" t="s">
        <v>159</v>
      </c>
      <c r="G440" t="s">
        <v>751</v>
      </c>
      <c r="H440">
        <v>236238</v>
      </c>
      <c r="J440" t="s">
        <v>91</v>
      </c>
      <c r="M440">
        <v>44607</v>
      </c>
    </row>
    <row r="441" spans="1:30">
      <c r="A441" s="73" t="s">
        <v>920</v>
      </c>
      <c r="B441" t="s">
        <v>902</v>
      </c>
      <c r="C441" t="s">
        <v>47</v>
      </c>
      <c r="D441">
        <v>16</v>
      </c>
      <c r="E441" t="s">
        <v>34</v>
      </c>
      <c r="F441" t="s">
        <v>159</v>
      </c>
      <c r="G441" t="s">
        <v>751</v>
      </c>
      <c r="H441">
        <v>236238</v>
      </c>
      <c r="J441" t="s">
        <v>91</v>
      </c>
      <c r="M441">
        <v>44609</v>
      </c>
    </row>
    <row r="442" spans="1:30">
      <c r="A442" s="73" t="s">
        <v>921</v>
      </c>
      <c r="B442" t="s">
        <v>902</v>
      </c>
      <c r="C442" t="s">
        <v>47</v>
      </c>
      <c r="D442">
        <v>28</v>
      </c>
      <c r="E442" t="s">
        <v>32</v>
      </c>
      <c r="F442" t="s">
        <v>373</v>
      </c>
      <c r="G442" t="s">
        <v>751</v>
      </c>
      <c r="H442">
        <v>236238</v>
      </c>
      <c r="J442" t="s">
        <v>62</v>
      </c>
      <c r="M442">
        <v>44621</v>
      </c>
    </row>
    <row r="443" spans="1:30">
      <c r="A443" s="73" t="s">
        <v>922</v>
      </c>
      <c r="B443" t="s">
        <v>902</v>
      </c>
      <c r="C443" t="s">
        <v>55</v>
      </c>
      <c r="D443">
        <v>4</v>
      </c>
      <c r="E443" t="s">
        <v>34</v>
      </c>
      <c r="F443" t="s">
        <v>79</v>
      </c>
      <c r="G443" t="s">
        <v>751</v>
      </c>
      <c r="H443">
        <v>246106</v>
      </c>
      <c r="J443" t="s">
        <v>76</v>
      </c>
      <c r="M443">
        <v>44627</v>
      </c>
    </row>
    <row r="444" spans="1:30">
      <c r="A444" s="73" t="s">
        <v>923</v>
      </c>
      <c r="B444" t="s">
        <v>902</v>
      </c>
      <c r="C444" t="s">
        <v>55</v>
      </c>
      <c r="D444">
        <v>20</v>
      </c>
      <c r="E444" t="s">
        <v>40</v>
      </c>
      <c r="F444" t="s">
        <v>633</v>
      </c>
      <c r="G444" t="s">
        <v>924</v>
      </c>
      <c r="H444">
        <v>218918</v>
      </c>
      <c r="J444" t="s">
        <v>213</v>
      </c>
      <c r="M444">
        <v>44641</v>
      </c>
      <c r="N444" t="s">
        <v>925</v>
      </c>
      <c r="P444">
        <v>12</v>
      </c>
      <c r="Q444">
        <v>2430</v>
      </c>
      <c r="R444">
        <v>1566</v>
      </c>
      <c r="S444">
        <v>88</v>
      </c>
      <c r="AC444" t="s">
        <v>926</v>
      </c>
      <c r="AD444" t="s">
        <v>83</v>
      </c>
    </row>
    <row r="445" spans="1:30">
      <c r="A445" s="73" t="s">
        <v>927</v>
      </c>
      <c r="B445" t="s">
        <v>902</v>
      </c>
      <c r="C445" t="s">
        <v>55</v>
      </c>
      <c r="D445">
        <v>25</v>
      </c>
      <c r="E445" t="s">
        <v>34</v>
      </c>
      <c r="F445" t="s">
        <v>159</v>
      </c>
      <c r="G445" t="s">
        <v>907</v>
      </c>
      <c r="H445">
        <v>218923</v>
      </c>
      <c r="J445" t="s">
        <v>91</v>
      </c>
      <c r="M445">
        <v>44648</v>
      </c>
      <c r="N445" t="s">
        <v>928</v>
      </c>
      <c r="P445">
        <v>4</v>
      </c>
      <c r="Q445">
        <v>4320</v>
      </c>
      <c r="R445">
        <v>4320</v>
      </c>
      <c r="S445">
        <v>0</v>
      </c>
      <c r="AC445" t="s">
        <v>929</v>
      </c>
      <c r="AD445" t="s">
        <v>83</v>
      </c>
    </row>
    <row r="446" spans="1:30">
      <c r="A446" s="73" t="s">
        <v>930</v>
      </c>
      <c r="B446" t="s">
        <v>902</v>
      </c>
      <c r="C446" t="s">
        <v>55</v>
      </c>
      <c r="D446">
        <v>26</v>
      </c>
      <c r="E446" t="s">
        <v>34</v>
      </c>
      <c r="F446" t="s">
        <v>633</v>
      </c>
      <c r="G446" t="s">
        <v>931</v>
      </c>
      <c r="H446">
        <v>218923</v>
      </c>
      <c r="J446" t="s">
        <v>213</v>
      </c>
      <c r="M446">
        <v>44623</v>
      </c>
    </row>
    <row r="447" spans="1:30">
      <c r="A447" s="73" t="s">
        <v>932</v>
      </c>
      <c r="B447" t="s">
        <v>902</v>
      </c>
      <c r="C447" t="s">
        <v>55</v>
      </c>
      <c r="D447">
        <v>26</v>
      </c>
      <c r="E447" t="s">
        <v>32</v>
      </c>
      <c r="F447" t="s">
        <v>125</v>
      </c>
      <c r="G447" t="s">
        <v>907</v>
      </c>
      <c r="H447">
        <v>218924</v>
      </c>
      <c r="I447" t="s">
        <v>933</v>
      </c>
      <c r="J447" t="s">
        <v>62</v>
      </c>
      <c r="M447">
        <v>44648</v>
      </c>
    </row>
    <row r="448" spans="1:30">
      <c r="A448" s="73" t="s">
        <v>934</v>
      </c>
      <c r="B448" t="s">
        <v>902</v>
      </c>
      <c r="C448" t="s">
        <v>55</v>
      </c>
      <c r="D448">
        <v>26</v>
      </c>
      <c r="E448" t="s">
        <v>34</v>
      </c>
      <c r="F448" t="s">
        <v>446</v>
      </c>
      <c r="G448" t="s">
        <v>907</v>
      </c>
      <c r="H448">
        <v>218924</v>
      </c>
      <c r="I448" t="s">
        <v>763</v>
      </c>
      <c r="J448" t="s">
        <v>213</v>
      </c>
      <c r="M448">
        <v>44648</v>
      </c>
    </row>
    <row r="449" spans="1:30">
      <c r="A449" s="73" t="s">
        <v>935</v>
      </c>
      <c r="B449" t="s">
        <v>902</v>
      </c>
      <c r="C449" t="s">
        <v>55</v>
      </c>
      <c r="D449">
        <v>29</v>
      </c>
      <c r="E449" t="s">
        <v>32</v>
      </c>
      <c r="F449" t="s">
        <v>125</v>
      </c>
      <c r="G449" t="s">
        <v>907</v>
      </c>
      <c r="H449">
        <v>218924</v>
      </c>
      <c r="I449" t="s">
        <v>327</v>
      </c>
      <c r="J449" t="s">
        <v>91</v>
      </c>
      <c r="M449">
        <v>44648</v>
      </c>
    </row>
    <row r="450" spans="1:30">
      <c r="A450" s="73" t="s">
        <v>936</v>
      </c>
      <c r="B450" t="s">
        <v>902</v>
      </c>
      <c r="C450" t="s">
        <v>55</v>
      </c>
      <c r="D450">
        <v>29</v>
      </c>
      <c r="E450" t="s">
        <v>40</v>
      </c>
      <c r="F450" t="s">
        <v>373</v>
      </c>
      <c r="G450" t="s">
        <v>915</v>
      </c>
      <c r="H450">
        <v>218924</v>
      </c>
      <c r="J450" t="s">
        <v>649</v>
      </c>
      <c r="M450">
        <v>44651</v>
      </c>
    </row>
    <row r="451" spans="1:30">
      <c r="A451" s="73" t="s">
        <v>937</v>
      </c>
      <c r="B451" t="s">
        <v>902</v>
      </c>
      <c r="C451" t="s">
        <v>55</v>
      </c>
      <c r="D451">
        <v>30</v>
      </c>
      <c r="E451" t="s">
        <v>40</v>
      </c>
      <c r="F451" t="s">
        <v>373</v>
      </c>
      <c r="G451" t="s">
        <v>915</v>
      </c>
      <c r="H451">
        <v>218924</v>
      </c>
      <c r="I451" t="s">
        <v>327</v>
      </c>
      <c r="J451" t="s">
        <v>57</v>
      </c>
      <c r="M451">
        <v>44652</v>
      </c>
    </row>
    <row r="452" spans="1:30">
      <c r="A452" s="73" t="s">
        <v>938</v>
      </c>
      <c r="B452" t="s">
        <v>902</v>
      </c>
      <c r="C452" t="s">
        <v>55</v>
      </c>
      <c r="D452">
        <v>31</v>
      </c>
      <c r="E452" t="s">
        <v>40</v>
      </c>
      <c r="F452" t="s">
        <v>373</v>
      </c>
      <c r="G452" t="s">
        <v>915</v>
      </c>
      <c r="H452">
        <v>218924</v>
      </c>
      <c r="I452" t="s">
        <v>327</v>
      </c>
      <c r="J452" t="s">
        <v>91</v>
      </c>
      <c r="M452">
        <v>44652</v>
      </c>
    </row>
    <row r="453" spans="1:30">
      <c r="A453" s="73" t="s">
        <v>939</v>
      </c>
      <c r="B453" t="s">
        <v>902</v>
      </c>
      <c r="C453" t="s">
        <v>64</v>
      </c>
      <c r="D453">
        <v>7</v>
      </c>
      <c r="E453" t="s">
        <v>40</v>
      </c>
      <c r="F453" t="s">
        <v>633</v>
      </c>
      <c r="G453" t="s">
        <v>907</v>
      </c>
      <c r="H453">
        <v>218924</v>
      </c>
      <c r="I453" t="s">
        <v>43</v>
      </c>
      <c r="J453" t="s">
        <v>575</v>
      </c>
      <c r="M453">
        <v>44658</v>
      </c>
    </row>
    <row r="454" spans="1:30">
      <c r="A454" s="73" t="s">
        <v>940</v>
      </c>
      <c r="B454" t="s">
        <v>902</v>
      </c>
      <c r="C454" t="s">
        <v>64</v>
      </c>
      <c r="D454">
        <v>11</v>
      </c>
      <c r="E454" t="s">
        <v>40</v>
      </c>
      <c r="F454" t="s">
        <v>633</v>
      </c>
      <c r="G454" t="s">
        <v>907</v>
      </c>
      <c r="H454">
        <v>218924</v>
      </c>
      <c r="I454" t="s">
        <v>43</v>
      </c>
      <c r="J454" t="s">
        <v>575</v>
      </c>
      <c r="M454">
        <v>44663</v>
      </c>
    </row>
    <row r="455" spans="1:30">
      <c r="A455" s="73" t="s">
        <v>941</v>
      </c>
      <c r="B455" t="s">
        <v>902</v>
      </c>
      <c r="C455" t="s">
        <v>64</v>
      </c>
      <c r="D455">
        <v>14</v>
      </c>
      <c r="E455" t="s">
        <v>34</v>
      </c>
      <c r="F455" t="s">
        <v>159</v>
      </c>
      <c r="G455" t="s">
        <v>942</v>
      </c>
      <c r="H455">
        <v>246635</v>
      </c>
      <c r="I455" t="s">
        <v>162</v>
      </c>
      <c r="J455" t="s">
        <v>165</v>
      </c>
      <c r="M455">
        <v>44670</v>
      </c>
    </row>
    <row r="456" spans="1:30">
      <c r="A456" s="73" t="s">
        <v>943</v>
      </c>
      <c r="B456" t="s">
        <v>902</v>
      </c>
      <c r="C456" t="s">
        <v>64</v>
      </c>
      <c r="D456">
        <v>14</v>
      </c>
      <c r="E456" t="s">
        <v>34</v>
      </c>
      <c r="F456" t="s">
        <v>159</v>
      </c>
      <c r="G456" t="s">
        <v>942</v>
      </c>
      <c r="H456">
        <v>246635</v>
      </c>
      <c r="I456" t="s">
        <v>246</v>
      </c>
      <c r="J456" t="s">
        <v>165</v>
      </c>
      <c r="M456">
        <v>44670</v>
      </c>
    </row>
    <row r="457" spans="1:30">
      <c r="A457" s="73" t="s">
        <v>944</v>
      </c>
      <c r="B457" t="s">
        <v>902</v>
      </c>
      <c r="C457" t="s">
        <v>64</v>
      </c>
      <c r="D457">
        <v>20</v>
      </c>
      <c r="E457" t="s">
        <v>34</v>
      </c>
      <c r="F457" t="s">
        <v>159</v>
      </c>
      <c r="G457" t="s">
        <v>942</v>
      </c>
      <c r="H457">
        <v>246635</v>
      </c>
      <c r="I457" t="s">
        <v>235</v>
      </c>
      <c r="J457" t="s">
        <v>91</v>
      </c>
      <c r="M457">
        <v>44672</v>
      </c>
      <c r="N457" t="s">
        <v>945</v>
      </c>
      <c r="P457">
        <v>3</v>
      </c>
      <c r="Q457">
        <v>2880</v>
      </c>
      <c r="R457">
        <v>2112</v>
      </c>
      <c r="S457">
        <v>0</v>
      </c>
      <c r="AC457" t="s">
        <v>946</v>
      </c>
      <c r="AD457" t="s">
        <v>83</v>
      </c>
    </row>
    <row r="458" spans="1:30">
      <c r="A458" s="73" t="s">
        <v>947</v>
      </c>
      <c r="B458" t="s">
        <v>902</v>
      </c>
      <c r="C458" t="s">
        <v>64</v>
      </c>
      <c r="D458">
        <v>20</v>
      </c>
      <c r="E458" t="s">
        <v>34</v>
      </c>
      <c r="F458" t="s">
        <v>159</v>
      </c>
      <c r="G458" t="s">
        <v>942</v>
      </c>
      <c r="H458">
        <v>246635</v>
      </c>
      <c r="I458" t="s">
        <v>246</v>
      </c>
      <c r="J458" t="s">
        <v>165</v>
      </c>
      <c r="M458">
        <v>44672</v>
      </c>
    </row>
    <row r="459" spans="1:30">
      <c r="A459" s="73" t="s">
        <v>948</v>
      </c>
      <c r="B459" t="s">
        <v>902</v>
      </c>
      <c r="C459" t="s">
        <v>64</v>
      </c>
      <c r="D459">
        <v>21</v>
      </c>
      <c r="E459" t="s">
        <v>40</v>
      </c>
      <c r="F459" t="s">
        <v>633</v>
      </c>
      <c r="G459" t="s">
        <v>942</v>
      </c>
      <c r="H459">
        <v>246635</v>
      </c>
      <c r="I459" t="s">
        <v>763</v>
      </c>
      <c r="J459" t="s">
        <v>575</v>
      </c>
      <c r="M459">
        <v>44673</v>
      </c>
    </row>
    <row r="460" spans="1:30">
      <c r="A460" s="73" t="s">
        <v>949</v>
      </c>
      <c r="B460" t="s">
        <v>902</v>
      </c>
      <c r="C460" t="s">
        <v>64</v>
      </c>
      <c r="D460">
        <v>22</v>
      </c>
      <c r="E460" t="s">
        <v>34</v>
      </c>
      <c r="F460" t="s">
        <v>159</v>
      </c>
      <c r="G460" t="s">
        <v>942</v>
      </c>
      <c r="H460">
        <v>196184</v>
      </c>
      <c r="I460" t="s">
        <v>90</v>
      </c>
      <c r="J460" t="s">
        <v>165</v>
      </c>
      <c r="M460">
        <v>44676</v>
      </c>
    </row>
    <row r="461" spans="1:30">
      <c r="A461" s="73" t="s">
        <v>950</v>
      </c>
      <c r="B461" t="s">
        <v>902</v>
      </c>
      <c r="C461" t="s">
        <v>64</v>
      </c>
      <c r="D461">
        <v>20</v>
      </c>
      <c r="E461" t="s">
        <v>34</v>
      </c>
      <c r="F461" t="s">
        <v>159</v>
      </c>
      <c r="G461" t="s">
        <v>942</v>
      </c>
      <c r="H461">
        <v>246635</v>
      </c>
      <c r="I461" t="s">
        <v>90</v>
      </c>
      <c r="J461" t="s">
        <v>91</v>
      </c>
      <c r="M461">
        <v>44679</v>
      </c>
    </row>
    <row r="462" spans="1:30">
      <c r="A462" s="73" t="s">
        <v>951</v>
      </c>
      <c r="B462" t="s">
        <v>902</v>
      </c>
      <c r="C462" t="s">
        <v>64</v>
      </c>
      <c r="D462">
        <v>27</v>
      </c>
      <c r="E462" t="s">
        <v>34</v>
      </c>
      <c r="F462" t="s">
        <v>159</v>
      </c>
      <c r="G462" t="s">
        <v>751</v>
      </c>
      <c r="H462">
        <v>246108</v>
      </c>
      <c r="I462" t="s">
        <v>162</v>
      </c>
      <c r="J462" t="s">
        <v>165</v>
      </c>
      <c r="M462">
        <v>44680</v>
      </c>
    </row>
    <row r="463" spans="1:30">
      <c r="A463" s="73" t="s">
        <v>952</v>
      </c>
      <c r="B463" t="s">
        <v>902</v>
      </c>
      <c r="C463" t="s">
        <v>78</v>
      </c>
      <c r="D463">
        <v>3</v>
      </c>
      <c r="E463" t="s">
        <v>34</v>
      </c>
      <c r="F463" t="s">
        <v>159</v>
      </c>
      <c r="G463" t="s">
        <v>751</v>
      </c>
      <c r="H463">
        <v>274781</v>
      </c>
      <c r="I463" t="s">
        <v>162</v>
      </c>
      <c r="J463" t="s">
        <v>165</v>
      </c>
      <c r="M463">
        <v>44685</v>
      </c>
    </row>
    <row r="464" spans="1:30">
      <c r="A464" s="73" t="s">
        <v>953</v>
      </c>
      <c r="B464" t="s">
        <v>902</v>
      </c>
      <c r="C464" t="s">
        <v>78</v>
      </c>
      <c r="D464">
        <v>6</v>
      </c>
      <c r="E464" t="s">
        <v>32</v>
      </c>
      <c r="F464" t="s">
        <v>954</v>
      </c>
      <c r="G464" t="s">
        <v>915</v>
      </c>
      <c r="H464">
        <v>246633</v>
      </c>
      <c r="I464" t="s">
        <v>409</v>
      </c>
      <c r="J464" t="s">
        <v>62</v>
      </c>
      <c r="M464">
        <v>44692</v>
      </c>
    </row>
    <row r="465" spans="1:30">
      <c r="A465" s="73" t="s">
        <v>955</v>
      </c>
      <c r="B465" t="s">
        <v>902</v>
      </c>
      <c r="C465" t="s">
        <v>78</v>
      </c>
      <c r="D465">
        <v>9</v>
      </c>
      <c r="E465" t="s">
        <v>34</v>
      </c>
      <c r="F465" t="s">
        <v>159</v>
      </c>
      <c r="G465" t="s">
        <v>915</v>
      </c>
      <c r="H465">
        <v>246633</v>
      </c>
      <c r="I465" t="s">
        <v>350</v>
      </c>
      <c r="J465" t="s">
        <v>165</v>
      </c>
      <c r="M465">
        <v>44692</v>
      </c>
      <c r="N465" t="s">
        <v>956</v>
      </c>
      <c r="P465">
        <v>2</v>
      </c>
      <c r="Q465">
        <v>480</v>
      </c>
      <c r="R465">
        <v>480</v>
      </c>
      <c r="S465">
        <v>0</v>
      </c>
      <c r="AC465" t="s">
        <v>957</v>
      </c>
      <c r="AD465" t="s">
        <v>83</v>
      </c>
    </row>
    <row r="466" spans="1:30">
      <c r="A466" s="73" t="s">
        <v>958</v>
      </c>
      <c r="B466" t="s">
        <v>902</v>
      </c>
      <c r="C466" t="s">
        <v>78</v>
      </c>
      <c r="D466">
        <v>10</v>
      </c>
      <c r="E466" t="s">
        <v>34</v>
      </c>
      <c r="F466" t="s">
        <v>159</v>
      </c>
      <c r="G466" t="s">
        <v>915</v>
      </c>
      <c r="H466">
        <v>246633</v>
      </c>
      <c r="I466" t="s">
        <v>350</v>
      </c>
      <c r="J466" t="s">
        <v>165</v>
      </c>
      <c r="M466">
        <v>44692</v>
      </c>
    </row>
    <row r="467" spans="1:30">
      <c r="A467" s="73" t="s">
        <v>959</v>
      </c>
      <c r="B467" t="s">
        <v>902</v>
      </c>
      <c r="C467" t="s">
        <v>78</v>
      </c>
      <c r="D467">
        <v>16</v>
      </c>
      <c r="E467" t="s">
        <v>34</v>
      </c>
      <c r="F467" t="s">
        <v>159</v>
      </c>
      <c r="G467" t="s">
        <v>915</v>
      </c>
      <c r="H467">
        <v>246630</v>
      </c>
      <c r="I467" t="s">
        <v>289</v>
      </c>
      <c r="J467" t="s">
        <v>165</v>
      </c>
      <c r="M467">
        <v>44698</v>
      </c>
    </row>
    <row r="468" spans="1:30">
      <c r="A468" s="73" t="s">
        <v>960</v>
      </c>
      <c r="B468" t="s">
        <v>902</v>
      </c>
      <c r="C468" t="s">
        <v>78</v>
      </c>
      <c r="D468">
        <v>16</v>
      </c>
      <c r="E468" t="s">
        <v>34</v>
      </c>
      <c r="F468" t="s">
        <v>159</v>
      </c>
      <c r="G468" t="s">
        <v>915</v>
      </c>
      <c r="H468">
        <v>246630</v>
      </c>
      <c r="I468" t="s">
        <v>246</v>
      </c>
      <c r="J468" t="s">
        <v>165</v>
      </c>
      <c r="M468">
        <v>44699</v>
      </c>
    </row>
    <row r="469" spans="1:30">
      <c r="A469" s="73" t="s">
        <v>961</v>
      </c>
      <c r="B469" t="s">
        <v>902</v>
      </c>
      <c r="C469" t="s">
        <v>78</v>
      </c>
      <c r="D469">
        <v>19</v>
      </c>
      <c r="E469" t="s">
        <v>34</v>
      </c>
      <c r="F469" t="s">
        <v>159</v>
      </c>
      <c r="G469" t="s">
        <v>915</v>
      </c>
      <c r="H469">
        <v>246630</v>
      </c>
      <c r="I469" t="s">
        <v>162</v>
      </c>
      <c r="J469" t="s">
        <v>165</v>
      </c>
      <c r="M469">
        <v>44701</v>
      </c>
    </row>
    <row r="470" spans="1:30">
      <c r="A470" s="73" t="s">
        <v>962</v>
      </c>
      <c r="B470" t="s">
        <v>902</v>
      </c>
      <c r="C470" t="s">
        <v>78</v>
      </c>
      <c r="D470">
        <v>20</v>
      </c>
      <c r="E470" t="s">
        <v>34</v>
      </c>
      <c r="F470" t="s">
        <v>101</v>
      </c>
      <c r="G470" t="s">
        <v>931</v>
      </c>
      <c r="H470">
        <v>264330</v>
      </c>
      <c r="I470" t="s">
        <v>162</v>
      </c>
      <c r="J470" t="s">
        <v>213</v>
      </c>
      <c r="M470">
        <v>44702</v>
      </c>
    </row>
    <row r="471" spans="1:30">
      <c r="A471" s="73" t="s">
        <v>963</v>
      </c>
      <c r="B471" t="s">
        <v>902</v>
      </c>
      <c r="C471" t="s">
        <v>78</v>
      </c>
      <c r="D471">
        <v>23</v>
      </c>
      <c r="E471" t="s">
        <v>40</v>
      </c>
      <c r="F471" t="s">
        <v>633</v>
      </c>
      <c r="G471" t="s">
        <v>915</v>
      </c>
      <c r="H471">
        <v>264333</v>
      </c>
      <c r="I471" t="s">
        <v>162</v>
      </c>
      <c r="J471" t="s">
        <v>213</v>
      </c>
      <c r="M471">
        <v>44706</v>
      </c>
    </row>
    <row r="472" spans="1:30">
      <c r="A472" s="73" t="s">
        <v>964</v>
      </c>
      <c r="B472" t="s">
        <v>902</v>
      </c>
      <c r="C472" t="s">
        <v>78</v>
      </c>
      <c r="D472">
        <v>26</v>
      </c>
      <c r="E472" t="s">
        <v>32</v>
      </c>
      <c r="F472" t="s">
        <v>373</v>
      </c>
      <c r="G472" t="s">
        <v>915</v>
      </c>
      <c r="H472">
        <v>264333</v>
      </c>
      <c r="I472" t="s">
        <v>144</v>
      </c>
      <c r="J472" t="s">
        <v>91</v>
      </c>
      <c r="M472">
        <v>44708</v>
      </c>
      <c r="N472" t="s">
        <v>965</v>
      </c>
      <c r="Q472">
        <v>560</v>
      </c>
      <c r="AC472" t="s">
        <v>966</v>
      </c>
      <c r="AD472" t="s">
        <v>83</v>
      </c>
    </row>
    <row r="473" spans="1:30">
      <c r="A473" s="73" t="s">
        <v>967</v>
      </c>
      <c r="B473" t="s">
        <v>902</v>
      </c>
      <c r="C473" t="s">
        <v>78</v>
      </c>
      <c r="D473">
        <v>27</v>
      </c>
      <c r="E473" t="s">
        <v>34</v>
      </c>
      <c r="F473" t="s">
        <v>114</v>
      </c>
      <c r="H473">
        <v>205621</v>
      </c>
      <c r="J473" t="s">
        <v>163</v>
      </c>
    </row>
    <row r="474" spans="1:30">
      <c r="A474" s="73" t="s">
        <v>968</v>
      </c>
      <c r="B474" t="s">
        <v>902</v>
      </c>
      <c r="C474" t="s">
        <v>78</v>
      </c>
      <c r="D474">
        <v>30</v>
      </c>
      <c r="E474" t="s">
        <v>34</v>
      </c>
      <c r="F474" t="s">
        <v>159</v>
      </c>
      <c r="G474" t="s">
        <v>915</v>
      </c>
      <c r="H474">
        <v>264332</v>
      </c>
      <c r="J474" t="s">
        <v>969</v>
      </c>
      <c r="M474">
        <v>44713</v>
      </c>
    </row>
    <row r="475" spans="1:30">
      <c r="A475" s="73" t="s">
        <v>970</v>
      </c>
      <c r="B475" t="s">
        <v>902</v>
      </c>
      <c r="C475" t="s">
        <v>78</v>
      </c>
      <c r="D475">
        <v>30</v>
      </c>
      <c r="E475" t="s">
        <v>32</v>
      </c>
      <c r="F475" t="s">
        <v>111</v>
      </c>
      <c r="G475" t="s">
        <v>915</v>
      </c>
      <c r="H475">
        <v>264332</v>
      </c>
      <c r="J475" t="s">
        <v>213</v>
      </c>
      <c r="M475">
        <v>44712</v>
      </c>
    </row>
    <row r="476" spans="1:30">
      <c r="A476" s="73" t="s">
        <v>971</v>
      </c>
      <c r="B476" t="s">
        <v>902</v>
      </c>
      <c r="C476" t="s">
        <v>191</v>
      </c>
      <c r="D476">
        <v>11</v>
      </c>
      <c r="E476" t="s">
        <v>34</v>
      </c>
      <c r="F476" t="s">
        <v>728</v>
      </c>
      <c r="G476" t="s">
        <v>751</v>
      </c>
      <c r="H476">
        <v>274783</v>
      </c>
      <c r="I476" t="s">
        <v>350</v>
      </c>
      <c r="J476" t="s">
        <v>575</v>
      </c>
      <c r="M476">
        <v>44725</v>
      </c>
    </row>
    <row r="477" spans="1:30">
      <c r="A477" s="73" t="s">
        <v>972</v>
      </c>
      <c r="B477" t="s">
        <v>902</v>
      </c>
      <c r="C477" t="s">
        <v>191</v>
      </c>
      <c r="D477">
        <v>13</v>
      </c>
      <c r="E477" t="s">
        <v>34</v>
      </c>
      <c r="F477" t="s">
        <v>728</v>
      </c>
      <c r="G477" t="s">
        <v>751</v>
      </c>
      <c r="H477">
        <v>274783</v>
      </c>
      <c r="I477" t="s">
        <v>90</v>
      </c>
      <c r="J477" t="s">
        <v>165</v>
      </c>
      <c r="M477">
        <v>44726</v>
      </c>
    </row>
    <row r="478" spans="1:30">
      <c r="A478" s="73" t="s">
        <v>973</v>
      </c>
      <c r="B478" t="s">
        <v>902</v>
      </c>
      <c r="C478" t="s">
        <v>191</v>
      </c>
      <c r="D478">
        <v>22</v>
      </c>
      <c r="E478" t="s">
        <v>32</v>
      </c>
      <c r="F478" t="s">
        <v>79</v>
      </c>
      <c r="G478" t="s">
        <v>751</v>
      </c>
      <c r="H478">
        <v>274783</v>
      </c>
      <c r="I478" t="s">
        <v>43</v>
      </c>
      <c r="J478" t="s">
        <v>363</v>
      </c>
      <c r="M478">
        <v>44735</v>
      </c>
    </row>
    <row r="479" spans="1:30">
      <c r="A479" s="73" t="s">
        <v>974</v>
      </c>
      <c r="B479" t="s">
        <v>902</v>
      </c>
      <c r="C479" t="s">
        <v>191</v>
      </c>
      <c r="D479">
        <v>24</v>
      </c>
      <c r="E479" t="s">
        <v>34</v>
      </c>
      <c r="F479" t="s">
        <v>159</v>
      </c>
      <c r="G479" t="s">
        <v>751</v>
      </c>
      <c r="H479">
        <v>274781</v>
      </c>
      <c r="I479" t="s">
        <v>162</v>
      </c>
      <c r="J479" t="s">
        <v>213</v>
      </c>
      <c r="M479">
        <v>44740</v>
      </c>
    </row>
    <row r="480" spans="1:30">
      <c r="A480" s="73" t="s">
        <v>975</v>
      </c>
      <c r="B480" t="s">
        <v>902</v>
      </c>
      <c r="C480" t="s">
        <v>191</v>
      </c>
      <c r="D480">
        <v>28</v>
      </c>
      <c r="E480" t="s">
        <v>34</v>
      </c>
      <c r="F480" t="s">
        <v>159</v>
      </c>
      <c r="G480" t="s">
        <v>751</v>
      </c>
      <c r="H480">
        <v>274789</v>
      </c>
      <c r="I480" t="s">
        <v>162</v>
      </c>
      <c r="J480" t="s">
        <v>165</v>
      </c>
      <c r="M480">
        <v>44742</v>
      </c>
    </row>
    <row r="481" spans="1:30">
      <c r="A481" s="73" t="s">
        <v>976</v>
      </c>
      <c r="B481" t="s">
        <v>902</v>
      </c>
      <c r="C481" t="s">
        <v>191</v>
      </c>
      <c r="D481">
        <v>29</v>
      </c>
      <c r="E481" t="s">
        <v>32</v>
      </c>
      <c r="F481" t="s">
        <v>125</v>
      </c>
      <c r="G481" t="s">
        <v>751</v>
      </c>
      <c r="H481">
        <v>281489</v>
      </c>
      <c r="I481" t="s">
        <v>144</v>
      </c>
      <c r="J481" t="s">
        <v>165</v>
      </c>
      <c r="M481">
        <v>44742</v>
      </c>
      <c r="N481">
        <v>3000</v>
      </c>
      <c r="AC481" t="s">
        <v>977</v>
      </c>
      <c r="AD481" t="s">
        <v>83</v>
      </c>
    </row>
    <row r="482" spans="1:30">
      <c r="A482" s="73" t="s">
        <v>978</v>
      </c>
      <c r="B482" t="s">
        <v>902</v>
      </c>
      <c r="C482" t="s">
        <v>85</v>
      </c>
      <c r="D482">
        <v>5</v>
      </c>
      <c r="E482" t="s">
        <v>32</v>
      </c>
      <c r="F482" t="s">
        <v>50</v>
      </c>
      <c r="G482" t="s">
        <v>751</v>
      </c>
      <c r="H482">
        <v>281489</v>
      </c>
      <c r="I482" t="s">
        <v>979</v>
      </c>
      <c r="J482" t="s">
        <v>38</v>
      </c>
    </row>
    <row r="483" spans="1:30">
      <c r="A483" s="73" t="s">
        <v>980</v>
      </c>
      <c r="B483" t="s">
        <v>902</v>
      </c>
      <c r="C483" t="s">
        <v>85</v>
      </c>
      <c r="D483">
        <v>7</v>
      </c>
      <c r="E483" t="s">
        <v>34</v>
      </c>
      <c r="F483" t="s">
        <v>903</v>
      </c>
      <c r="G483" t="s">
        <v>981</v>
      </c>
      <c r="H483">
        <v>294707</v>
      </c>
      <c r="I483" t="s">
        <v>144</v>
      </c>
      <c r="J483" t="s">
        <v>213</v>
      </c>
      <c r="M483">
        <v>44753</v>
      </c>
      <c r="N483" t="s">
        <v>982</v>
      </c>
      <c r="Q483">
        <v>2750</v>
      </c>
      <c r="AC483" t="s">
        <v>82</v>
      </c>
      <c r="AD483" t="s">
        <v>83</v>
      </c>
    </row>
    <row r="484" spans="1:30">
      <c r="A484" s="73" t="s">
        <v>983</v>
      </c>
      <c r="B484" t="s">
        <v>902</v>
      </c>
      <c r="C484" t="s">
        <v>85</v>
      </c>
      <c r="D484">
        <v>19</v>
      </c>
      <c r="E484" t="s">
        <v>34</v>
      </c>
      <c r="F484" t="s">
        <v>903</v>
      </c>
      <c r="G484" t="s">
        <v>984</v>
      </c>
      <c r="H484">
        <v>281635</v>
      </c>
      <c r="I484" t="s">
        <v>144</v>
      </c>
      <c r="J484" t="s">
        <v>213</v>
      </c>
      <c r="M484">
        <v>44762</v>
      </c>
      <c r="N484" t="s">
        <v>985</v>
      </c>
      <c r="Q484">
        <v>2500</v>
      </c>
      <c r="AC484" t="s">
        <v>986</v>
      </c>
      <c r="AD484" t="s">
        <v>220</v>
      </c>
    </row>
    <row r="485" spans="1:30">
      <c r="A485" s="73" t="s">
        <v>987</v>
      </c>
      <c r="B485" t="s">
        <v>902</v>
      </c>
      <c r="C485" t="s">
        <v>85</v>
      </c>
      <c r="D485">
        <v>24</v>
      </c>
      <c r="E485" t="s">
        <v>40</v>
      </c>
      <c r="F485" t="s">
        <v>633</v>
      </c>
      <c r="G485" t="s">
        <v>907</v>
      </c>
      <c r="I485" t="s">
        <v>327</v>
      </c>
      <c r="J485" t="s">
        <v>62</v>
      </c>
      <c r="M485">
        <v>44767</v>
      </c>
    </row>
    <row r="486" spans="1:30">
      <c r="A486" s="73" t="s">
        <v>988</v>
      </c>
      <c r="B486" t="s">
        <v>902</v>
      </c>
      <c r="C486" t="s">
        <v>85</v>
      </c>
      <c r="D486">
        <v>28</v>
      </c>
      <c r="E486" t="s">
        <v>32</v>
      </c>
      <c r="F486" t="s">
        <v>79</v>
      </c>
      <c r="G486" t="s">
        <v>751</v>
      </c>
      <c r="H486">
        <v>294707</v>
      </c>
      <c r="I486" t="s">
        <v>144</v>
      </c>
      <c r="J486" t="s">
        <v>213</v>
      </c>
    </row>
    <row r="487" spans="1:30">
      <c r="A487" s="73" t="s">
        <v>989</v>
      </c>
      <c r="B487" t="s">
        <v>902</v>
      </c>
      <c r="C487" t="s">
        <v>232</v>
      </c>
      <c r="D487">
        <v>1</v>
      </c>
      <c r="E487" t="s">
        <v>32</v>
      </c>
      <c r="F487" t="s">
        <v>114</v>
      </c>
      <c r="G487" t="s">
        <v>751</v>
      </c>
      <c r="I487" t="s">
        <v>43</v>
      </c>
      <c r="J487" t="s">
        <v>275</v>
      </c>
      <c r="N487" t="s">
        <v>990</v>
      </c>
    </row>
    <row r="488" spans="1:30">
      <c r="A488" s="73" t="s">
        <v>991</v>
      </c>
      <c r="B488" t="s">
        <v>902</v>
      </c>
      <c r="C488" t="s">
        <v>232</v>
      </c>
      <c r="D488">
        <v>1</v>
      </c>
      <c r="E488" t="s">
        <v>32</v>
      </c>
      <c r="F488" t="s">
        <v>114</v>
      </c>
      <c r="G488" t="s">
        <v>751</v>
      </c>
      <c r="I488" t="s">
        <v>43</v>
      </c>
      <c r="J488" t="s">
        <v>275</v>
      </c>
      <c r="M488">
        <v>44783</v>
      </c>
      <c r="N488" t="s">
        <v>990</v>
      </c>
      <c r="Q488">
        <v>5000</v>
      </c>
      <c r="AC488" t="s">
        <v>992</v>
      </c>
      <c r="AD488" t="s">
        <v>83</v>
      </c>
    </row>
    <row r="489" spans="1:30">
      <c r="A489" s="73" t="s">
        <v>993</v>
      </c>
      <c r="B489" t="s">
        <v>902</v>
      </c>
      <c r="C489" t="s">
        <v>232</v>
      </c>
      <c r="D489">
        <v>16</v>
      </c>
      <c r="E489" t="s">
        <v>34</v>
      </c>
      <c r="F489" t="s">
        <v>903</v>
      </c>
      <c r="G489" t="s">
        <v>994</v>
      </c>
      <c r="H489">
        <v>264328</v>
      </c>
      <c r="J489" t="s">
        <v>271</v>
      </c>
      <c r="M489">
        <v>44791</v>
      </c>
      <c r="N489" t="s">
        <v>995</v>
      </c>
      <c r="P489">
        <v>6</v>
      </c>
      <c r="Q489">
        <v>2175</v>
      </c>
      <c r="R489">
        <v>594</v>
      </c>
      <c r="S489">
        <v>183</v>
      </c>
      <c r="AC489" t="s">
        <v>996</v>
      </c>
      <c r="AD489" t="s">
        <v>83</v>
      </c>
    </row>
    <row r="490" spans="1:30">
      <c r="A490" s="73" t="s">
        <v>997</v>
      </c>
      <c r="B490" t="s">
        <v>902</v>
      </c>
      <c r="C490" t="s">
        <v>232</v>
      </c>
      <c r="D490">
        <v>17</v>
      </c>
      <c r="E490" t="s">
        <v>32</v>
      </c>
      <c r="F490" t="s">
        <v>373</v>
      </c>
      <c r="G490" t="s">
        <v>994</v>
      </c>
      <c r="H490">
        <v>264328</v>
      </c>
      <c r="J490" t="s">
        <v>271</v>
      </c>
      <c r="M490">
        <v>44795</v>
      </c>
      <c r="N490" t="s">
        <v>998</v>
      </c>
      <c r="P490">
        <v>7</v>
      </c>
      <c r="Q490">
        <v>2430</v>
      </c>
      <c r="R490">
        <v>675</v>
      </c>
      <c r="S490">
        <v>51</v>
      </c>
      <c r="AC490" t="s">
        <v>999</v>
      </c>
      <c r="AD490" t="s">
        <v>83</v>
      </c>
    </row>
    <row r="491" spans="1:30">
      <c r="A491" s="73" t="s">
        <v>1000</v>
      </c>
      <c r="B491" t="s">
        <v>902</v>
      </c>
      <c r="C491" t="s">
        <v>232</v>
      </c>
      <c r="D491">
        <v>20</v>
      </c>
      <c r="E491" t="s">
        <v>34</v>
      </c>
      <c r="F491" t="s">
        <v>1001</v>
      </c>
      <c r="G491" t="s">
        <v>1002</v>
      </c>
      <c r="H491">
        <v>264828</v>
      </c>
      <c r="I491" t="s">
        <v>144</v>
      </c>
      <c r="J491" t="s">
        <v>120</v>
      </c>
      <c r="M491">
        <v>44798</v>
      </c>
      <c r="N491" t="s">
        <v>1003</v>
      </c>
      <c r="P491">
        <v>2</v>
      </c>
      <c r="Q491">
        <v>1215</v>
      </c>
      <c r="R491">
        <v>47</v>
      </c>
      <c r="S491">
        <v>447</v>
      </c>
      <c r="AD491" t="s">
        <v>83</v>
      </c>
    </row>
    <row r="492" spans="1:30">
      <c r="A492" s="73" t="s">
        <v>1004</v>
      </c>
      <c r="B492" t="s">
        <v>902</v>
      </c>
      <c r="C492" t="s">
        <v>232</v>
      </c>
      <c r="D492">
        <v>20</v>
      </c>
      <c r="E492" t="s">
        <v>32</v>
      </c>
      <c r="F492" t="s">
        <v>50</v>
      </c>
      <c r="G492" t="s">
        <v>1005</v>
      </c>
      <c r="H492">
        <v>264328</v>
      </c>
      <c r="I492" t="s">
        <v>979</v>
      </c>
      <c r="J492" t="s">
        <v>120</v>
      </c>
      <c r="M492">
        <v>44796</v>
      </c>
    </row>
    <row r="493" spans="1:30">
      <c r="A493" s="73" t="s">
        <v>1006</v>
      </c>
      <c r="B493" t="s">
        <v>902</v>
      </c>
      <c r="C493" t="s">
        <v>232</v>
      </c>
      <c r="D493">
        <v>25</v>
      </c>
      <c r="E493" t="s">
        <v>34</v>
      </c>
      <c r="F493" t="s">
        <v>728</v>
      </c>
      <c r="G493" t="s">
        <v>907</v>
      </c>
      <c r="H493">
        <v>299370</v>
      </c>
      <c r="I493" t="s">
        <v>162</v>
      </c>
      <c r="J493" t="s">
        <v>165</v>
      </c>
      <c r="M493">
        <v>44802</v>
      </c>
      <c r="N493" t="s">
        <v>1007</v>
      </c>
      <c r="P493">
        <v>8.5</v>
      </c>
      <c r="Q493">
        <v>4320</v>
      </c>
      <c r="R493">
        <v>2400</v>
      </c>
      <c r="S493">
        <v>0</v>
      </c>
      <c r="AC493" t="s">
        <v>1008</v>
      </c>
      <c r="AD493" t="s">
        <v>83</v>
      </c>
    </row>
    <row r="494" spans="1:30">
      <c r="A494" s="73" t="s">
        <v>1009</v>
      </c>
      <c r="B494" t="s">
        <v>902</v>
      </c>
      <c r="C494" t="s">
        <v>232</v>
      </c>
      <c r="D494">
        <v>26</v>
      </c>
      <c r="E494" t="s">
        <v>34</v>
      </c>
      <c r="F494" t="s">
        <v>159</v>
      </c>
      <c r="G494" t="s">
        <v>915</v>
      </c>
      <c r="H494">
        <v>299370</v>
      </c>
      <c r="I494" t="s">
        <v>162</v>
      </c>
      <c r="J494" t="s">
        <v>165</v>
      </c>
      <c r="M494">
        <v>44803</v>
      </c>
    </row>
    <row r="495" spans="1:30">
      <c r="A495" s="73" t="s">
        <v>1010</v>
      </c>
      <c r="B495" t="s">
        <v>902</v>
      </c>
      <c r="C495" t="s">
        <v>232</v>
      </c>
      <c r="D495">
        <v>26</v>
      </c>
      <c r="E495" t="s">
        <v>32</v>
      </c>
      <c r="F495" t="s">
        <v>125</v>
      </c>
      <c r="G495" t="s">
        <v>915</v>
      </c>
      <c r="H495">
        <v>299370</v>
      </c>
      <c r="J495" t="s">
        <v>1011</v>
      </c>
      <c r="M495">
        <v>44802</v>
      </c>
    </row>
    <row r="496" spans="1:30">
      <c r="A496" s="73" t="s">
        <v>1012</v>
      </c>
      <c r="B496" t="s">
        <v>902</v>
      </c>
      <c r="D496">
        <v>30</v>
      </c>
      <c r="E496" t="s">
        <v>34</v>
      </c>
      <c r="F496" t="s">
        <v>1013</v>
      </c>
      <c r="G496" t="s">
        <v>915</v>
      </c>
      <c r="H496">
        <v>281630</v>
      </c>
      <c r="J496" t="s">
        <v>1011</v>
      </c>
      <c r="M496">
        <v>44804</v>
      </c>
    </row>
    <row r="497" spans="1:30">
      <c r="A497" s="73" t="s">
        <v>1014</v>
      </c>
      <c r="B497" t="s">
        <v>902</v>
      </c>
      <c r="C497" t="s">
        <v>232</v>
      </c>
      <c r="D497">
        <v>31</v>
      </c>
      <c r="E497" t="s">
        <v>40</v>
      </c>
      <c r="F497" t="s">
        <v>373</v>
      </c>
      <c r="G497" t="s">
        <v>915</v>
      </c>
      <c r="H497">
        <v>281630</v>
      </c>
      <c r="I497" t="s">
        <v>327</v>
      </c>
      <c r="J497" t="s">
        <v>723</v>
      </c>
      <c r="M497">
        <v>44805</v>
      </c>
    </row>
    <row r="498" spans="1:30">
      <c r="A498" s="73" t="s">
        <v>1015</v>
      </c>
      <c r="B498" t="s">
        <v>902</v>
      </c>
      <c r="C498" t="s">
        <v>232</v>
      </c>
      <c r="D498">
        <v>31</v>
      </c>
      <c r="E498" t="s">
        <v>34</v>
      </c>
      <c r="F498" t="s">
        <v>903</v>
      </c>
      <c r="G498" t="s">
        <v>915</v>
      </c>
      <c r="I498" t="s">
        <v>162</v>
      </c>
      <c r="J498" t="s">
        <v>91</v>
      </c>
      <c r="M498">
        <v>44805</v>
      </c>
      <c r="N498" t="s">
        <v>1016</v>
      </c>
      <c r="Q498">
        <v>2160</v>
      </c>
      <c r="AC498" t="s">
        <v>1017</v>
      </c>
      <c r="AD498" t="s">
        <v>220</v>
      </c>
    </row>
    <row r="499" spans="1:30">
      <c r="A499" s="73" t="s">
        <v>1018</v>
      </c>
      <c r="B499" t="s">
        <v>902</v>
      </c>
      <c r="C499" t="s">
        <v>611</v>
      </c>
      <c r="D499">
        <v>1</v>
      </c>
      <c r="E499" t="s">
        <v>34</v>
      </c>
      <c r="F499" t="s">
        <v>903</v>
      </c>
      <c r="G499" t="s">
        <v>1019</v>
      </c>
      <c r="H499">
        <v>281630</v>
      </c>
      <c r="I499" t="s">
        <v>1020</v>
      </c>
      <c r="J499" t="s">
        <v>120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S29"/>
  <sheetViews>
    <sheetView showGridLines="0" zoomScale="115" zoomScaleNormal="115" workbookViewId="0">
      <selection activeCell="F6" sqref="F6"/>
    </sheetView>
  </sheetViews>
  <sheetFormatPr defaultColWidth="9.140625" defaultRowHeight="15"/>
  <cols>
    <col min="1" max="1" width="4.7109375" style="28" customWidth="1"/>
    <col min="2" max="2" width="22.28515625" style="28" hidden="1" customWidth="1"/>
    <col min="3" max="3" width="9.140625" style="28" hidden="1" customWidth="1"/>
    <col min="4" max="4" width="30.85546875" style="28" hidden="1" customWidth="1"/>
    <col min="5" max="5" width="24.7109375" style="28" customWidth="1"/>
    <col min="6" max="6" width="50.85546875" style="28" customWidth="1"/>
    <col min="7" max="8" width="9.140625" style="28" hidden="1" customWidth="1"/>
    <col min="9" max="9" width="26" style="29" hidden="1" customWidth="1"/>
    <col min="10" max="10" width="59" style="29" hidden="1" customWidth="1"/>
    <col min="11" max="11" width="8.140625" style="28" hidden="1" customWidth="1"/>
    <col min="12" max="15" width="9.140625" style="28" hidden="1" customWidth="1"/>
    <col min="16" max="16" width="8.85546875" style="28" hidden="1" customWidth="1"/>
    <col min="17" max="17" width="8" style="28" hidden="1" customWidth="1"/>
    <col min="18" max="18" width="8" style="28" customWidth="1"/>
    <col min="19" max="19" width="42.85546875" style="28" customWidth="1"/>
    <col min="20" max="27" width="9.140625" style="28" customWidth="1"/>
    <col min="28" max="16384" width="9.140625" style="28"/>
  </cols>
  <sheetData>
    <row r="1" spans="2:14">
      <c r="E1" s="29"/>
      <c r="F1" s="29"/>
      <c r="I1" s="28"/>
      <c r="J1" s="28"/>
    </row>
    <row r="2" spans="2:14" ht="18.75" customHeight="1">
      <c r="C2" s="30"/>
      <c r="D2" s="30"/>
      <c r="E2" s="29"/>
      <c r="F2" s="34"/>
      <c r="G2" s="30"/>
      <c r="H2" s="30"/>
      <c r="I2" s="30"/>
      <c r="J2" s="28"/>
    </row>
    <row r="3" spans="2:14" ht="18.75" customHeight="1">
      <c r="C3" s="30"/>
      <c r="D3" s="30"/>
      <c r="E3" s="29"/>
      <c r="F3" s="34"/>
      <c r="G3" s="30"/>
      <c r="H3" s="30"/>
      <c r="I3" s="30"/>
      <c r="J3" s="28"/>
    </row>
    <row r="4" spans="2:14" ht="18.75" customHeight="1">
      <c r="C4" s="30"/>
      <c r="D4" s="30"/>
      <c r="E4" s="29"/>
      <c r="F4" s="30" t="s">
        <v>1021</v>
      </c>
      <c r="G4" s="30"/>
      <c r="H4" s="30"/>
      <c r="I4" s="30"/>
      <c r="J4" s="28"/>
    </row>
    <row r="5" spans="2:14" ht="18.75" customHeight="1">
      <c r="C5" s="30"/>
      <c r="D5" s="30"/>
      <c r="E5" s="29"/>
      <c r="F5" s="30" t="s">
        <v>1022</v>
      </c>
      <c r="G5" s="30"/>
      <c r="H5" s="30"/>
      <c r="I5" s="30"/>
      <c r="J5" s="28"/>
    </row>
    <row r="6" spans="2:14" ht="18.75" customHeight="1">
      <c r="C6" s="30"/>
      <c r="E6" s="29"/>
      <c r="F6" s="57" t="s">
        <v>34</v>
      </c>
      <c r="H6" s="30"/>
      <c r="I6" s="30"/>
      <c r="J6" s="35" t="s">
        <v>1023</v>
      </c>
    </row>
    <row r="7" spans="2:14" ht="18.75" customHeight="1">
      <c r="C7" s="30"/>
      <c r="E7" s="29"/>
      <c r="F7" s="34"/>
      <c r="G7" s="30"/>
      <c r="H7" s="30"/>
      <c r="I7" s="28"/>
      <c r="J7" s="61"/>
    </row>
    <row r="8" spans="2:14" ht="18.75" customHeight="1">
      <c r="C8" s="30"/>
      <c r="E8" s="29"/>
      <c r="F8" s="34"/>
      <c r="G8" s="30"/>
      <c r="H8" s="30"/>
      <c r="I8" s="28"/>
      <c r="J8" s="28"/>
      <c r="M8" s="51" t="s">
        <v>1024</v>
      </c>
      <c r="N8" s="51" t="s">
        <v>1024</v>
      </c>
    </row>
    <row r="9" spans="2:14" ht="30.75" customHeight="1">
      <c r="B9" s="58" t="s">
        <v>1025</v>
      </c>
      <c r="C9" s="30"/>
      <c r="D9" s="32" t="e">
        <f t="array" ref="D9">IF(F6="A",LOOKUP(2,1/(TableQCR[A]&lt;&gt;""),TableQCR[A]),IF(F6="B",LOOKUP(2,1/(TableQCR[B]&lt;&gt;""),TableQCR[B]),IF(F6="C",LOOKUP(2,1/(#REF!&lt;&gt;""),#REF!),IF(F6="D",LOOKUP(2,1/(#REF!&lt;&gt;""),#REF!),IF(F6="E",LOOKUP(2,1/(#REF!&lt;&gt;""),#REF!),IF(F6="F",LOOKUP(2,1/(#REF!&lt;&gt;""),#REF!),IF(F6="G",LOOKUP(2,1/(#REF!&lt;&gt;""),#REF!),IF(F6="H",LOOKUP(2,1/(#REF!&lt;&gt;""),#REF!),IF(F6="I",LOOKUP(2,1/(#REF!&lt;&gt;""),#REF!),IF(F6="J",LOOKUP(2,1/(#REF!&lt;&gt;""),#REF!),IF(F6="K",LOOKUP(2,1/(#REF!&lt;&gt;""),#REF!),IF(F6="G1",LOOKUP(2,1/(#REF!&lt;&gt;""),#REF!),IF(F6="G2",LOOKUP(2,1/(#REF!&lt;&gt;""),#REF!),IF(F6="G3",LOOKUP(2,1/(#REF!&lt;&gt;""),#REF!),IF(F6="G4",LOOKUP(2,1/(#REF!&lt;&gt;""),#REF!),IF(F6="G5",LOOKUP(2,1/(#REF!&lt;&gt;""),#REF!),IF(F6="G6",LOOKUP(2,1/(#REF!&lt;&gt;""),#REF!),IF(F6="G7",LOOKUP(2,1/(#REF!&lt;&gt;""),#REF!),IF(F6="G8",LOOKUP(2,1/(#REF!&lt;&gt;""),#REF!),IF(F6="AU1",LOOKUP(2,1/(#REF!&lt;&gt;""),#REF!),IF(F6="AU2",LOOKUP(2,1/(#REF!&lt;&gt;""),#REF!),IF(F6="AU3",LOOKUP(2,1/(#REF!&lt;&gt;""),#REF!)))))))))))))))))))))))</f>
        <v>#REF!</v>
      </c>
      <c r="E9" s="29"/>
      <c r="F9" s="34" t="s">
        <v>1026</v>
      </c>
      <c r="G9" s="30"/>
      <c r="I9" s="28"/>
      <c r="J9" s="28"/>
      <c r="M9" s="52" t="s">
        <v>1027</v>
      </c>
      <c r="N9" s="53" t="s">
        <v>1028</v>
      </c>
    </row>
    <row r="10" spans="2:14" ht="18.75" hidden="1" customHeight="1">
      <c r="C10" s="30"/>
      <c r="E10" s="34" t="s">
        <v>1029</v>
      </c>
      <c r="F10" s="59" t="str">
        <f>CONCATENATE(Line,"-22-",IF(Line="A",COUNTA(QCR!A:A,""),IF(Line="B",COUNTA(QCR!B:B,"")-1,IF(Line="C",COUNTA(QCR!C:C,"")-1,IF(Line="D",COUNTA(QCR!D:D,"")-1,IF(Line="E",COUNTA(QCR!E:E,"")-1,IF(Line="F",COUNTA(QCR!F:F,"")-1,IF(Line="G",COUNTA(QCR!G:G,"")-1,IF(Line="H",COUNTA(QCR!H:H,"")-1,IF(Line="I",COUNTA(QCR!I:I,"")-1,IF(Line="J",COUNTA(QCR!J:J,"")-1,IF(Line="K",COUNTA(QCR!K:K,"")-1,IF(Line="G1",COUNTA(QCR!#REF!,"")-1,IF(Line="G2",COUNTA(QCR!#REF!,"")-1,IF(Line="G3",COUNTA(QCR!#REF!,"")-1,IF(Line="G4",COUNTA(QCR!#REF!,"")-1,IF(Line="G5",COUNTA(QCR!#REF!,"")-1,IF(Line="G6",COUNTA(QCR!#REF!,"")-1,IF(Line="G7",COUNTA(QCR!#REF!,"")-1,IF(Line="G8",COUNTA(QCR!#REF!,"")-1,IF(Line="AU1",COUNTA(QCR!#REF!,"")-1,IF(Line="AU2",COUNTA(QCR!#REF!,"")-1,IF(Line="AU3",COUNTA(QCR!#REF!,""))))))))))))))))))))))))</f>
        <v>D-22-1</v>
      </c>
      <c r="G10" s="28" t="s">
        <v>1030</v>
      </c>
      <c r="H10" s="28" t="str">
        <f>IF(G10="","",IF(QCR="",1,""))</f>
        <v/>
      </c>
      <c r="I10" s="28"/>
      <c r="J10" s="35"/>
      <c r="K10" s="35"/>
      <c r="L10" s="35"/>
      <c r="M10" s="55">
        <f>IF(ISERROR(MATCH(OrderSele,#REF!,0)),0,MATCH(OrderSele,#REF!,0))</f>
        <v>0</v>
      </c>
      <c r="N10" s="55" t="e">
        <f>AND(QCR&lt;&gt;"",COUNTIF(#REF!,QCR)&gt;0)</f>
        <v>#REF!</v>
      </c>
    </row>
    <row r="11" spans="2:14" ht="18.75" hidden="1" customHeight="1">
      <c r="C11" s="30"/>
      <c r="D11" s="30"/>
      <c r="E11" s="34" t="s">
        <v>1</v>
      </c>
      <c r="F11" s="36" t="str">
        <f>LineCheck</f>
        <v>D</v>
      </c>
      <c r="G11" s="28" t="s">
        <v>1030</v>
      </c>
      <c r="H11" s="28" t="str">
        <f>IF(G11="","",IF(Line="",1,""))</f>
        <v/>
      </c>
      <c r="I11" s="28"/>
      <c r="J11" s="28"/>
    </row>
    <row r="12" spans="2:14" ht="18.75" customHeight="1">
      <c r="C12" s="30"/>
      <c r="D12" s="30"/>
      <c r="E12" s="34" t="s">
        <v>2</v>
      </c>
      <c r="F12" s="36" t="s">
        <v>1031</v>
      </c>
      <c r="G12" s="28" t="s">
        <v>1030</v>
      </c>
      <c r="H12" s="28" t="str">
        <f>IF(G12="","",IF(Day_Opened="",1,""))</f>
        <v/>
      </c>
      <c r="I12" s="28"/>
      <c r="J12" s="38"/>
      <c r="K12" s="39" t="s">
        <v>1032</v>
      </c>
      <c r="L12" s="40"/>
    </row>
    <row r="13" spans="2:14" ht="18.75" customHeight="1">
      <c r="C13" s="30"/>
      <c r="D13" s="30"/>
      <c r="E13" s="34" t="s">
        <v>3</v>
      </c>
      <c r="F13" s="36">
        <v>21</v>
      </c>
      <c r="G13" s="28" t="s">
        <v>1030</v>
      </c>
      <c r="H13" s="28" t="str">
        <f>IF(G13="","",IF(Month_Opened="",1,""))</f>
        <v/>
      </c>
      <c r="I13" s="28"/>
      <c r="J13" s="46"/>
      <c r="L13" s="42"/>
    </row>
    <row r="14" spans="2:14" ht="18.75" customHeight="1">
      <c r="C14" s="30"/>
      <c r="E14" s="34" t="s">
        <v>4</v>
      </c>
      <c r="F14" s="36" t="s">
        <v>3</v>
      </c>
      <c r="G14" s="28" t="s">
        <v>1030</v>
      </c>
      <c r="H14" s="28" t="str">
        <f>IF(G14="","",IF(Shift="",1,""))</f>
        <v/>
      </c>
      <c r="I14" s="28"/>
      <c r="J14" s="62">
        <v>0</v>
      </c>
      <c r="K14" s="44" t="s">
        <v>1033</v>
      </c>
      <c r="L14" s="45">
        <f>COUNTA(#REF!)</f>
        <v>1</v>
      </c>
    </row>
    <row r="15" spans="2:14" ht="18.75" customHeight="1">
      <c r="C15" s="30"/>
      <c r="D15" s="30"/>
      <c r="E15" s="34" t="s">
        <v>5</v>
      </c>
      <c r="F15" s="36" t="s">
        <v>1034</v>
      </c>
      <c r="G15" s="28" t="s">
        <v>1030</v>
      </c>
      <c r="H15" s="28" t="str">
        <f>IF(G15="","",IF(Originator="",1,""))</f>
        <v/>
      </c>
      <c r="I15" s="28"/>
      <c r="J15" s="46"/>
      <c r="L15" s="42"/>
    </row>
    <row r="16" spans="2:14" ht="18.75" customHeight="1">
      <c r="C16" s="30"/>
      <c r="D16" s="30"/>
      <c r="E16" s="34" t="s">
        <v>6</v>
      </c>
      <c r="F16" s="36">
        <v>324324325234</v>
      </c>
      <c r="G16" s="28" t="s">
        <v>1030</v>
      </c>
      <c r="H16" s="28" t="str">
        <f>IF(G16="","",IF(Bearing_Part="",1,""))</f>
        <v/>
      </c>
      <c r="I16" s="28"/>
      <c r="J16" s="46"/>
      <c r="L16" s="42"/>
    </row>
    <row r="17" spans="3:19" ht="18" customHeight="1">
      <c r="C17" s="30"/>
      <c r="D17" s="33"/>
      <c r="E17" s="34" t="s">
        <v>7</v>
      </c>
      <c r="F17" s="36">
        <v>543543543</v>
      </c>
      <c r="G17" s="28" t="s">
        <v>1030</v>
      </c>
      <c r="H17" s="28" t="str">
        <f>IF(G17="","",IF(WO="",1,""))</f>
        <v/>
      </c>
      <c r="I17" s="28"/>
      <c r="J17" s="47"/>
      <c r="K17" s="48"/>
      <c r="L17" s="49"/>
    </row>
    <row r="18" spans="3:19" ht="18.75" customHeight="1">
      <c r="E18" s="34" t="s">
        <v>8</v>
      </c>
      <c r="F18" s="36" t="s">
        <v>1035</v>
      </c>
      <c r="G18" s="28" t="s">
        <v>1030</v>
      </c>
      <c r="H18" s="28" t="str">
        <f>IF(G18="","",IF(Machine="",1,""))</f>
        <v/>
      </c>
      <c r="I18" s="28"/>
      <c r="J18" s="28"/>
    </row>
    <row r="19" spans="3:19" ht="18.75" customHeight="1">
      <c r="E19" s="34" t="s">
        <v>1036</v>
      </c>
      <c r="F19" s="36" t="s">
        <v>210</v>
      </c>
      <c r="G19" s="28" t="s">
        <v>1030</v>
      </c>
      <c r="H19" s="28" t="str">
        <f>IF(G19="","",IF(Problem="",1,""))</f>
        <v/>
      </c>
      <c r="I19" s="28"/>
      <c r="J19" s="28"/>
    </row>
    <row r="20" spans="3:19" ht="18.75" customHeight="1">
      <c r="E20" s="34" t="s">
        <v>10</v>
      </c>
      <c r="F20" s="36"/>
      <c r="I20" s="28"/>
      <c r="J20" s="28"/>
      <c r="S20" s="29" t="s">
        <v>1037</v>
      </c>
    </row>
    <row r="21" spans="3:19" ht="39.75" customHeight="1">
      <c r="E21" s="34"/>
      <c r="F21" s="60" t="e">
        <f t="array" ref="F21">IF(LineCheck="A",LOOKUP(2,1/(TableQCR[A]&lt;&gt;""),TableQCR[A]),IF(LineCheck="B",LOOKUP(2,1/(TableQCR[B]&lt;&gt;""),TableQCR[B]),IF(LineCheck="C",LOOKUP(2,1/(#REF!&lt;&gt;""),#REF!),IF(LineCheck="D",LOOKUP(2,1/(#REF!&lt;&gt;""),#REF!),IF(LineCheck="E",LOOKUP(2,1/(#REF!&lt;&gt;""),#REF!),IF(LineCheck="F",LOOKUP(2,1/(#REF!&lt;&gt;""),#REF!),IF(LineCheck="G",LOOKUP(2,1/(#REF!&lt;&gt;""),#REF!),IF(LineCheck="H",LOOKUP(2,1/(#REF!&lt;&gt;""),#REF!),IF(LineCheck="I",LOOKUP(2,1/(#REF!&lt;&gt;""),#REF!),IF(LineCheck="J",LOOKUP(2,1/(#REF!&lt;&gt;""),#REF!),IF(LineCheck="K",LOOKUP(2,1/(#REF!&lt;&gt;""),#REF!),IF(LineCheck="G1",LOOKUP(2,1/(#REF!&lt;&gt;""),#REF!),IF(LineCheck="G2",LOOKUP(2,1/(#REF!&lt;&gt;""),#REF!),IF(LineCheck="G3",LOOKUP(2,1/(#REF!&lt;&gt;""),#REF!),IF(LineCheck="G4",LOOKUP(2,1/(#REF!&lt;&gt;""),#REF!),IF(LineCheck="G5",LOOKUP(2,1/(#REF!&lt;&gt;""),#REF!),IF(LineCheck="G6",LOOKUP(2,1/(#REF!&lt;&gt;""),#REF!),IF(LineCheck="G7",LOOKUP(2,1/(#REF!&lt;&gt;""),#REF!),IF(LineCheck="G8",LOOKUP(2,1/(#REF!&lt;&gt;""),#REF!),IF(LineCheck="AU1",LOOKUP(2,1/(#REF!&lt;&gt;""),#REF!),IF(LineCheck="AU2",LOOKUP(2,1/(#REF!&lt;&gt;""),#REF!),IF(LineCheck="AU3",LOOKUP(2,1/(#REF!&lt;&gt;""),#REF!),""))))))))))))))))))))))</f>
        <v>#REF!</v>
      </c>
      <c r="I21" s="28"/>
      <c r="J21" s="28"/>
      <c r="S21" s="33" t="s">
        <v>1038</v>
      </c>
    </row>
    <row r="22" spans="3:19" ht="18.75" customHeight="1">
      <c r="E22" s="34"/>
      <c r="F22" s="29"/>
      <c r="I22" s="28"/>
      <c r="J22" s="28"/>
    </row>
    <row r="23" spans="3:19">
      <c r="E23" s="29"/>
      <c r="F23" s="29"/>
      <c r="I23" s="28"/>
      <c r="J23" s="28"/>
    </row>
    <row r="24" spans="3:19">
      <c r="I24" s="28"/>
      <c r="J24" s="28"/>
    </row>
    <row r="25" spans="3:19">
      <c r="I25" s="28"/>
      <c r="J25" s="28"/>
    </row>
    <row r="26" spans="3:19">
      <c r="E26" s="29"/>
      <c r="F26" s="29"/>
      <c r="I26" s="28"/>
      <c r="J26" s="28"/>
    </row>
    <row r="27" spans="3:19">
      <c r="E27" s="29"/>
      <c r="F27" s="29"/>
      <c r="I27" s="28"/>
      <c r="J27" s="28"/>
    </row>
    <row r="28" spans="3:19">
      <c r="E28" s="29"/>
      <c r="F28" s="29"/>
      <c r="I28" s="28"/>
      <c r="J28" s="28"/>
    </row>
    <row r="29" spans="3:19">
      <c r="E29" s="29"/>
      <c r="F29" s="29"/>
      <c r="I29" s="28"/>
      <c r="J29" s="28"/>
    </row>
  </sheetData>
  <conditionalFormatting sqref="H10:H22">
    <cfRule type="containsText" dxfId="3" priority="1" operator="containsText" text="1">
      <formula>NOT(ISERROR(SEARCH("1",H10)))</formula>
    </cfRule>
  </conditionalFormatting>
  <dataValidations count="6">
    <dataValidation type="list" showInputMessage="1" showErrorMessage="1" sqref="F6" xr:uid="{00000000-0002-0000-0100-000000000000}">
      <formula1>QCRLines</formula1>
    </dataValidation>
    <dataValidation type="list" showInputMessage="1" showErrorMessage="1" sqref="F14" xr:uid="{00000000-0002-0000-0100-000001000000}">
      <formula1>ShiftList</formula1>
    </dataValidation>
    <dataValidation type="list" showInputMessage="1" showErrorMessage="1" sqref="J7" xr:uid="{00000000-0002-0000-0100-000002000000}">
      <formula1>QCRList</formula1>
    </dataValidation>
    <dataValidation type="whole" showInputMessage="1" showErrorMessage="1" error="Enter a number between 1 and the total number of records." sqref="J14" xr:uid="{00000000-0002-0000-0100-000003000000}">
      <formula1>1</formula1>
      <formula2>L14</formula2>
    </dataValidation>
    <dataValidation type="list" showInputMessage="1" showErrorMessage="1" sqref="F18" xr:uid="{00000000-0002-0000-0100-000004000000}">
      <formula1>MachineList</formula1>
    </dataValidation>
    <dataValidation type="list" showInputMessage="1" showErrorMessage="1" sqref="F19" xr:uid="{00000000-0002-0000-0100-000005000000}">
      <formula1>ProblemLisg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"/>
  <dimension ref="A1:CH485"/>
  <sheetViews>
    <sheetView workbookViewId="0">
      <selection activeCell="S13" sqref="S13"/>
    </sheetView>
  </sheetViews>
  <sheetFormatPr defaultColWidth="9" defaultRowHeight="15"/>
  <cols>
    <col min="2" max="2" width="17" hidden="1" customWidth="1"/>
    <col min="3" max="3" width="9.140625" hidden="1" customWidth="1"/>
    <col min="4" max="4" width="15.28515625" hidden="1" customWidth="1"/>
    <col min="5" max="5" width="24.7109375" customWidth="1"/>
    <col min="6" max="6" width="50.85546875" customWidth="1"/>
    <col min="7" max="16" width="9.140625" hidden="1" customWidth="1"/>
    <col min="17" max="17" width="4.85546875" hidden="1" customWidth="1"/>
    <col min="18" max="18" width="9.140625" hidden="1" customWidth="1"/>
    <col min="19" max="19" width="46.5703125" customWidth="1"/>
  </cols>
  <sheetData>
    <row r="1" spans="1:86">
      <c r="A1" s="28"/>
      <c r="B1" s="28"/>
      <c r="C1" s="28"/>
      <c r="D1" s="28"/>
      <c r="E1" s="29"/>
      <c r="F1" s="29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</row>
    <row r="2" spans="1:86" ht="18.75" customHeight="1">
      <c r="A2" s="28"/>
      <c r="B2" s="28"/>
      <c r="C2" s="30"/>
      <c r="D2" s="30"/>
      <c r="E2" s="29"/>
      <c r="F2" s="34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</row>
    <row r="3" spans="1:86" ht="18.75" customHeight="1">
      <c r="A3" s="28"/>
      <c r="B3" s="28"/>
      <c r="C3" s="30"/>
      <c r="D3" s="30"/>
      <c r="E3" s="29"/>
      <c r="F3" s="34"/>
      <c r="G3" s="30"/>
      <c r="H3" s="30"/>
      <c r="I3" s="30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</row>
    <row r="4" spans="1:86" ht="18.75" customHeight="1">
      <c r="A4" s="28"/>
      <c r="B4" s="28"/>
      <c r="C4" s="30"/>
      <c r="D4" s="30"/>
      <c r="E4" s="29"/>
      <c r="F4" s="30" t="s">
        <v>1021</v>
      </c>
      <c r="G4" s="30"/>
      <c r="H4" s="30"/>
      <c r="I4" s="30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</row>
    <row r="5" spans="1:86" ht="18.75" customHeight="1">
      <c r="A5" s="28"/>
      <c r="B5" s="28"/>
      <c r="C5" s="30"/>
      <c r="D5" s="30"/>
      <c r="E5" s="29"/>
      <c r="F5" s="30" t="s">
        <v>1022</v>
      </c>
      <c r="G5" s="30"/>
      <c r="H5" s="30"/>
      <c r="I5" s="30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</row>
    <row r="6" spans="1:86" ht="18.75" customHeight="1">
      <c r="A6" s="28"/>
      <c r="B6" s="28"/>
      <c r="C6" s="30"/>
      <c r="D6" s="28"/>
      <c r="E6" s="29"/>
      <c r="F6" s="57" t="s">
        <v>1039</v>
      </c>
      <c r="G6" s="28"/>
      <c r="H6" s="30"/>
      <c r="I6" s="30"/>
      <c r="J6" s="35" t="s">
        <v>1023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</row>
    <row r="7" spans="1:86" ht="18.75" customHeight="1">
      <c r="A7" s="28"/>
      <c r="B7" s="28"/>
      <c r="C7" s="30"/>
      <c r="D7" s="28"/>
      <c r="E7" s="29"/>
      <c r="F7" s="34"/>
      <c r="G7" s="30"/>
      <c r="H7" s="30"/>
      <c r="I7" s="28"/>
      <c r="J7" s="61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</row>
    <row r="8" spans="1:86" ht="18.75" customHeight="1">
      <c r="A8" s="28"/>
      <c r="B8" s="28"/>
      <c r="C8" s="30"/>
      <c r="D8" s="28"/>
      <c r="E8" s="29"/>
      <c r="F8" s="34"/>
      <c r="G8" s="30"/>
      <c r="H8" s="30"/>
      <c r="I8" s="28"/>
      <c r="J8" s="28"/>
      <c r="K8" s="28"/>
      <c r="L8" s="28"/>
      <c r="M8" s="51" t="s">
        <v>1024</v>
      </c>
      <c r="N8" s="51" t="s">
        <v>1024</v>
      </c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</row>
    <row r="9" spans="1:86" ht="30.75" customHeight="1">
      <c r="A9" s="28"/>
      <c r="B9" s="58" t="s">
        <v>1025</v>
      </c>
      <c r="C9" s="30"/>
      <c r="D9" s="32" t="e">
        <f t="array" ref="D9">IF(F6="A",LOOKUP(2,1/(TableQCR[A]&lt;&gt;""),TableQCR[A]),IF(F6="B",LOOKUP(2,1/(TableQCR[B]&lt;&gt;""),TableQCR[B]),IF(F6="C",LOOKUP(2,1/(#REF!&lt;&gt;""),#REF!),IF(F6="D",LOOKUP(2,1/(#REF!&lt;&gt;""),#REF!),IF(F6="E",LOOKUP(2,1/(#REF!&lt;&gt;""),#REF!),IF(F6="F",LOOKUP(2,1/(#REF!&lt;&gt;""),#REF!),IF(F6="G",LOOKUP(2,1/(#REF!&lt;&gt;""),#REF!),IF(F6="H",LOOKUP(2,1/(#REF!&lt;&gt;""),#REF!),IF(F6="I",LOOKUP(2,1/(#REF!&lt;&gt;""),#REF!),IF(F6="J",LOOKUP(2,1/(#REF!&lt;&gt;""),#REF!),IF(F6="K",LOOKUP(2,1/(#REF!&lt;&gt;""),#REF!),IF(F6="G1",LOOKUP(2,1/(#REF!&lt;&gt;""),#REF!),IF(F6="G2",LOOKUP(2,1/(#REF!&lt;&gt;""),#REF!),IF(F6="G3",LOOKUP(2,1/(#REF!&lt;&gt;""),#REF!),IF(F6="G4",LOOKUP(2,1/(#REF!&lt;&gt;""),#REF!),IF(F6="G5",LOOKUP(2,1/(#REF!&lt;&gt;""),#REF!),IF(F6="G6",LOOKUP(2,1/(#REF!&lt;&gt;""),#REF!),IF(F6="G7",LOOKUP(2,1/(#REF!&lt;&gt;""),#REF!),IF(F6="G8",LOOKUP(2,1/(#REF!&lt;&gt;""),#REF!),IF(F6="AU1",LOOKUP(2,1/(#REF!&lt;&gt;""),#REF!),IF(F6="AU2",LOOKUP(2,1/(#REF!&lt;&gt;""),#REF!),IF(F6="AU3",LOOKUP(2,1/(#REF!&lt;&gt;""),#REF!)))))))))))))))))))))))</f>
        <v>#REF!</v>
      </c>
      <c r="E9" s="29"/>
      <c r="F9" s="34" t="s">
        <v>1026</v>
      </c>
      <c r="G9" s="30"/>
      <c r="H9" s="28"/>
      <c r="I9" s="28"/>
      <c r="J9" s="28"/>
      <c r="K9" s="28"/>
      <c r="L9" s="28"/>
      <c r="M9" s="52" t="s">
        <v>1027</v>
      </c>
      <c r="N9" s="53" t="s">
        <v>1028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</row>
    <row r="10" spans="1:86" ht="18.75" hidden="1" customHeight="1">
      <c r="A10" s="28"/>
      <c r="B10" s="28"/>
      <c r="C10" s="30"/>
      <c r="D10" s="28"/>
      <c r="E10" s="34" t="s">
        <v>1029</v>
      </c>
      <c r="F10" s="59" t="str">
        <f>CONCATENATE(Line2,"-22-",IF(Line2="A",COUNTA(QCR!A:A,""),IF(Line2="B",COUNTA(QCR!B:B,"")-1,IF(Line2="C",COUNTA(QCR!C:C,"")-1,IF(Line2="D",COUNTA(QCR!D:D,"")-1,IF(Line2="E",COUNTA(QCR!E:E,"")-1,IF(Line2="F",COUNTA(QCR!F:F,"")-1,IF(Line2="G",COUNTA(QCR!G:G,"")-1,IF(Line2="H",COUNTA(QCR!H:H,"")-1,IF(Line2="I",COUNTA(QCR!I:I,"")-1,IF(Line2="J",COUNTA(QCR!J:J,"")-1,IF(Line2="K",COUNTA(QCR!K:K,"")-1,IF(Line2="G1",COUNTA(QCR!#REF!,"")-1,IF(Line2="G2",COUNTA(QCR!#REF!,"")-1,IF(Line2="G3",COUNTA(QCR!#REF!,"")-1,IF(Line2="G4",COUNTA(QCR!#REF!,"")-1,IF(Line2="G5",COUNTA(QCR!#REF!,"")-1,IF(Line2="G6",COUNTA(QCR!#REF!,"")-1,IF(Line2="G7",COUNTA(QCR!#REF!,"")-1,IF(Line2="G8",COUNTA(QCR!#REF!,"")-1,IF(Line2="AU1",COUNTA(QCR!#REF!,"")-1,IF(Line2="AU2",COUNTA(QCR!#REF!,"")-1,IF(Line2="AU3",COUNTA(QCR!#REF!,""))))))))))))))))))))))))</f>
        <v>G7-22-1</v>
      </c>
      <c r="G10" s="28" t="s">
        <v>1030</v>
      </c>
      <c r="H10" s="28" t="str">
        <f>IF(G10="","",IF(QCRAU="",1,""))</f>
        <v/>
      </c>
      <c r="I10" s="28"/>
      <c r="J10" s="35"/>
      <c r="K10" s="35"/>
      <c r="L10" s="35"/>
      <c r="M10" s="55">
        <f>IF(ISERROR(MATCH(OrderSele2,#REF!,0)),0,MATCH(OrderSele2,#REF!,0))</f>
        <v>0</v>
      </c>
      <c r="N10" s="55" t="e">
        <f>AND(QCRAU&lt;&gt;"",COUNTIF(#REF!,QCRAU)&gt;0)</f>
        <v>#REF!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</row>
    <row r="11" spans="1:86" ht="17.25" hidden="1" customHeight="1">
      <c r="A11" s="28"/>
      <c r="B11" s="28"/>
      <c r="C11" s="30"/>
      <c r="D11" s="30"/>
      <c r="E11" s="34" t="s">
        <v>1</v>
      </c>
      <c r="F11" s="36" t="str">
        <f>LineCheck2</f>
        <v>G7</v>
      </c>
      <c r="G11" s="28" t="s">
        <v>1030</v>
      </c>
      <c r="H11" s="28" t="str">
        <f>IF(G11="","",IF(Line2="",1,""))</f>
        <v/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</row>
    <row r="12" spans="1:86" ht="18.75" customHeight="1">
      <c r="A12" s="28"/>
      <c r="B12" s="28"/>
      <c r="C12" s="30"/>
      <c r="D12" s="30"/>
      <c r="E12" s="34" t="s">
        <v>2</v>
      </c>
      <c r="F12" s="36" t="s">
        <v>78</v>
      </c>
      <c r="G12" s="28" t="s">
        <v>1030</v>
      </c>
      <c r="H12" s="28">
        <f>IF(G12="","",IF(Day_Opened="",1,""))</f>
        <v>1</v>
      </c>
      <c r="I12" s="28"/>
      <c r="J12" s="38"/>
      <c r="K12" s="39" t="s">
        <v>1032</v>
      </c>
      <c r="L12" s="40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</row>
    <row r="13" spans="1:86" ht="18.75" customHeight="1">
      <c r="A13" s="28"/>
      <c r="B13" s="28"/>
      <c r="C13" s="30"/>
      <c r="D13" s="30"/>
      <c r="E13" s="34" t="s">
        <v>3</v>
      </c>
      <c r="F13" s="36">
        <v>23</v>
      </c>
      <c r="G13" s="28" t="s">
        <v>1030</v>
      </c>
      <c r="H13" s="28">
        <f>IF(G13="","",IF(Month_Opened="",1,""))</f>
        <v>1</v>
      </c>
      <c r="I13" s="28"/>
      <c r="J13" s="46"/>
      <c r="K13" s="28"/>
      <c r="L13" s="42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</row>
    <row r="14" spans="1:86" ht="18.75" customHeight="1">
      <c r="A14" s="28"/>
      <c r="B14" s="28"/>
      <c r="C14" s="30"/>
      <c r="D14" s="28"/>
      <c r="E14" s="34" t="s">
        <v>4</v>
      </c>
      <c r="F14" s="36" t="s">
        <v>3</v>
      </c>
      <c r="G14" s="28" t="s">
        <v>1030</v>
      </c>
      <c r="H14" s="28">
        <f>IF(G14="","",IF(Shift="",1,""))</f>
        <v>1</v>
      </c>
      <c r="I14" s="28"/>
      <c r="J14" s="62">
        <v>0</v>
      </c>
      <c r="K14" s="44" t="s">
        <v>1033</v>
      </c>
      <c r="L14" s="45">
        <f>COUNTA(#REF!)</f>
        <v>1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</row>
    <row r="15" spans="1:86" ht="18.75" customHeight="1">
      <c r="A15" s="28"/>
      <c r="B15" s="28"/>
      <c r="C15" s="30"/>
      <c r="D15" s="30"/>
      <c r="E15" s="34" t="s">
        <v>5</v>
      </c>
      <c r="F15" s="36" t="s">
        <v>1040</v>
      </c>
      <c r="G15" s="28" t="s">
        <v>1030</v>
      </c>
      <c r="H15" s="28">
        <f>IF(G15="","",IF(Originator="",1,""))</f>
        <v>1</v>
      </c>
      <c r="I15" s="28"/>
      <c r="J15" s="46"/>
      <c r="K15" s="28"/>
      <c r="L15" s="42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</row>
    <row r="16" spans="1:86" ht="18.75" customHeight="1">
      <c r="A16" s="28"/>
      <c r="B16" s="28"/>
      <c r="C16" s="30"/>
      <c r="D16" s="30"/>
      <c r="E16" s="34" t="s">
        <v>6</v>
      </c>
      <c r="F16" s="36" t="s">
        <v>1041</v>
      </c>
      <c r="G16" s="28" t="s">
        <v>1030</v>
      </c>
      <c r="H16" s="28">
        <f>IF(G16="","",IF(Bearing_Part="",1,""))</f>
        <v>1</v>
      </c>
      <c r="I16" s="28"/>
      <c r="J16" s="46"/>
      <c r="K16" s="28"/>
      <c r="L16" s="42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</row>
    <row r="17" spans="1:86" ht="18.75" customHeight="1">
      <c r="A17" s="28"/>
      <c r="B17" s="28"/>
      <c r="C17" s="30"/>
      <c r="D17" s="33"/>
      <c r="E17" s="34" t="s">
        <v>7</v>
      </c>
      <c r="F17" s="36">
        <v>1232131</v>
      </c>
      <c r="G17" s="28" t="s">
        <v>1030</v>
      </c>
      <c r="H17" s="28">
        <f>IF(G17="","",IF(WO="",1,""))</f>
        <v>1</v>
      </c>
      <c r="I17" s="28"/>
      <c r="J17" s="47"/>
      <c r="K17" s="48"/>
      <c r="L17" s="4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</row>
    <row r="18" spans="1:86" ht="18.75" customHeight="1">
      <c r="A18" s="28"/>
      <c r="B18" s="28"/>
      <c r="C18" s="28"/>
      <c r="D18" s="28"/>
      <c r="E18" s="34" t="s">
        <v>8</v>
      </c>
      <c r="F18" s="36" t="s">
        <v>209</v>
      </c>
      <c r="G18" s="28" t="s">
        <v>1030</v>
      </c>
      <c r="H18" s="28">
        <f>IF(G18="","",IF(Machine="",1,""))</f>
        <v>1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</row>
    <row r="19" spans="1:86" ht="18.75" customHeight="1">
      <c r="A19" s="28"/>
      <c r="B19" s="28"/>
      <c r="C19" s="28"/>
      <c r="D19" s="28"/>
      <c r="E19" s="34" t="s">
        <v>1036</v>
      </c>
      <c r="F19" s="36" t="s">
        <v>213</v>
      </c>
      <c r="G19" s="28" t="s">
        <v>1030</v>
      </c>
      <c r="H19" s="28">
        <f>IF(G19="","",IF(Problem="",1,""))</f>
        <v>1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</row>
    <row r="20" spans="1:86" ht="18.75" customHeight="1">
      <c r="A20" s="28"/>
      <c r="B20" s="28"/>
      <c r="C20" s="28"/>
      <c r="D20" s="28"/>
      <c r="E20" s="34" t="s">
        <v>10</v>
      </c>
      <c r="F20" s="36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</row>
    <row r="21" spans="1:86" ht="39" hidden="1" customHeight="1">
      <c r="A21" s="28"/>
      <c r="B21" s="28"/>
      <c r="C21" s="28"/>
      <c r="D21" s="28"/>
      <c r="E21" s="34"/>
      <c r="F21" s="60" t="e">
        <f t="array" ref="F21">IF(LineCheck2="A",LOOKUP(2,1/(TableQCR[A]&lt;&gt;""),TableQCR[A]),IF(LineCheck2="B",LOOKUP(2,1/(TableQCR[B]&lt;&gt;""),TableQCR[B]),IF(LineCheck2="C",LOOKUP(2,1/(#REF!&lt;&gt;""),#REF!),IF(LineCheck2="D",LOOKUP(2,1/(#REF!&lt;&gt;""),#REF!),IF(LineCheck2="E",LOOKUP(2,1/(#REF!&lt;&gt;""),#REF!),IF(LineCheck2="F",LOOKUP(2,1/(#REF!&lt;&gt;""),#REF!),IF(LineCheck2="G",LOOKUP(2,1/(#REF!&lt;&gt;""),#REF!),IF(LineCheck2="H",LOOKUP(2,1/(#REF!&lt;&gt;""),#REF!),IF(LineCheck2="I",LOOKUP(2,1/(#REF!&lt;&gt;""),#REF!),IF(LineCheck2="J",LOOKUP(2,1/(#REF!&lt;&gt;""),#REF!),IF(LineCheck2="K",LOOKUP(2,1/(#REF!&lt;&gt;""),#REF!),IF(LineCheck2="G1",LOOKUP(2,1/(#REF!&lt;&gt;""),#REF!),IF(LineCheck2="G2",LOOKUP(2,1/(#REF!&lt;&gt;""),#REF!),IF(LineCheck2="G3",LOOKUP(2,1/(#REF!&lt;&gt;""),#REF!),IF(LineCheck2="G4",LOOKUP(2,1/(#REF!&lt;&gt;""),#REF!),IF(LineCheck2="G5",LOOKUP(2,1/(#REF!&lt;&gt;""),#REF!),IF(LineCheck2="G6",LOOKUP(2,1/(#REF!&lt;&gt;""),#REF!),IF(LineCheck2="G7",LOOKUP(2,1/(#REF!&lt;&gt;""),#REF!),IF(LineCheck2="G8",LOOKUP(2,1/(#REF!&lt;&gt;""),#REF!),IF(LineCheck2="AU1",LOOKUP(2,1/(#REF!&lt;&gt;""),#REF!),IF(LineCheck2="AU2",LOOKUP(2,1/(#REF!&lt;&gt;""),#REF!),IF(LineCheck2="AU3",LOOKUP(2,1/(#REF!&lt;&gt;""),#REF!),""))))))))))))))))))))))</f>
        <v>#REF!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3" t="s">
        <v>1038</v>
      </c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</row>
    <row r="22" spans="1:86" ht="18.75" customHeight="1">
      <c r="A22" s="28"/>
      <c r="B22" s="28"/>
      <c r="C22" s="28"/>
      <c r="D22" s="28"/>
      <c r="E22" s="34"/>
      <c r="F22" s="29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</row>
    <row r="23" spans="1:86">
      <c r="A23" s="28"/>
      <c r="B23" s="28"/>
      <c r="C23" s="28"/>
      <c r="D23" s="28"/>
      <c r="E23" s="29"/>
      <c r="F23" s="29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</row>
    <row r="24" spans="1:8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</row>
    <row r="25" spans="1:8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</row>
    <row r="26" spans="1:86">
      <c r="A26" s="28"/>
      <c r="B26" s="28"/>
      <c r="C26" s="28"/>
      <c r="D26" s="28"/>
      <c r="E26" s="29"/>
      <c r="F26" s="29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</row>
    <row r="27" spans="1:86">
      <c r="A27" s="28"/>
      <c r="B27" s="28"/>
      <c r="C27" s="28"/>
      <c r="D27" s="28"/>
      <c r="E27" s="29"/>
      <c r="F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</row>
    <row r="28" spans="1:86">
      <c r="A28" s="28"/>
      <c r="B28" s="28"/>
      <c r="C28" s="28"/>
      <c r="D28" s="28"/>
      <c r="E28" s="29"/>
      <c r="F28" s="29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</row>
    <row r="29" spans="1:86">
      <c r="A29" s="28"/>
      <c r="B29" s="28"/>
      <c r="C29" s="28"/>
      <c r="D29" s="28"/>
      <c r="E29" s="29"/>
      <c r="F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</row>
    <row r="30" spans="1:86">
      <c r="A30" s="28"/>
      <c r="B30" s="28"/>
      <c r="C30" s="28"/>
      <c r="D30" s="28"/>
      <c r="E30" s="28"/>
      <c r="F30" s="28"/>
      <c r="G30" s="28"/>
      <c r="H30" s="28"/>
      <c r="I30" s="29"/>
      <c r="J30" s="29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</row>
    <row r="31" spans="1:86">
      <c r="A31" s="28"/>
      <c r="B31" s="28"/>
      <c r="C31" s="28"/>
      <c r="D31" s="28"/>
      <c r="E31" s="28"/>
      <c r="F31" s="28"/>
      <c r="G31" s="28"/>
      <c r="H31" s="28"/>
      <c r="I31" s="29"/>
      <c r="J31" s="29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</row>
    <row r="32" spans="1:8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</row>
    <row r="33" spans="1:8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</row>
    <row r="34" spans="1:8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</row>
    <row r="35" spans="1:8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</row>
    <row r="36" spans="1:8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</row>
    <row r="37" spans="1:8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</row>
    <row r="38" spans="1:8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</row>
    <row r="39" spans="1:8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</row>
    <row r="40" spans="1:8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</row>
    <row r="41" spans="1:8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</row>
    <row r="42" spans="1:8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</row>
    <row r="43" spans="1:8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</row>
    <row r="44" spans="1:8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</row>
    <row r="45" spans="1:8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</row>
    <row r="46" spans="1:8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</row>
    <row r="47" spans="1:8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</row>
    <row r="48" spans="1:8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</row>
    <row r="49" spans="1:8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</row>
    <row r="50" spans="1:8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</row>
    <row r="51" spans="1:8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</row>
    <row r="52" spans="1:8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</row>
    <row r="53" spans="1:8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</row>
    <row r="54" spans="1:8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</row>
    <row r="55" spans="1:8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</row>
    <row r="56" spans="1:8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</row>
    <row r="57" spans="1:8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</row>
    <row r="58" spans="1:8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</row>
    <row r="59" spans="1:8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</row>
    <row r="60" spans="1:8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</row>
    <row r="61" spans="1:8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</row>
    <row r="62" spans="1:8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</row>
    <row r="63" spans="1:8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</row>
    <row r="64" spans="1:8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</row>
    <row r="65" spans="1:8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</row>
    <row r="66" spans="1:8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</row>
    <row r="67" spans="1:8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</row>
    <row r="68" spans="1:8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</row>
    <row r="69" spans="1:8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</row>
    <row r="70" spans="1:8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</row>
    <row r="71" spans="1:8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</row>
    <row r="72" spans="1:8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</row>
    <row r="73" spans="1:8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</row>
    <row r="74" spans="1:8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</row>
    <row r="75" spans="1:8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</row>
    <row r="76" spans="1:8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</row>
    <row r="77" spans="1:8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</row>
    <row r="78" spans="1:8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</row>
    <row r="79" spans="1:8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</row>
    <row r="80" spans="1:8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</row>
    <row r="81" spans="1:8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</row>
    <row r="82" spans="1:8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</row>
    <row r="83" spans="1:8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</row>
    <row r="84" spans="1:8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</row>
    <row r="85" spans="1:8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</row>
    <row r="86" spans="1: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</row>
    <row r="87" spans="1:8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</row>
    <row r="88" spans="1:8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</row>
    <row r="89" spans="1:8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</row>
    <row r="90" spans="1:8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</row>
    <row r="91" spans="1:8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</row>
    <row r="92" spans="1:8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</row>
    <row r="93" spans="1:8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</row>
    <row r="94" spans="1:8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</row>
    <row r="95" spans="1:8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</row>
    <row r="96" spans="1:8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</row>
    <row r="97" spans="1:8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</row>
    <row r="98" spans="1:8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</row>
    <row r="99" spans="1:8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</row>
    <row r="100" spans="1:8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</row>
    <row r="101" spans="1:8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</row>
    <row r="102" spans="1:8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</row>
    <row r="103" spans="1:8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</row>
    <row r="104" spans="1:8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</row>
    <row r="105" spans="1:8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</row>
    <row r="106" spans="1:8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</row>
    <row r="107" spans="1:8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</row>
    <row r="108" spans="1:8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</row>
    <row r="109" spans="1:8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</row>
    <row r="110" spans="1:8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</row>
    <row r="111" spans="1:8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</row>
    <row r="112" spans="1:8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</row>
    <row r="113" spans="1:8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</row>
    <row r="114" spans="1:8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</row>
    <row r="115" spans="1:8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</row>
    <row r="116" spans="1:8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</row>
    <row r="117" spans="1:8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</row>
    <row r="118" spans="1:8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</row>
    <row r="119" spans="1:8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</row>
    <row r="120" spans="1:8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</row>
    <row r="121" spans="1:8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</row>
    <row r="122" spans="1:8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</row>
    <row r="123" spans="1:8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</row>
    <row r="124" spans="1:8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</row>
    <row r="125" spans="1:8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</row>
    <row r="126" spans="1:8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</row>
    <row r="127" spans="1:8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</row>
    <row r="128" spans="1:8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</row>
    <row r="129" spans="1:8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</row>
    <row r="130" spans="1:8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</row>
    <row r="131" spans="1:8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</row>
    <row r="132" spans="1:8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</row>
    <row r="133" spans="1:8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</row>
    <row r="134" spans="1:8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</row>
    <row r="135" spans="1:8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</row>
    <row r="136" spans="1:8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</row>
    <row r="137" spans="1:8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</row>
    <row r="138" spans="1:8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</row>
    <row r="139" spans="1:8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</row>
    <row r="140" spans="1:8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</row>
    <row r="141" spans="1:8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</row>
    <row r="142" spans="1:8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</row>
    <row r="143" spans="1:8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</row>
    <row r="144" spans="1:8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</row>
    <row r="145" spans="1:8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</row>
    <row r="146" spans="1:8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</row>
    <row r="147" spans="1:8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</row>
    <row r="148" spans="1:8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</row>
    <row r="149" spans="1:8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</row>
    <row r="150" spans="1:8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</row>
    <row r="151" spans="1:8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</row>
    <row r="152" spans="1:8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</row>
    <row r="153" spans="1:8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</row>
    <row r="154" spans="1:8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</row>
    <row r="155" spans="1:8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</row>
    <row r="156" spans="1:8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</row>
    <row r="157" spans="1:8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</row>
    <row r="158" spans="1:8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</row>
    <row r="159" spans="1:8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</row>
    <row r="160" spans="1:8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</row>
    <row r="161" spans="1:8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</row>
    <row r="162" spans="1:8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</row>
    <row r="163" spans="1:8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</row>
    <row r="164" spans="1:8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</row>
    <row r="165" spans="1:8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</row>
    <row r="166" spans="1:8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</row>
    <row r="167" spans="1:8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</row>
    <row r="168" spans="1:8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</row>
    <row r="169" spans="1:8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</row>
    <row r="170" spans="1:8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</row>
    <row r="171" spans="1:8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</row>
    <row r="172" spans="1:8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</row>
    <row r="173" spans="1:8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</row>
    <row r="174" spans="1:8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</row>
    <row r="175" spans="1:8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</row>
    <row r="176" spans="1:8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</row>
    <row r="177" spans="1:8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</row>
    <row r="178" spans="1:8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</row>
    <row r="179" spans="1:8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</row>
    <row r="180" spans="1:8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</row>
    <row r="181" spans="1:8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</row>
    <row r="182" spans="1:8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</row>
    <row r="183" spans="1:8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</row>
    <row r="184" spans="1:8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</row>
    <row r="185" spans="1:8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</row>
    <row r="186" spans="1: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</row>
    <row r="187" spans="1:8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</row>
    <row r="188" spans="1:8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</row>
    <row r="189" spans="1:8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</row>
    <row r="190" spans="1:8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</row>
    <row r="191" spans="1:8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</row>
    <row r="192" spans="1:8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</row>
    <row r="193" spans="1:8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</row>
    <row r="194" spans="1:8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</row>
    <row r="195" spans="1:8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</row>
    <row r="196" spans="1:8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</row>
    <row r="197" spans="1:8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</row>
    <row r="198" spans="1:8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</row>
    <row r="199" spans="1:8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</row>
    <row r="200" spans="1:8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</row>
    <row r="201" spans="1:8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</row>
    <row r="202" spans="1:8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</row>
    <row r="203" spans="1:8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</row>
    <row r="204" spans="1:8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</row>
    <row r="205" spans="1:8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</row>
    <row r="206" spans="1:8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</row>
    <row r="207" spans="1:8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</row>
    <row r="208" spans="1:8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</row>
    <row r="209" spans="1:8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</row>
    <row r="210" spans="1:8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</row>
    <row r="211" spans="1:8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</row>
    <row r="212" spans="1:8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</row>
    <row r="213" spans="1:8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</row>
    <row r="214" spans="1:8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</row>
    <row r="215" spans="1:8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</row>
    <row r="216" spans="1:8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</row>
    <row r="217" spans="1:8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</row>
    <row r="218" spans="1:8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</row>
    <row r="219" spans="1:8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</row>
    <row r="220" spans="1:8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</row>
    <row r="221" spans="1:8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</row>
    <row r="222" spans="1:8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</row>
    <row r="223" spans="1:8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</row>
    <row r="224" spans="1:8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</row>
    <row r="225" spans="1:8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</row>
    <row r="226" spans="1:8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</row>
    <row r="227" spans="1:8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</row>
    <row r="228" spans="1:8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</row>
    <row r="229" spans="1:8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</row>
    <row r="230" spans="1:8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</row>
    <row r="231" spans="1:8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</row>
    <row r="232" spans="1:8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</row>
    <row r="233" spans="1:8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</row>
    <row r="234" spans="1:8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</row>
    <row r="235" spans="1:8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</row>
    <row r="236" spans="1:8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</row>
    <row r="237" spans="1:8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</row>
    <row r="238" spans="1:8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</row>
    <row r="239" spans="1:8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</row>
    <row r="240" spans="1:8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</row>
    <row r="241" spans="1:8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</row>
    <row r="242" spans="1:8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</row>
    <row r="243" spans="1:8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</row>
    <row r="244" spans="1:8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</row>
    <row r="245" spans="1:8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</row>
    <row r="246" spans="1:8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</row>
    <row r="247" spans="1:8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</row>
    <row r="248" spans="1:8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</row>
    <row r="249" spans="1:8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</row>
    <row r="250" spans="1:8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</row>
    <row r="251" spans="1:8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</row>
    <row r="252" spans="1:8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</row>
    <row r="253" spans="1:8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</row>
    <row r="254" spans="1:8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</row>
    <row r="255" spans="1:8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</row>
    <row r="256" spans="1:8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</row>
    <row r="257" spans="1:8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</row>
    <row r="258" spans="1:8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</row>
    <row r="259" spans="1:8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</row>
    <row r="260" spans="1:8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</row>
    <row r="261" spans="1:8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</row>
    <row r="262" spans="1:8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</row>
    <row r="263" spans="1:8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</row>
    <row r="264" spans="1:8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</row>
    <row r="265" spans="1:8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</row>
    <row r="266" spans="1:8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</row>
    <row r="267" spans="1:8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</row>
    <row r="268" spans="1:8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</row>
    <row r="269" spans="1:8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</row>
    <row r="270" spans="1:8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</row>
    <row r="271" spans="1:8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</row>
    <row r="272" spans="1:8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</row>
    <row r="273" spans="1:8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</row>
    <row r="274" spans="1:8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</row>
    <row r="275" spans="1:8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</row>
    <row r="276" spans="1:8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</row>
    <row r="277" spans="1:8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</row>
    <row r="278" spans="1:8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</row>
    <row r="279" spans="1:8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</row>
    <row r="280" spans="1:8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</row>
    <row r="281" spans="1:8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</row>
    <row r="282" spans="1:8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</row>
    <row r="283" spans="1:8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</row>
    <row r="284" spans="1:8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</row>
    <row r="285" spans="1:8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</row>
    <row r="286" spans="1: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</row>
    <row r="287" spans="1:8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</row>
    <row r="288" spans="1:8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</row>
    <row r="289" spans="1:8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</row>
    <row r="290" spans="1:8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</row>
    <row r="291" spans="1:8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</row>
    <row r="292" spans="1:8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</row>
    <row r="293" spans="1:8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</row>
    <row r="294" spans="1:8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</row>
    <row r="295" spans="1:8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</row>
    <row r="296" spans="1:8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</row>
    <row r="297" spans="1:8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</row>
    <row r="298" spans="1:8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</row>
    <row r="299" spans="1:8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</row>
    <row r="300" spans="1:8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</row>
    <row r="301" spans="1:8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</row>
    <row r="302" spans="1:8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</row>
    <row r="303" spans="1:8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</row>
    <row r="304" spans="1:8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</row>
    <row r="305" spans="1:8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</row>
    <row r="306" spans="1:8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</row>
    <row r="307" spans="1:8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</row>
    <row r="308" spans="1:8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</row>
    <row r="309" spans="1:8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</row>
    <row r="310" spans="1:8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</row>
    <row r="311" spans="1:8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</row>
    <row r="312" spans="1:8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</row>
    <row r="313" spans="1:8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8"/>
      <c r="CF313" s="28"/>
      <c r="CG313" s="28"/>
      <c r="CH313" s="28"/>
    </row>
    <row r="314" spans="1:8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8"/>
      <c r="CF314" s="28"/>
      <c r="CG314" s="28"/>
      <c r="CH314" s="28"/>
    </row>
    <row r="315" spans="1:8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8"/>
      <c r="CF315" s="28"/>
      <c r="CG315" s="28"/>
      <c r="CH315" s="28"/>
    </row>
    <row r="316" spans="1:8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</row>
    <row r="317" spans="1:8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</row>
    <row r="318" spans="1:8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8"/>
      <c r="CF318" s="28"/>
      <c r="CG318" s="28"/>
      <c r="CH318" s="28"/>
    </row>
    <row r="319" spans="1:8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8"/>
      <c r="CF319" s="28"/>
      <c r="CG319" s="28"/>
      <c r="CH319" s="28"/>
    </row>
    <row r="320" spans="1:8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28"/>
      <c r="CF320" s="28"/>
      <c r="CG320" s="28"/>
      <c r="CH320" s="28"/>
    </row>
    <row r="321" spans="1:8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28"/>
      <c r="CF321" s="28"/>
      <c r="CG321" s="28"/>
      <c r="CH321" s="28"/>
    </row>
    <row r="322" spans="1:8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8"/>
      <c r="CF322" s="28"/>
      <c r="CG322" s="28"/>
      <c r="CH322" s="28"/>
    </row>
    <row r="323" spans="1:8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28"/>
      <c r="CF323" s="28"/>
      <c r="CG323" s="28"/>
      <c r="CH323" s="28"/>
    </row>
    <row r="324" spans="1:8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28"/>
      <c r="CF324" s="28"/>
      <c r="CG324" s="28"/>
      <c r="CH324" s="28"/>
    </row>
    <row r="325" spans="1:8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28"/>
      <c r="CF325" s="28"/>
      <c r="CG325" s="28"/>
      <c r="CH325" s="28"/>
    </row>
    <row r="326" spans="1:8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28"/>
      <c r="CF326" s="28"/>
      <c r="CG326" s="28"/>
      <c r="CH326" s="28"/>
    </row>
    <row r="327" spans="1:8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8"/>
      <c r="CF327" s="28"/>
      <c r="CG327" s="28"/>
      <c r="CH327" s="28"/>
    </row>
    <row r="328" spans="1:8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</row>
    <row r="329" spans="1:8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28"/>
      <c r="CF329" s="28"/>
      <c r="CG329" s="28"/>
      <c r="CH329" s="28"/>
    </row>
    <row r="330" spans="1:8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8"/>
      <c r="CF330" s="28"/>
      <c r="CG330" s="28"/>
      <c r="CH330" s="28"/>
    </row>
    <row r="331" spans="1:8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28"/>
      <c r="CF331" s="28"/>
      <c r="CG331" s="28"/>
      <c r="CH331" s="28"/>
    </row>
    <row r="332" spans="1:8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8"/>
      <c r="CF332" s="28"/>
      <c r="CG332" s="28"/>
      <c r="CH332" s="28"/>
    </row>
    <row r="333" spans="1:8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28"/>
      <c r="CF333" s="28"/>
      <c r="CG333" s="28"/>
      <c r="CH333" s="28"/>
    </row>
    <row r="334" spans="1:8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28"/>
      <c r="CF334" s="28"/>
      <c r="CG334" s="28"/>
      <c r="CH334" s="28"/>
    </row>
    <row r="335" spans="1:8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8"/>
      <c r="CF335" s="28"/>
      <c r="CG335" s="28"/>
      <c r="CH335" s="28"/>
    </row>
    <row r="336" spans="1:8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8"/>
      <c r="CF336" s="28"/>
      <c r="CG336" s="28"/>
      <c r="CH336" s="28"/>
    </row>
    <row r="337" spans="1:8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8"/>
      <c r="CF337" s="28"/>
      <c r="CG337" s="28"/>
      <c r="CH337" s="28"/>
    </row>
    <row r="338" spans="1:8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28"/>
      <c r="CF338" s="28"/>
      <c r="CG338" s="28"/>
      <c r="CH338" s="28"/>
    </row>
    <row r="339" spans="1:8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8"/>
      <c r="CF339" s="28"/>
      <c r="CG339" s="28"/>
      <c r="CH339" s="28"/>
    </row>
    <row r="340" spans="1:8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8"/>
      <c r="CF340" s="28"/>
      <c r="CG340" s="28"/>
      <c r="CH340" s="28"/>
    </row>
    <row r="341" spans="1:8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28"/>
      <c r="CF341" s="28"/>
      <c r="CG341" s="28"/>
      <c r="CH341" s="28"/>
    </row>
    <row r="342" spans="1:8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8"/>
      <c r="CF342" s="28"/>
      <c r="CG342" s="28"/>
      <c r="CH342" s="28"/>
    </row>
    <row r="343" spans="1:8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28"/>
      <c r="CF343" s="28"/>
      <c r="CG343" s="28"/>
      <c r="CH343" s="28"/>
    </row>
    <row r="344" spans="1:8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28"/>
      <c r="CF344" s="28"/>
      <c r="CG344" s="28"/>
      <c r="CH344" s="28"/>
    </row>
    <row r="345" spans="1:8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28"/>
      <c r="CF345" s="28"/>
      <c r="CG345" s="28"/>
      <c r="CH345" s="28"/>
    </row>
    <row r="346" spans="1:8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</row>
    <row r="347" spans="1:8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8"/>
      <c r="CF347" s="28"/>
      <c r="CG347" s="28"/>
      <c r="CH347" s="28"/>
    </row>
    <row r="348" spans="1:8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</row>
    <row r="349" spans="1:8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</row>
    <row r="350" spans="1:8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28"/>
      <c r="CF350" s="28"/>
      <c r="CG350" s="28"/>
      <c r="CH350" s="28"/>
    </row>
    <row r="351" spans="1:8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28"/>
      <c r="CF351" s="28"/>
      <c r="CG351" s="28"/>
      <c r="CH351" s="28"/>
    </row>
    <row r="352" spans="1:8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8"/>
      <c r="CF352" s="28"/>
      <c r="CG352" s="28"/>
      <c r="CH352" s="28"/>
    </row>
    <row r="353" spans="1:8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28"/>
      <c r="CF353" s="28"/>
      <c r="CG353" s="28"/>
      <c r="CH353" s="28"/>
    </row>
    <row r="354" spans="1:8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28"/>
      <c r="CF354" s="28"/>
      <c r="CG354" s="28"/>
      <c r="CH354" s="28"/>
    </row>
    <row r="355" spans="1:8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28"/>
      <c r="CF355" s="28"/>
      <c r="CG355" s="28"/>
      <c r="CH355" s="28"/>
    </row>
    <row r="356" spans="1:8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28"/>
      <c r="CF356" s="28"/>
      <c r="CG356" s="28"/>
      <c r="CH356" s="28"/>
    </row>
    <row r="357" spans="1:8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8"/>
      <c r="CF357" s="28"/>
      <c r="CG357" s="28"/>
      <c r="CH357" s="28"/>
    </row>
    <row r="358" spans="1:8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28"/>
      <c r="CF358" s="28"/>
      <c r="CG358" s="28"/>
      <c r="CH358" s="28"/>
    </row>
    <row r="359" spans="1:8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8"/>
      <c r="CF359" s="28"/>
      <c r="CG359" s="28"/>
      <c r="CH359" s="28"/>
    </row>
    <row r="360" spans="1:8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28"/>
      <c r="CF360" s="28"/>
      <c r="CG360" s="28"/>
      <c r="CH360" s="28"/>
    </row>
    <row r="361" spans="1:8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28"/>
      <c r="CF361" s="28"/>
      <c r="CG361" s="28"/>
      <c r="CH361" s="28"/>
    </row>
    <row r="362" spans="1:8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8"/>
      <c r="CF362" s="28"/>
      <c r="CG362" s="28"/>
      <c r="CH362" s="28"/>
    </row>
    <row r="363" spans="1:8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28"/>
      <c r="CF363" s="28"/>
      <c r="CG363" s="28"/>
      <c r="CH363" s="28"/>
    </row>
    <row r="364" spans="1:8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28"/>
      <c r="CF364" s="28"/>
      <c r="CG364" s="28"/>
      <c r="CH364" s="28"/>
    </row>
    <row r="365" spans="1:8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8"/>
      <c r="CF365" s="28"/>
      <c r="CG365" s="28"/>
      <c r="CH365" s="28"/>
    </row>
    <row r="366" spans="1:8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</row>
    <row r="367" spans="1:8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</row>
    <row r="368" spans="1:8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28"/>
      <c r="CF368" s="28"/>
      <c r="CG368" s="28"/>
      <c r="CH368" s="28"/>
    </row>
    <row r="369" spans="1:8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8"/>
      <c r="CF369" s="28"/>
      <c r="CG369" s="28"/>
      <c r="CH369" s="28"/>
    </row>
    <row r="370" spans="1:8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8"/>
      <c r="CF370" s="28"/>
      <c r="CG370" s="28"/>
      <c r="CH370" s="28"/>
    </row>
    <row r="371" spans="1:8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</row>
    <row r="372" spans="1:8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</row>
    <row r="373" spans="1:8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8"/>
      <c r="CF373" s="28"/>
      <c r="CG373" s="28"/>
      <c r="CH373" s="28"/>
    </row>
    <row r="374" spans="1:8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8"/>
      <c r="CF374" s="28"/>
      <c r="CG374" s="28"/>
      <c r="CH374" s="28"/>
    </row>
    <row r="375" spans="1:8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28"/>
      <c r="CF375" s="28"/>
      <c r="CG375" s="28"/>
      <c r="CH375" s="28"/>
    </row>
    <row r="376" spans="1:8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28"/>
      <c r="CF376" s="28"/>
      <c r="CG376" s="28"/>
      <c r="CH376" s="28"/>
    </row>
    <row r="377" spans="1:8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8"/>
      <c r="CF377" s="28"/>
      <c r="CG377" s="28"/>
      <c r="CH377" s="28"/>
    </row>
    <row r="378" spans="1:8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28"/>
      <c r="CF378" s="28"/>
      <c r="CG378" s="28"/>
      <c r="CH378" s="28"/>
    </row>
    <row r="379" spans="1:8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28"/>
      <c r="CF379" s="28"/>
      <c r="CG379" s="28"/>
      <c r="CH379" s="28"/>
    </row>
    <row r="380" spans="1:8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28"/>
      <c r="CF380" s="28"/>
      <c r="CG380" s="28"/>
      <c r="CH380" s="28"/>
    </row>
    <row r="381" spans="1:8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28"/>
      <c r="CF381" s="28"/>
      <c r="CG381" s="28"/>
      <c r="CH381" s="28"/>
    </row>
    <row r="382" spans="1:8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8"/>
      <c r="CF382" s="28"/>
      <c r="CG382" s="28"/>
      <c r="CH382" s="28"/>
    </row>
    <row r="383" spans="1:8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28"/>
      <c r="CF383" s="28"/>
      <c r="CG383" s="28"/>
      <c r="CH383" s="28"/>
    </row>
    <row r="384" spans="1:8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28"/>
      <c r="CF384" s="28"/>
      <c r="CG384" s="28"/>
      <c r="CH384" s="28"/>
    </row>
    <row r="385" spans="1:8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28"/>
      <c r="CF385" s="28"/>
      <c r="CG385" s="28"/>
      <c r="CH385" s="28"/>
    </row>
    <row r="386" spans="1: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8"/>
      <c r="CF386" s="28"/>
      <c r="CG386" s="28"/>
      <c r="CH386" s="28"/>
    </row>
    <row r="387" spans="1:8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</row>
    <row r="388" spans="1:8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28"/>
      <c r="CF388" s="28"/>
      <c r="CG388" s="28"/>
      <c r="CH388" s="28"/>
    </row>
    <row r="389" spans="1:8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28"/>
      <c r="CF389" s="28"/>
      <c r="CG389" s="28"/>
      <c r="CH389" s="28"/>
    </row>
    <row r="390" spans="1:8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28"/>
      <c r="CF390" s="28"/>
      <c r="CG390" s="28"/>
      <c r="CH390" s="28"/>
    </row>
    <row r="391" spans="1:8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</row>
    <row r="392" spans="1:8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8"/>
      <c r="CF392" s="28"/>
      <c r="CG392" s="28"/>
      <c r="CH392" s="28"/>
    </row>
    <row r="393" spans="1:8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8"/>
      <c r="CF393" s="28"/>
      <c r="CG393" s="28"/>
      <c r="CH393" s="28"/>
    </row>
    <row r="394" spans="1:8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28"/>
      <c r="CF394" s="28"/>
      <c r="CG394" s="28"/>
      <c r="CH394" s="28"/>
    </row>
    <row r="395" spans="1:8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28"/>
      <c r="CF395" s="28"/>
      <c r="CG395" s="28"/>
      <c r="CH395" s="28"/>
    </row>
    <row r="396" spans="1:8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28"/>
      <c r="CF396" s="28"/>
      <c r="CG396" s="28"/>
      <c r="CH396" s="28"/>
    </row>
    <row r="397" spans="1:8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8"/>
      <c r="CF397" s="28"/>
      <c r="CG397" s="28"/>
      <c r="CH397" s="28"/>
    </row>
    <row r="398" spans="1:8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28"/>
      <c r="CF398" s="28"/>
      <c r="CG398" s="28"/>
      <c r="CH398" s="28"/>
    </row>
    <row r="399" spans="1:8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28"/>
      <c r="CF399" s="28"/>
      <c r="CG399" s="28"/>
      <c r="CH399" s="28"/>
    </row>
    <row r="400" spans="1:8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28"/>
      <c r="CF400" s="28"/>
      <c r="CG400" s="28"/>
      <c r="CH400" s="28"/>
    </row>
    <row r="401" spans="1:8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28"/>
      <c r="CF401" s="28"/>
      <c r="CG401" s="28"/>
      <c r="CH401" s="28"/>
    </row>
    <row r="402" spans="1:8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8"/>
      <c r="CF402" s="28"/>
      <c r="CG402" s="28"/>
      <c r="CH402" s="28"/>
    </row>
    <row r="403" spans="1:8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28"/>
      <c r="CF403" s="28"/>
      <c r="CG403" s="28"/>
      <c r="CH403" s="28"/>
    </row>
    <row r="404" spans="1:8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28"/>
      <c r="CF404" s="28"/>
      <c r="CG404" s="28"/>
      <c r="CH404" s="28"/>
    </row>
    <row r="405" spans="1:8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28"/>
      <c r="CF405" s="28"/>
      <c r="CG405" s="28"/>
      <c r="CH405" s="28"/>
    </row>
    <row r="406" spans="1:8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28"/>
      <c r="CF406" s="28"/>
      <c r="CG406" s="28"/>
      <c r="CH406" s="28"/>
    </row>
    <row r="407" spans="1:8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8"/>
      <c r="CF407" s="28"/>
      <c r="CG407" s="28"/>
      <c r="CH407" s="28"/>
    </row>
    <row r="408" spans="1:8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28"/>
      <c r="CF408" s="28"/>
      <c r="CG408" s="28"/>
      <c r="CH408" s="28"/>
    </row>
    <row r="409" spans="1:8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28"/>
      <c r="CF409" s="28"/>
      <c r="CG409" s="28"/>
      <c r="CH409" s="28"/>
    </row>
    <row r="410" spans="1:8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28"/>
      <c r="CF410" s="28"/>
      <c r="CG410" s="28"/>
      <c r="CH410" s="28"/>
    </row>
    <row r="411" spans="1:8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28"/>
      <c r="CF411" s="28"/>
      <c r="CG411" s="28"/>
      <c r="CH411" s="28"/>
    </row>
    <row r="412" spans="1:8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8"/>
      <c r="CF412" s="28"/>
      <c r="CG412" s="28"/>
      <c r="CH412" s="28"/>
    </row>
    <row r="413" spans="1:8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28"/>
      <c r="CF413" s="28"/>
      <c r="CG413" s="28"/>
      <c r="CH413" s="28"/>
    </row>
    <row r="414" spans="1:8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28"/>
      <c r="CF414" s="28"/>
      <c r="CG414" s="28"/>
      <c r="CH414" s="28"/>
    </row>
    <row r="415" spans="1:8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28"/>
      <c r="CF415" s="28"/>
      <c r="CG415" s="28"/>
      <c r="CH415" s="28"/>
    </row>
    <row r="416" spans="1:8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28"/>
      <c r="CF416" s="28"/>
      <c r="CG416" s="28"/>
      <c r="CH416" s="28"/>
    </row>
    <row r="417" spans="1:8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8"/>
      <c r="CF417" s="28"/>
      <c r="CG417" s="28"/>
      <c r="CH417" s="28"/>
    </row>
    <row r="418" spans="1:8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28"/>
      <c r="CF418" s="28"/>
      <c r="CG418" s="28"/>
      <c r="CH418" s="28"/>
    </row>
    <row r="419" spans="1:8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28"/>
      <c r="CF419" s="28"/>
      <c r="CG419" s="28"/>
      <c r="CH419" s="28"/>
    </row>
    <row r="420" spans="1:8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28"/>
      <c r="CF420" s="28"/>
      <c r="CG420" s="28"/>
      <c r="CH420" s="28"/>
    </row>
    <row r="421" spans="1:8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28"/>
      <c r="CF421" s="28"/>
      <c r="CG421" s="28"/>
      <c r="CH421" s="28"/>
    </row>
    <row r="422" spans="1:8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8"/>
      <c r="CF422" s="28"/>
      <c r="CG422" s="28"/>
      <c r="CH422" s="28"/>
    </row>
    <row r="423" spans="1:8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28"/>
      <c r="CF423" s="28"/>
      <c r="CG423" s="28"/>
      <c r="CH423" s="28"/>
    </row>
    <row r="424" spans="1:8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28"/>
      <c r="CF424" s="28"/>
      <c r="CG424" s="28"/>
      <c r="CH424" s="28"/>
    </row>
    <row r="425" spans="1:8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28"/>
      <c r="CF425" s="28"/>
      <c r="CG425" s="28"/>
      <c r="CH425" s="28"/>
    </row>
    <row r="426" spans="1:8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8"/>
      <c r="CF426" s="28"/>
      <c r="CG426" s="28"/>
      <c r="CH426" s="28"/>
    </row>
    <row r="427" spans="1:8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</row>
    <row r="428" spans="1:8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8"/>
      <c r="CF428" s="28"/>
      <c r="CG428" s="28"/>
      <c r="CH428" s="28"/>
    </row>
    <row r="429" spans="1:8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8"/>
      <c r="CF429" s="28"/>
      <c r="CG429" s="28"/>
      <c r="CH429" s="28"/>
    </row>
    <row r="430" spans="1:8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8"/>
      <c r="CF430" s="28"/>
      <c r="CG430" s="28"/>
      <c r="CH430" s="28"/>
    </row>
    <row r="431" spans="1:8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8"/>
      <c r="CF431" s="28"/>
      <c r="CG431" s="28"/>
      <c r="CH431" s="28"/>
    </row>
    <row r="432" spans="1:8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</row>
    <row r="433" spans="1:8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8"/>
      <c r="CF433" s="28"/>
      <c r="CG433" s="28"/>
      <c r="CH433" s="28"/>
    </row>
    <row r="434" spans="1:8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8"/>
      <c r="CF434" s="28"/>
      <c r="CG434" s="28"/>
      <c r="CH434" s="28"/>
    </row>
    <row r="435" spans="1:8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8"/>
      <c r="CF435" s="28"/>
      <c r="CG435" s="28"/>
      <c r="CH435" s="28"/>
    </row>
    <row r="436" spans="1:8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8"/>
      <c r="CF436" s="28"/>
      <c r="CG436" s="28"/>
      <c r="CH436" s="28"/>
    </row>
    <row r="437" spans="1:8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</row>
    <row r="438" spans="1:8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8"/>
      <c r="CF438" s="28"/>
      <c r="CG438" s="28"/>
      <c r="CH438" s="28"/>
    </row>
    <row r="439" spans="1:8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8"/>
      <c r="CF439" s="28"/>
      <c r="CG439" s="28"/>
      <c r="CH439" s="28"/>
    </row>
    <row r="440" spans="1:8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8"/>
      <c r="CF440" s="28"/>
      <c r="CG440" s="28"/>
      <c r="CH440" s="28"/>
    </row>
    <row r="441" spans="1:8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8"/>
      <c r="CF441" s="28"/>
      <c r="CG441" s="28"/>
      <c r="CH441" s="28"/>
    </row>
    <row r="442" spans="1:8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</row>
    <row r="443" spans="1:8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8"/>
      <c r="CF443" s="28"/>
      <c r="CG443" s="28"/>
      <c r="CH443" s="28"/>
    </row>
    <row r="444" spans="1:8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8"/>
      <c r="CF444" s="28"/>
      <c r="CG444" s="28"/>
      <c r="CH444" s="28"/>
    </row>
    <row r="445" spans="1:8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8"/>
      <c r="CF445" s="28"/>
      <c r="CG445" s="28"/>
      <c r="CH445" s="28"/>
    </row>
    <row r="446" spans="1:8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8"/>
      <c r="CF446" s="28"/>
      <c r="CG446" s="28"/>
      <c r="CH446" s="28"/>
    </row>
    <row r="447" spans="1:8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</row>
    <row r="448" spans="1:8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8"/>
      <c r="CF448" s="28"/>
      <c r="CG448" s="28"/>
      <c r="CH448" s="28"/>
    </row>
    <row r="449" spans="1:8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8"/>
      <c r="CF449" s="28"/>
      <c r="CG449" s="28"/>
      <c r="CH449" s="28"/>
    </row>
    <row r="450" spans="1:8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8"/>
      <c r="CF450" s="28"/>
      <c r="CG450" s="28"/>
      <c r="CH450" s="28"/>
    </row>
    <row r="451" spans="1:8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8"/>
      <c r="CF451" s="28"/>
      <c r="CG451" s="28"/>
      <c r="CH451" s="28"/>
    </row>
    <row r="452" spans="1:8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</row>
    <row r="453" spans="1:8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8"/>
      <c r="CF453" s="28"/>
      <c r="CG453" s="28"/>
      <c r="CH453" s="28"/>
    </row>
    <row r="454" spans="1:8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8"/>
      <c r="CF454" s="28"/>
      <c r="CG454" s="28"/>
      <c r="CH454" s="28"/>
    </row>
    <row r="455" spans="1:8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8"/>
      <c r="CF455" s="28"/>
      <c r="CG455" s="28"/>
      <c r="CH455" s="28"/>
    </row>
    <row r="456" spans="1:8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8"/>
      <c r="CF456" s="28"/>
      <c r="CG456" s="28"/>
      <c r="CH456" s="28"/>
    </row>
    <row r="457" spans="1:8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</row>
    <row r="458" spans="1:8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8"/>
      <c r="CF458" s="28"/>
      <c r="CG458" s="28"/>
      <c r="CH458" s="28"/>
    </row>
    <row r="459" spans="1:8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8"/>
      <c r="CF459" s="28"/>
      <c r="CG459" s="28"/>
      <c r="CH459" s="28"/>
    </row>
    <row r="460" spans="1:8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8"/>
      <c r="CF460" s="28"/>
      <c r="CG460" s="28"/>
      <c r="CH460" s="28"/>
    </row>
    <row r="461" spans="1:8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</row>
    <row r="462" spans="1:8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</row>
    <row r="463" spans="1:8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</row>
    <row r="464" spans="1:8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8"/>
      <c r="CF464" s="28"/>
      <c r="CG464" s="28"/>
      <c r="CH464" s="28"/>
    </row>
    <row r="465" spans="1:8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8"/>
      <c r="CF465" s="28"/>
      <c r="CG465" s="28"/>
      <c r="CH465" s="28"/>
    </row>
    <row r="466" spans="1:8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8"/>
      <c r="CF466" s="28"/>
      <c r="CG466" s="28"/>
      <c r="CH466" s="28"/>
    </row>
    <row r="467" spans="1:8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</row>
    <row r="468" spans="1:8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</row>
    <row r="469" spans="1:8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</row>
    <row r="470" spans="1:8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8"/>
      <c r="CF470" s="28"/>
      <c r="CG470" s="28"/>
      <c r="CH470" s="28"/>
    </row>
    <row r="471" spans="1:8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</row>
    <row r="472" spans="1:8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</row>
    <row r="473" spans="1:8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</row>
    <row r="474" spans="1:8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</row>
    <row r="475" spans="1:8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8"/>
      <c r="CF475" s="28"/>
      <c r="CG475" s="28"/>
      <c r="CH475" s="28"/>
    </row>
    <row r="476" spans="1:8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</row>
    <row r="477" spans="1:86"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</row>
    <row r="478" spans="1:86"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</row>
    <row r="479" spans="1:86"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</row>
    <row r="480" spans="1:86"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</row>
    <row r="481" spans="20:86"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</row>
    <row r="482" spans="20:86"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</row>
    <row r="483" spans="20:86"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</row>
    <row r="484" spans="20:86"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8"/>
      <c r="CF484" s="28"/>
      <c r="CG484" s="28"/>
      <c r="CH484" s="28"/>
    </row>
    <row r="485" spans="20:86"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8"/>
      <c r="CF485" s="28"/>
      <c r="CG485" s="28"/>
      <c r="CH485" s="28"/>
    </row>
  </sheetData>
  <conditionalFormatting sqref="H10:H22">
    <cfRule type="containsText" dxfId="2" priority="1" operator="containsText" text="1">
      <formula>NOT(ISERROR(SEARCH("1",H10)))</formula>
    </cfRule>
  </conditionalFormatting>
  <dataValidations count="6">
    <dataValidation type="list" showInputMessage="1" showErrorMessage="1" sqref="F14" xr:uid="{00000000-0002-0000-0200-000000000000}">
      <formula1>ShiftList</formula1>
    </dataValidation>
    <dataValidation type="list" showInputMessage="1" showErrorMessage="1" sqref="J7" xr:uid="{00000000-0002-0000-0200-000001000000}">
      <formula1>QCRList</formula1>
    </dataValidation>
    <dataValidation type="whole" showInputMessage="1" showErrorMessage="1" error="Enter a number between 1 and the total number of records." sqref="J14" xr:uid="{00000000-0002-0000-0200-000002000000}">
      <formula1>1</formula1>
      <formula2>L14</formula2>
    </dataValidation>
    <dataValidation type="list" showInputMessage="1" showErrorMessage="1" sqref="F16" xr:uid="{00000000-0002-0000-0200-000003000000}">
      <formula1>RABBearing</formula1>
    </dataValidation>
    <dataValidation type="list" showInputMessage="1" showErrorMessage="1" sqref="F18" xr:uid="{00000000-0002-0000-0200-000004000000}">
      <formula1>MachineList</formula1>
    </dataValidation>
    <dataValidation type="list" showInputMessage="1" showErrorMessage="1" sqref="F19" xr:uid="{00000000-0002-0000-0200-000005000000}">
      <formula1>ProblemLisg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Z38"/>
  <sheetViews>
    <sheetView showGridLines="0" topLeftCell="I1" zoomScale="90" zoomScaleNormal="90" workbookViewId="0">
      <selection activeCell="N10" sqref="N10"/>
    </sheetView>
  </sheetViews>
  <sheetFormatPr defaultColWidth="9.140625" defaultRowHeight="15"/>
  <cols>
    <col min="1" max="3" width="9.140625" style="28" hidden="1" customWidth="1"/>
    <col min="4" max="4" width="30.85546875" style="28" hidden="1" customWidth="1"/>
    <col min="5" max="8" width="9.140625" style="28" hidden="1" customWidth="1"/>
    <col min="9" max="9" width="38.42578125" style="29" customWidth="1"/>
    <col min="10" max="10" width="59" style="29" customWidth="1"/>
    <col min="11" max="11" width="8.140625" style="28" hidden="1" customWidth="1"/>
    <col min="12" max="12" width="9.140625" style="28" hidden="1" customWidth="1"/>
    <col min="13" max="13" width="9.140625" style="28" customWidth="1"/>
    <col min="14" max="14" width="15.5703125" style="28" customWidth="1"/>
    <col min="15" max="16" width="9.140625" style="28" customWidth="1"/>
    <col min="17" max="18" width="9.140625" style="28" hidden="1" customWidth="1"/>
    <col min="19" max="19" width="9.140625" style="28" customWidth="1"/>
    <col min="20" max="26" width="15.7109375" style="28" customWidth="1"/>
    <col min="27" max="34" width="9.140625" style="28" customWidth="1"/>
    <col min="35" max="16384" width="9.140625" style="28"/>
  </cols>
  <sheetData>
    <row r="1" spans="3:26" ht="2.25" customHeight="1"/>
    <row r="2" spans="3:26" ht="2.25" customHeight="1">
      <c r="C2" s="30"/>
      <c r="D2" s="30"/>
      <c r="E2" s="30"/>
      <c r="J2" s="34"/>
      <c r="K2" s="30"/>
      <c r="L2" s="30"/>
      <c r="M2" s="30"/>
    </row>
    <row r="3" spans="3:26" ht="2.25" customHeight="1">
      <c r="C3" s="30"/>
      <c r="D3" s="30" t="s">
        <v>1021</v>
      </c>
      <c r="E3" s="30"/>
      <c r="J3" s="34"/>
      <c r="L3" s="30"/>
      <c r="M3" s="30"/>
    </row>
    <row r="4" spans="3:26" ht="2.25" customHeight="1">
      <c r="C4" s="30"/>
      <c r="D4" s="30" t="s">
        <v>1042</v>
      </c>
      <c r="E4" s="30"/>
      <c r="J4" s="34"/>
      <c r="K4" s="30"/>
      <c r="L4" s="30"/>
    </row>
    <row r="5" spans="3:26" ht="2.25" customHeight="1">
      <c r="C5" s="30"/>
      <c r="D5" s="30"/>
      <c r="E5" s="30"/>
      <c r="J5" s="34"/>
      <c r="K5" s="30"/>
      <c r="L5" s="30"/>
      <c r="Q5" s="51" t="s">
        <v>1024</v>
      </c>
      <c r="R5" s="51" t="s">
        <v>1024</v>
      </c>
    </row>
    <row r="6" spans="3:26" ht="18.75" customHeight="1">
      <c r="C6" s="30"/>
      <c r="D6" s="30"/>
      <c r="E6" s="30"/>
      <c r="J6" s="34"/>
      <c r="K6" s="30"/>
      <c r="N6" s="35" t="s">
        <v>1043</v>
      </c>
      <c r="Q6" s="52" t="s">
        <v>1027</v>
      </c>
      <c r="R6" s="53" t="s">
        <v>1028</v>
      </c>
      <c r="T6" s="54" t="s">
        <v>1044</v>
      </c>
      <c r="U6" s="54"/>
      <c r="V6" s="54" t="s">
        <v>1045</v>
      </c>
      <c r="W6" s="54"/>
      <c r="X6" s="54" t="s">
        <v>1046</v>
      </c>
      <c r="Y6" s="54"/>
      <c r="Z6" s="54" t="s">
        <v>1047</v>
      </c>
    </row>
    <row r="7" spans="3:26" ht="46.5" customHeight="1">
      <c r="C7" s="30"/>
      <c r="D7" s="31" t="s">
        <v>32</v>
      </c>
      <c r="E7" s="30"/>
      <c r="I7" s="34" t="s">
        <v>1048</v>
      </c>
      <c r="J7" s="36"/>
      <c r="K7" s="28" t="s">
        <v>1030</v>
      </c>
      <c r="L7" s="28">
        <f>IF(K8="","",IF(QCR="",1,""))</f>
        <v>1</v>
      </c>
      <c r="N7" s="37"/>
      <c r="O7" s="35"/>
      <c r="P7" s="35"/>
      <c r="Q7" s="55">
        <f>IF(ISERROR(MATCH(OrderSele,#REF!,0)),0,MATCH(OrderSele,#REF!,0))</f>
        <v>0</v>
      </c>
      <c r="R7" s="55" t="e">
        <f>AND(QCR&lt;&gt;"",COUNTIF(#REF!,QCR)&gt;0)</f>
        <v>#REF!</v>
      </c>
      <c r="T7" s="36"/>
      <c r="U7" s="29"/>
      <c r="V7" s="37"/>
      <c r="W7" s="56"/>
      <c r="X7" s="36"/>
      <c r="Y7" s="29"/>
      <c r="Z7" s="36"/>
    </row>
    <row r="8" spans="3:26" ht="18.75" customHeight="1">
      <c r="C8" s="30"/>
      <c r="D8" s="30"/>
      <c r="E8" s="30"/>
      <c r="I8" s="34" t="s">
        <v>1</v>
      </c>
      <c r="J8" s="36"/>
      <c r="K8" s="28" t="s">
        <v>1030</v>
      </c>
      <c r="L8" s="28">
        <f>IF(K7="","",IF(Line="",1,""))</f>
        <v>1</v>
      </c>
    </row>
    <row r="9" spans="3:26" ht="18.75" customHeight="1">
      <c r="C9" s="30"/>
      <c r="D9" s="30"/>
      <c r="E9" s="30"/>
      <c r="I9" s="34" t="s">
        <v>2</v>
      </c>
      <c r="J9" s="36"/>
      <c r="K9" s="28" t="s">
        <v>1030</v>
      </c>
      <c r="L9" s="28">
        <f>IF(K9="","",IF(Day_Opened="",1,""))</f>
        <v>1</v>
      </c>
      <c r="N9" s="38"/>
      <c r="O9" s="39" t="s">
        <v>1032</v>
      </c>
      <c r="P9" s="40"/>
    </row>
    <row r="10" spans="3:26" ht="18.75" customHeight="1">
      <c r="C10" s="30"/>
      <c r="D10" s="30"/>
      <c r="E10" s="30"/>
      <c r="I10" s="34" t="s">
        <v>3</v>
      </c>
      <c r="J10" s="36"/>
      <c r="K10" s="28" t="s">
        <v>1030</v>
      </c>
      <c r="L10" s="28">
        <f>IF(K10="","",IF(Month_Opened="",1,""))</f>
        <v>1</v>
      </c>
      <c r="N10" s="41"/>
      <c r="P10" s="42"/>
    </row>
    <row r="11" spans="3:26" ht="18.75" customHeight="1">
      <c r="C11" s="30"/>
      <c r="D11" s="32" t="e">
        <f t="array" ref="D11">IF(D7="A",LOOKUP(2,1/(TableQCR[A]&lt;&gt;""),TableQCR[A]),IF(D7="B",LOOKUP(2,1/(TableQCR[B]&lt;&gt;""),TableQCR[B]),IF(D7="C",LOOKUP(2,1/(#REF!&lt;&gt;""),#REF!),IF(D7="D",LOOKUP(2,1/(#REF!&lt;&gt;""),#REF!),IF(D7="E",LOOKUP(2,1/(#REF!&lt;&gt;""),#REF!),IF(D7="F",LOOKUP(2,1/(#REF!&lt;&gt;""),#REF!),IF(D7="G",LOOKUP(2,1/(#REF!&lt;&gt;""),#REF!),IF(D7="H",LOOKUP(2,1/(#REF!&lt;&gt;""),#REF!),IF(D7="I",LOOKUP(2,1/(#REF!&lt;&gt;""),#REF!),IF(D7="J",LOOKUP(2,1/(#REF!&lt;&gt;""),#REF!),IF(D7="K",LOOKUP(2,1/(#REF!&lt;&gt;""),#REF!),IF(D7="G1",LOOKUP(2,1/(#REF!&lt;&gt;""),#REF!),IF(D7="G2",LOOKUP(2,1/(#REF!&lt;&gt;""),#REF!),IF(D7="G3",LOOKUP(2,1/(#REF!&lt;&gt;""),#REF!),IF(D7="G4",LOOKUP(2,1/(#REF!&lt;&gt;""),#REF!),IF(D7="G5",LOOKUP(2,1/(#REF!&lt;&gt;""),#REF!),IF(D7="G6",LOOKUP(2,1/(#REF!&lt;&gt;""),#REF!),IF(D7="G7",LOOKUP(2,1/(#REF!&lt;&gt;""),#REF!),IF(D7="G8",LOOKUP(2,1/(#REF!&lt;&gt;""),#REF!),IF(D7="AU1",LOOKUP(2,1/(#REF!&lt;&gt;""),#REF!),IF(D7="AU2",LOOKUP(2,1/(#REF!&lt;&gt;""),#REF!),IF(D7="AU3",LOOKUP(2,1/(#REF!&lt;&gt;""),#REF!)))))))))))))))))))))))</f>
        <v>#DIV/0!</v>
      </c>
      <c r="E11" s="30"/>
      <c r="I11" s="34" t="s">
        <v>4</v>
      </c>
      <c r="J11" s="36"/>
      <c r="K11" s="28" t="s">
        <v>1030</v>
      </c>
      <c r="L11" s="28">
        <f>IF(K11="","",IF(Shift="",1,""))</f>
        <v>1</v>
      </c>
      <c r="N11" s="43">
        <v>0</v>
      </c>
      <c r="O11" s="44" t="s">
        <v>1033</v>
      </c>
      <c r="P11" s="45">
        <f>COUNTA(#REF!)</f>
        <v>1</v>
      </c>
    </row>
    <row r="12" spans="3:26" ht="18.75" customHeight="1">
      <c r="C12" s="30"/>
      <c r="D12" s="30"/>
      <c r="E12" s="30"/>
      <c r="I12" s="34" t="s">
        <v>5</v>
      </c>
      <c r="J12" s="36"/>
      <c r="K12" s="28" t="s">
        <v>1030</v>
      </c>
      <c r="L12" s="28">
        <f>IF(K12="","",IF(Originator="",1,""))</f>
        <v>1</v>
      </c>
      <c r="N12" s="46"/>
      <c r="P12" s="42"/>
    </row>
    <row r="13" spans="3:26" ht="18.75" customHeight="1">
      <c r="C13" s="30"/>
      <c r="D13" s="30"/>
      <c r="E13" s="30"/>
      <c r="I13" s="34" t="s">
        <v>6</v>
      </c>
      <c r="J13" s="36"/>
      <c r="K13" s="28" t="s">
        <v>1030</v>
      </c>
      <c r="L13" s="28">
        <f>IF(K13="","",IF(Bearing_Part="",1,""))</f>
        <v>1</v>
      </c>
      <c r="N13" s="46"/>
      <c r="P13" s="42"/>
    </row>
    <row r="14" spans="3:26" ht="18" customHeight="1">
      <c r="C14" s="30"/>
      <c r="D14" s="33"/>
      <c r="E14" s="30"/>
      <c r="I14" s="34" t="s">
        <v>7</v>
      </c>
      <c r="J14" s="36"/>
      <c r="K14" s="28" t="s">
        <v>1030</v>
      </c>
      <c r="L14" s="28">
        <f>IF(K14="","",IF(WO="",1,""))</f>
        <v>1</v>
      </c>
      <c r="N14" s="47"/>
      <c r="O14" s="48"/>
      <c r="P14" s="49"/>
    </row>
    <row r="15" spans="3:26" ht="18.75" customHeight="1">
      <c r="I15" s="34" t="s">
        <v>8</v>
      </c>
      <c r="J15" s="36"/>
      <c r="K15" s="28" t="s">
        <v>1030</v>
      </c>
      <c r="L15" s="28">
        <f>IF(K15="","",IF(Machine="",1,""))</f>
        <v>1</v>
      </c>
    </row>
    <row r="16" spans="3:26" ht="18.75" customHeight="1">
      <c r="I16" s="34" t="s">
        <v>1049</v>
      </c>
      <c r="J16" s="36"/>
      <c r="L16" s="28" t="str">
        <f>IF(K16="","",IF(Problem="",1,""))</f>
        <v/>
      </c>
    </row>
    <row r="17" spans="9:11" ht="18.75" customHeight="1">
      <c r="I17" s="34" t="s">
        <v>1050</v>
      </c>
      <c r="J17" s="36"/>
      <c r="K17" s="28" t="s">
        <v>1030</v>
      </c>
    </row>
    <row r="18" spans="9:11" ht="18.75" customHeight="1">
      <c r="I18" s="34" t="s">
        <v>1051</v>
      </c>
      <c r="J18" s="36"/>
    </row>
    <row r="19" spans="9:11" ht="18.75" customHeight="1">
      <c r="I19" s="34" t="s">
        <v>1052</v>
      </c>
      <c r="J19" s="36" t="s">
        <v>45</v>
      </c>
    </row>
    <row r="20" spans="9:11" ht="18.75" customHeight="1">
      <c r="I20" s="34" t="s">
        <v>1053</v>
      </c>
      <c r="J20" s="50"/>
    </row>
    <row r="21" spans="9:11" ht="18.75" customHeight="1">
      <c r="I21" s="34" t="s">
        <v>1054</v>
      </c>
      <c r="J21" s="36"/>
    </row>
    <row r="22" spans="9:11" ht="18.75" customHeight="1">
      <c r="I22" s="34" t="s">
        <v>14</v>
      </c>
      <c r="J22" s="36"/>
    </row>
    <row r="23" spans="9:11" ht="18.75" customHeight="1">
      <c r="I23" s="34" t="s">
        <v>15</v>
      </c>
      <c r="J23" s="36"/>
    </row>
    <row r="24" spans="9:11" ht="18.75" customHeight="1">
      <c r="I24" s="34" t="s">
        <v>16</v>
      </c>
      <c r="J24" s="36"/>
    </row>
    <row r="25" spans="9:11" ht="18.75" customHeight="1">
      <c r="I25" s="34" t="s">
        <v>17</v>
      </c>
      <c r="J25" s="36"/>
    </row>
    <row r="26" spans="9:11" ht="18.75" customHeight="1">
      <c r="I26" s="34" t="s">
        <v>18</v>
      </c>
      <c r="J26" s="36"/>
    </row>
    <row r="27" spans="9:11" ht="18.75" customHeight="1">
      <c r="I27" s="34" t="s">
        <v>19</v>
      </c>
      <c r="J27" s="36"/>
    </row>
    <row r="28" spans="9:11" ht="17.25" customHeight="1">
      <c r="I28" s="34" t="s">
        <v>20</v>
      </c>
      <c r="J28" s="36"/>
    </row>
    <row r="29" spans="9:11" ht="18.75" customHeight="1">
      <c r="I29" s="34" t="s">
        <v>21</v>
      </c>
      <c r="J29" s="36"/>
    </row>
    <row r="30" spans="9:11" ht="18.75" customHeight="1">
      <c r="I30" s="34" t="s">
        <v>22</v>
      </c>
      <c r="J30" s="36"/>
    </row>
    <row r="31" spans="9:11" ht="18.75" customHeight="1">
      <c r="I31" s="34" t="s">
        <v>23</v>
      </c>
      <c r="J31" s="36"/>
    </row>
    <row r="32" spans="9:11" ht="18.75" customHeight="1">
      <c r="I32" s="34" t="s">
        <v>24</v>
      </c>
      <c r="J32" s="36"/>
    </row>
    <row r="33" spans="9:10" ht="18.75" customHeight="1">
      <c r="I33" s="34" t="s">
        <v>25</v>
      </c>
      <c r="J33" s="36"/>
    </row>
    <row r="34" spans="9:10" ht="18.75" customHeight="1">
      <c r="I34" s="34" t="s">
        <v>26</v>
      </c>
      <c r="J34" s="36"/>
    </row>
    <row r="35" spans="9:10" ht="18.75" customHeight="1">
      <c r="I35" s="34" t="s">
        <v>27</v>
      </c>
      <c r="J35" s="36"/>
    </row>
    <row r="36" spans="9:10" ht="18.75" customHeight="1">
      <c r="I36" s="34" t="s">
        <v>1055</v>
      </c>
      <c r="J36" s="36"/>
    </row>
    <row r="37" spans="9:10" ht="18.75" customHeight="1">
      <c r="I37" s="34" t="s">
        <v>29</v>
      </c>
      <c r="J37" s="36"/>
    </row>
    <row r="38" spans="9:10" ht="18.75" customHeight="1">
      <c r="I38" s="34" t="s">
        <v>1056</v>
      </c>
      <c r="J38" s="50"/>
    </row>
  </sheetData>
  <conditionalFormatting sqref="L7:L18">
    <cfRule type="containsText" dxfId="1" priority="1" operator="containsText" text="1">
      <formula>NOT(ISERROR(SEARCH("1",L7)))</formula>
    </cfRule>
  </conditionalFormatting>
  <dataValidations count="4">
    <dataValidation type="list" showInputMessage="1" showErrorMessage="1" sqref="D7" xr:uid="{00000000-0002-0000-0300-000000000000}">
      <formula1>QCRLines</formula1>
    </dataValidation>
    <dataValidation type="list" showInputMessage="1" showErrorMessage="1" sqref="J11" xr:uid="{00000000-0002-0000-0300-000001000000}">
      <formula1>ShiftList</formula1>
    </dataValidation>
    <dataValidation type="whole" showInputMessage="1" showErrorMessage="1" error="Enter a number between 1 and the total number of records." sqref="N11" xr:uid="{00000000-0002-0000-0300-000002000000}">
      <formula1>1</formula1>
      <formula2>P11</formula2>
    </dataValidation>
    <dataValidation type="list" showInputMessage="1" showErrorMessage="1" sqref="J15" xr:uid="{00000000-0002-0000-0300-000003000000}">
      <formula1>MachineList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L399"/>
  <sheetViews>
    <sheetView zoomScale="85" zoomScaleNormal="85" workbookViewId="0">
      <selection activeCell="D28" sqref="D28"/>
    </sheetView>
  </sheetViews>
  <sheetFormatPr defaultColWidth="9" defaultRowHeight="15"/>
  <cols>
    <col min="1" max="11" width="16.7109375" customWidth="1"/>
    <col min="12" max="12" width="27" customWidth="1"/>
  </cols>
  <sheetData>
    <row r="1" spans="1:12" ht="18.75" customHeight="1">
      <c r="A1" s="23" t="s">
        <v>32</v>
      </c>
      <c r="B1" s="24" t="s">
        <v>93</v>
      </c>
      <c r="C1" s="24" t="s">
        <v>248</v>
      </c>
      <c r="D1" s="24" t="s">
        <v>34</v>
      </c>
      <c r="E1" s="24" t="s">
        <v>464</v>
      </c>
      <c r="F1" s="24" t="s">
        <v>489</v>
      </c>
      <c r="G1" s="24" t="s">
        <v>615</v>
      </c>
      <c r="H1" s="24" t="s">
        <v>731</v>
      </c>
      <c r="I1" s="24" t="s">
        <v>772</v>
      </c>
      <c r="J1" s="24" t="s">
        <v>859</v>
      </c>
      <c r="K1" s="24" t="s">
        <v>902</v>
      </c>
      <c r="L1" s="24" t="s">
        <v>1057</v>
      </c>
    </row>
    <row r="2" spans="1:12" ht="15.75" customHeight="1">
      <c r="A2" s="19"/>
      <c r="B2" s="19"/>
      <c r="C2" s="25"/>
      <c r="D2" s="25"/>
      <c r="E2" s="25"/>
      <c r="F2" s="25"/>
      <c r="G2" s="25"/>
      <c r="H2" s="25"/>
      <c r="I2" s="25"/>
      <c r="J2" s="25"/>
      <c r="K2" s="25"/>
      <c r="L2" s="27"/>
    </row>
    <row r="3" spans="1:12">
      <c r="A3" s="26"/>
      <c r="B3" s="26"/>
      <c r="C3" s="26"/>
      <c r="D3" s="26"/>
      <c r="E3" s="26"/>
      <c r="F3" s="26"/>
      <c r="G3" s="26"/>
    </row>
    <row r="4" spans="1:12">
      <c r="A4" s="26"/>
      <c r="B4" s="26"/>
      <c r="C4" s="26"/>
      <c r="D4" s="26"/>
      <c r="E4" s="26"/>
      <c r="F4" s="26"/>
      <c r="G4" s="26"/>
    </row>
    <row r="5" spans="1:12">
      <c r="A5" s="26"/>
      <c r="B5" s="26"/>
      <c r="C5" s="26"/>
      <c r="D5" s="26"/>
      <c r="E5" s="26"/>
      <c r="F5" s="26"/>
      <c r="G5" s="26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397" spans="12:12">
      <c r="L397" t="s">
        <v>599</v>
      </c>
    </row>
    <row r="399" spans="12:12">
      <c r="L399" t="s">
        <v>441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2"/>
  <sheetViews>
    <sheetView workbookViewId="0">
      <selection activeCell="C10" sqref="C10"/>
    </sheetView>
  </sheetViews>
  <sheetFormatPr defaultColWidth="9" defaultRowHeight="15"/>
  <cols>
    <col min="1" max="1" width="10.42578125" customWidth="1"/>
    <col min="2" max="2" width="11.7109375" customWidth="1"/>
    <col min="3" max="4" width="11.85546875" customWidth="1"/>
    <col min="5" max="5" width="11.7109375" customWidth="1"/>
    <col min="6" max="6" width="11.5703125" customWidth="1"/>
    <col min="7" max="7" width="11.85546875" customWidth="1"/>
    <col min="8" max="9" width="10.5703125" customWidth="1"/>
    <col min="10" max="10" width="11.28515625" customWidth="1"/>
    <col min="11" max="11" width="11.7109375" customWidth="1"/>
  </cols>
  <sheetData>
    <row r="1" spans="1:11" ht="18.75" customHeight="1">
      <c r="A1" s="17" t="s">
        <v>32</v>
      </c>
      <c r="B1" s="18" t="s">
        <v>93</v>
      </c>
      <c r="C1" s="18" t="s">
        <v>248</v>
      </c>
      <c r="D1" s="18" t="s">
        <v>34</v>
      </c>
      <c r="E1" s="18" t="s">
        <v>464</v>
      </c>
      <c r="F1" s="18" t="s">
        <v>489</v>
      </c>
      <c r="G1" s="18" t="s">
        <v>615</v>
      </c>
      <c r="H1" s="18" t="s">
        <v>731</v>
      </c>
      <c r="I1" s="18" t="s">
        <v>772</v>
      </c>
      <c r="J1" s="18" t="s">
        <v>859</v>
      </c>
      <c r="K1" s="21" t="s">
        <v>902</v>
      </c>
    </row>
    <row r="2" spans="1:11" ht="15.75" customHeight="1">
      <c r="A2" s="19"/>
      <c r="B2" s="19"/>
      <c r="C2" s="19"/>
      <c r="D2" s="19"/>
      <c r="E2" s="20"/>
      <c r="F2" s="19"/>
      <c r="G2" s="19"/>
      <c r="H2" s="19"/>
      <c r="I2" s="19"/>
      <c r="J2" s="22"/>
      <c r="K2" s="1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3:J148"/>
  <sheetViews>
    <sheetView topLeftCell="C1" zoomScale="70" zoomScaleNormal="70" workbookViewId="0">
      <selection activeCell="J19" sqref="J19"/>
    </sheetView>
  </sheetViews>
  <sheetFormatPr defaultColWidth="9" defaultRowHeight="15"/>
  <cols>
    <col min="1" max="1" width="13.85546875" bestFit="1" customWidth="1"/>
    <col min="2" max="3" width="11.28515625" bestFit="1" customWidth="1"/>
    <col min="4" max="4" width="2.42578125" bestFit="1" customWidth="1"/>
    <col min="5" max="5" width="2.5703125" bestFit="1" customWidth="1"/>
    <col min="6" max="7" width="2.42578125" bestFit="1" customWidth="1"/>
    <col min="8" max="9" width="2.5703125" bestFit="1" customWidth="1"/>
    <col min="10" max="11" width="2" bestFit="1" customWidth="1"/>
    <col min="12" max="12" width="2.42578125" bestFit="1" customWidth="1"/>
    <col min="13" max="13" width="11.28515625" bestFit="1" customWidth="1"/>
    <col min="14" max="20" width="42.42578125" customWidth="1"/>
    <col min="21" max="21" width="25.28515625" customWidth="1"/>
    <col min="22" max="22" width="48.85546875" customWidth="1"/>
    <col min="23" max="34" width="14.42578125" customWidth="1"/>
    <col min="35" max="35" width="12.140625" customWidth="1"/>
    <col min="36" max="42" width="14.42578125" customWidth="1"/>
    <col min="43" max="43" width="12" customWidth="1"/>
    <col min="44" max="57" width="14.5703125" customWidth="1"/>
    <col min="58" max="58" width="12.5703125" customWidth="1"/>
    <col min="59" max="62" width="14.42578125" customWidth="1"/>
    <col min="63" max="63" width="12.140625" customWidth="1"/>
    <col min="64" max="66" width="14.42578125" customWidth="1"/>
    <col min="67" max="67" width="15.85546875" customWidth="1"/>
    <col min="68" max="68" width="9.5703125" customWidth="1"/>
    <col min="69" max="69" width="13.5703125" customWidth="1"/>
    <col min="70" max="70" width="15" customWidth="1"/>
    <col min="71" max="94" width="11.5703125" customWidth="1"/>
    <col min="95" max="95" width="12.42578125" customWidth="1"/>
    <col min="96" max="174" width="11.7109375" customWidth="1"/>
    <col min="175" max="175" width="12.140625" customWidth="1"/>
    <col min="176" max="225" width="11.7109375" customWidth="1"/>
    <col min="226" max="226" width="12" customWidth="1"/>
    <col min="227" max="315" width="11.7109375" customWidth="1"/>
    <col min="316" max="316" width="12.5703125" customWidth="1"/>
    <col min="317" max="355" width="11.7109375" customWidth="1"/>
    <col min="356" max="356" width="12.140625" customWidth="1"/>
    <col min="357" max="359" width="11.7109375" customWidth="1"/>
    <col min="360" max="360" width="15.85546875" customWidth="1"/>
    <col min="361" max="361" width="11.5703125" customWidth="1"/>
    <col min="362" max="362" width="13.5703125" customWidth="1"/>
    <col min="363" max="363" width="15" customWidth="1"/>
  </cols>
  <sheetData>
    <row r="3" spans="1:2">
      <c r="A3" s="63" t="s">
        <v>2</v>
      </c>
    </row>
    <row r="4" spans="1:2">
      <c r="A4" t="s">
        <v>1058</v>
      </c>
      <c r="B4" t="s">
        <v>1059</v>
      </c>
    </row>
    <row r="10" spans="1:2">
      <c r="A10" s="63" t="s">
        <v>2</v>
      </c>
    </row>
    <row r="11" spans="1:2">
      <c r="A11" t="s">
        <v>1058</v>
      </c>
      <c r="B11" t="s">
        <v>1059</v>
      </c>
    </row>
    <row r="18" spans="1:10">
      <c r="A18" t="s">
        <v>1060</v>
      </c>
      <c r="B18">
        <v>2020</v>
      </c>
      <c r="C18">
        <v>2021</v>
      </c>
      <c r="D18">
        <v>2022</v>
      </c>
      <c r="E18" t="s">
        <v>1061</v>
      </c>
      <c r="F18" t="s">
        <v>1062</v>
      </c>
      <c r="G18" t="s">
        <v>1063</v>
      </c>
      <c r="H18" t="s">
        <v>1064</v>
      </c>
      <c r="I18" t="s">
        <v>1065</v>
      </c>
      <c r="J18" t="s">
        <v>1066</v>
      </c>
    </row>
    <row r="19" spans="1:10">
      <c r="A19" t="s">
        <v>1048</v>
      </c>
      <c r="D19" t="e">
        <f>GETPIVOTDATA("Count of QCR#",$A$3)</f>
        <v>#REF!</v>
      </c>
      <c r="E19" t="e">
        <f>GETPIVOTDATA("Count of QCR#",$A$3,"Month","Jan")</f>
        <v>#REF!</v>
      </c>
      <c r="F19" t="e">
        <f>GETPIVOTDATA("Count of QCR#",$A$3,"Month","Feb")</f>
        <v>#REF!</v>
      </c>
      <c r="G19" t="e">
        <f>GETPIVOTDATA("Count of QCR#",$A$3,"Month","Mar")</f>
        <v>#REF!</v>
      </c>
      <c r="H19" t="e">
        <f>GETPIVOTDATA("Count of QCR#",$A$3,"Month","Apr")</f>
        <v>#REF!</v>
      </c>
      <c r="I19" t="e">
        <f>GETPIVOTDATA("Count of QCR#",$A$3,"Month","May")</f>
        <v>#REF!</v>
      </c>
      <c r="J19" t="e">
        <f>GETPIVOTDATA("Count of QCR#",$A$3,"Month","Jun")</f>
        <v>#REF!</v>
      </c>
    </row>
    <row r="20" spans="1:10">
      <c r="A20" t="s">
        <v>1067</v>
      </c>
      <c r="D20" t="e">
        <f>GETPIVOTDATA("Count of ( QCR # plus an N) NCMR#",$A$3)</f>
        <v>#REF!</v>
      </c>
      <c r="E20" t="e">
        <f>GETPIVOTDATA("Count of ( QCR # plus an N) NCMR#",$A$3,"Month","Jan")</f>
        <v>#REF!</v>
      </c>
      <c r="F20" t="e">
        <f>GETPIVOTDATA("Count of ( QCR # plus an N) NCMR#",$A$3,"Month","Feb")</f>
        <v>#REF!</v>
      </c>
      <c r="G20" t="e">
        <f>GETPIVOTDATA("Count of ( QCR # plus an N) NCMR#",$A$3,"Month","Mar")</f>
        <v>#REF!</v>
      </c>
      <c r="H20" t="e">
        <f>GETPIVOTDATA("Count of ( QCR # plus an N) NCMR#",$A$3,"Month","Apr")</f>
        <v>#REF!</v>
      </c>
      <c r="I20" t="e">
        <f>GETPIVOTDATA("Count of ( QCR # plus an N) NCMR#",$A$3,"Month","May")</f>
        <v>#REF!</v>
      </c>
      <c r="J20" t="e">
        <f>GETPIVOTDATA("Count of ( QCR # plus an N) NCMR#",$A$3,"Month","Jun")</f>
        <v>#REF!</v>
      </c>
    </row>
    <row r="24" spans="1:10">
      <c r="B24" s="63" t="s">
        <v>1068</v>
      </c>
    </row>
    <row r="25" spans="1:10">
      <c r="A25" s="63" t="s">
        <v>1069</v>
      </c>
      <c r="B25" t="s">
        <v>1058</v>
      </c>
      <c r="C25" t="s">
        <v>1059</v>
      </c>
    </row>
    <row r="26" spans="1:10">
      <c r="A26" s="13" t="s">
        <v>1058</v>
      </c>
    </row>
    <row r="27" spans="1:10">
      <c r="A27" s="13" t="s">
        <v>1059</v>
      </c>
    </row>
    <row r="37" spans="1:5">
      <c r="A37" s="64"/>
      <c r="B37" s="65"/>
      <c r="C37" s="66"/>
    </row>
    <row r="38" spans="1:5">
      <c r="A38" s="67"/>
      <c r="B38" s="14"/>
      <c r="C38" s="68"/>
      <c r="D38" s="15" t="e">
        <f t="shared" ref="D38:D77" si="0">(C38/$C$78)*100</f>
        <v>#REF!</v>
      </c>
      <c r="E38" s="15" t="e">
        <f>D38</f>
        <v>#REF!</v>
      </c>
    </row>
    <row r="39" spans="1:5">
      <c r="A39" s="67"/>
      <c r="B39" s="14"/>
      <c r="C39" s="68"/>
      <c r="D39" s="15" t="e">
        <f t="shared" si="0"/>
        <v>#REF!</v>
      </c>
      <c r="E39" s="15" t="e">
        <f t="shared" ref="E39:E77" si="1">E38+D39</f>
        <v>#REF!</v>
      </c>
    </row>
    <row r="40" spans="1:5">
      <c r="A40" s="67"/>
      <c r="B40" s="14"/>
      <c r="C40" s="68"/>
      <c r="D40" s="15" t="e">
        <f t="shared" si="0"/>
        <v>#REF!</v>
      </c>
      <c r="E40" s="15" t="e">
        <f t="shared" si="1"/>
        <v>#REF!</v>
      </c>
    </row>
    <row r="41" spans="1:5">
      <c r="A41" s="67"/>
      <c r="B41" s="14"/>
      <c r="C41" s="68"/>
      <c r="D41" s="15" t="e">
        <f t="shared" si="0"/>
        <v>#REF!</v>
      </c>
      <c r="E41" s="15" t="e">
        <f t="shared" si="1"/>
        <v>#REF!</v>
      </c>
    </row>
    <row r="42" spans="1:5">
      <c r="A42" s="67"/>
      <c r="B42" s="14"/>
      <c r="C42" s="68"/>
      <c r="D42" s="15" t="e">
        <f t="shared" si="0"/>
        <v>#REF!</v>
      </c>
      <c r="E42" s="15" t="e">
        <f t="shared" si="1"/>
        <v>#REF!</v>
      </c>
    </row>
    <row r="43" spans="1:5">
      <c r="A43" s="67"/>
      <c r="B43" s="14"/>
      <c r="C43" s="68"/>
      <c r="D43" s="15" t="e">
        <f t="shared" si="0"/>
        <v>#REF!</v>
      </c>
      <c r="E43" s="15" t="e">
        <f t="shared" si="1"/>
        <v>#REF!</v>
      </c>
    </row>
    <row r="44" spans="1:5">
      <c r="A44" s="67"/>
      <c r="B44" s="14"/>
      <c r="C44" s="68"/>
      <c r="D44" s="15" t="e">
        <f t="shared" si="0"/>
        <v>#REF!</v>
      </c>
      <c r="E44" s="15" t="e">
        <f t="shared" si="1"/>
        <v>#REF!</v>
      </c>
    </row>
    <row r="45" spans="1:5">
      <c r="A45" s="67"/>
      <c r="B45" s="14"/>
      <c r="C45" s="68"/>
      <c r="D45" s="15" t="e">
        <f t="shared" si="0"/>
        <v>#REF!</v>
      </c>
      <c r="E45" s="15" t="e">
        <f t="shared" si="1"/>
        <v>#REF!</v>
      </c>
    </row>
    <row r="46" spans="1:5">
      <c r="A46" s="67"/>
      <c r="B46" s="14"/>
      <c r="C46" s="68"/>
      <c r="D46" s="15" t="e">
        <f t="shared" si="0"/>
        <v>#REF!</v>
      </c>
      <c r="E46" s="15" t="e">
        <f t="shared" si="1"/>
        <v>#REF!</v>
      </c>
    </row>
    <row r="47" spans="1:5">
      <c r="A47" s="67"/>
      <c r="B47" s="14"/>
      <c r="C47" s="68"/>
      <c r="D47" s="15" t="e">
        <f t="shared" si="0"/>
        <v>#REF!</v>
      </c>
      <c r="E47" s="15" t="e">
        <f t="shared" si="1"/>
        <v>#REF!</v>
      </c>
    </row>
    <row r="48" spans="1:5">
      <c r="A48" s="67"/>
      <c r="B48" s="14"/>
      <c r="C48" s="68"/>
      <c r="D48" s="15" t="e">
        <f t="shared" si="0"/>
        <v>#REF!</v>
      </c>
      <c r="E48" s="15" t="e">
        <f t="shared" si="1"/>
        <v>#REF!</v>
      </c>
    </row>
    <row r="49" spans="1:5">
      <c r="A49" s="67"/>
      <c r="B49" s="14"/>
      <c r="C49" s="68"/>
      <c r="D49" s="15" t="e">
        <f t="shared" si="0"/>
        <v>#REF!</v>
      </c>
      <c r="E49" s="15" t="e">
        <f t="shared" si="1"/>
        <v>#REF!</v>
      </c>
    </row>
    <row r="50" spans="1:5">
      <c r="A50" s="67"/>
      <c r="B50" s="14"/>
      <c r="C50" s="68"/>
      <c r="D50" s="15" t="e">
        <f t="shared" si="0"/>
        <v>#REF!</v>
      </c>
      <c r="E50" s="15" t="e">
        <f t="shared" si="1"/>
        <v>#REF!</v>
      </c>
    </row>
    <row r="51" spans="1:5">
      <c r="A51" s="67"/>
      <c r="B51" s="14"/>
      <c r="C51" s="68"/>
      <c r="D51" s="15" t="e">
        <f t="shared" si="0"/>
        <v>#REF!</v>
      </c>
      <c r="E51" s="15" t="e">
        <f t="shared" si="1"/>
        <v>#REF!</v>
      </c>
    </row>
    <row r="52" spans="1:5">
      <c r="A52" s="67"/>
      <c r="B52" s="14"/>
      <c r="C52" s="68"/>
      <c r="D52" s="15" t="e">
        <f t="shared" si="0"/>
        <v>#REF!</v>
      </c>
      <c r="E52" s="15" t="e">
        <f t="shared" si="1"/>
        <v>#REF!</v>
      </c>
    </row>
    <row r="53" spans="1:5">
      <c r="A53" s="67"/>
      <c r="B53" s="14"/>
      <c r="C53" s="68"/>
      <c r="D53" s="15" t="e">
        <f t="shared" si="0"/>
        <v>#REF!</v>
      </c>
      <c r="E53" s="15" t="e">
        <f t="shared" si="1"/>
        <v>#REF!</v>
      </c>
    </row>
    <row r="54" spans="1:5">
      <c r="A54" s="69"/>
      <c r="B54" s="70"/>
      <c r="C54" s="71"/>
      <c r="D54" s="15" t="e">
        <f t="shared" si="0"/>
        <v>#REF!</v>
      </c>
      <c r="E54" s="15" t="e">
        <f t="shared" si="1"/>
        <v>#REF!</v>
      </c>
    </row>
    <row r="55" spans="1:5">
      <c r="C55" s="16" t="e">
        <f>GETPIVOTDATA("QCR#",$A$37,"Problem","OD Dirt")</f>
        <v>#REF!</v>
      </c>
      <c r="D55" s="15" t="e">
        <f t="shared" si="0"/>
        <v>#REF!</v>
      </c>
      <c r="E55" s="15" t="e">
        <f t="shared" si="1"/>
        <v>#REF!</v>
      </c>
    </row>
    <row r="56" spans="1:5">
      <c r="C56" s="16" t="e">
        <f>GETPIVOTDATA("QCR#",$A$37,"Problem","Bearing")</f>
        <v>#REF!</v>
      </c>
      <c r="D56" s="15" t="e">
        <f t="shared" si="0"/>
        <v>#REF!</v>
      </c>
      <c r="E56" s="15" t="e">
        <f t="shared" si="1"/>
        <v>#REF!</v>
      </c>
    </row>
    <row r="57" spans="1:5">
      <c r="C57" s="16" t="e">
        <f>GETPIVOTDATA("QCR#",$A$37,"Problem","VCI")</f>
        <v>#REF!</v>
      </c>
      <c r="D57" s="15" t="e">
        <f t="shared" si="0"/>
        <v>#REF!</v>
      </c>
      <c r="E57" s="15" t="e">
        <f t="shared" si="1"/>
        <v>#REF!</v>
      </c>
    </row>
    <row r="58" spans="1:5">
      <c r="C58" s="16" t="e">
        <f>GETPIVOTDATA("QCR#",$A$37,"Problem","Seal Cut")</f>
        <v>#REF!</v>
      </c>
      <c r="D58" s="15" t="e">
        <f t="shared" si="0"/>
        <v>#REF!</v>
      </c>
      <c r="E58" s="15" t="e">
        <f t="shared" si="1"/>
        <v>#REF!</v>
      </c>
    </row>
    <row r="59" spans="1:5">
      <c r="C59" s="16" t="e">
        <f>GETPIVOTDATA("QCR#",$A$37,"Problem","Burn")</f>
        <v>#REF!</v>
      </c>
      <c r="D59" s="15" t="e">
        <f t="shared" si="0"/>
        <v>#REF!</v>
      </c>
      <c r="E59" s="15" t="e">
        <f t="shared" si="1"/>
        <v>#REF!</v>
      </c>
    </row>
    <row r="60" spans="1:5">
      <c r="C60" s="16" t="e">
        <f>GETPIVOTDATA("QCR#",$A$37,"Problem","Oil stain")</f>
        <v>#REF!</v>
      </c>
      <c r="D60" s="15" t="e">
        <f t="shared" si="0"/>
        <v>#REF!</v>
      </c>
      <c r="E60" s="15" t="e">
        <f t="shared" si="1"/>
        <v>#REF!</v>
      </c>
    </row>
    <row r="61" spans="1:5">
      <c r="C61" s="16" t="e">
        <f>GETPIVOTDATA("QCR#",$A$37,"Problem","Small Radius")</f>
        <v>#REF!</v>
      </c>
      <c r="D61" s="15" t="e">
        <f t="shared" si="0"/>
        <v>#REF!</v>
      </c>
      <c r="E61" s="15" t="e">
        <f t="shared" si="1"/>
        <v>#REF!</v>
      </c>
    </row>
    <row r="62" spans="1:5">
      <c r="C62" s="16" t="e">
        <f>GETPIVOTDATA("QCR#",$A$37,"Problem","Broken")</f>
        <v>#REF!</v>
      </c>
      <c r="D62" s="15" t="e">
        <f t="shared" si="0"/>
        <v>#REF!</v>
      </c>
      <c r="E62" s="15" t="e">
        <f t="shared" si="1"/>
        <v>#REF!</v>
      </c>
    </row>
    <row r="63" spans="1:5">
      <c r="C63" s="16" t="e">
        <f>GETPIVOTDATA("QCR#",$A$37,"Problem","missing letter")</f>
        <v>#REF!</v>
      </c>
      <c r="D63" s="15" t="e">
        <f t="shared" si="0"/>
        <v>#REF!</v>
      </c>
      <c r="E63" s="15" t="e">
        <f t="shared" si="1"/>
        <v>#REF!</v>
      </c>
    </row>
    <row r="64" spans="1:5">
      <c r="C64" s="16" t="e">
        <f>GETPIVOTDATA("QCR#",$A$37,"Problem","Broken/Damage")</f>
        <v>#REF!</v>
      </c>
      <c r="D64" s="15" t="e">
        <f t="shared" si="0"/>
        <v>#REF!</v>
      </c>
      <c r="E64" s="15" t="e">
        <f t="shared" si="1"/>
        <v>#REF!</v>
      </c>
    </row>
    <row r="65" spans="3:5">
      <c r="C65" s="16" t="e">
        <f>GETPIVOTDATA("QCR#",$A$37,"Problem","Dirt")</f>
        <v>#REF!</v>
      </c>
      <c r="D65" s="15" t="e">
        <f t="shared" si="0"/>
        <v>#REF!</v>
      </c>
      <c r="E65" s="15" t="e">
        <f t="shared" si="1"/>
        <v>#REF!</v>
      </c>
    </row>
    <row r="66" spans="3:5">
      <c r="C66" s="16" t="e">
        <f>GETPIVOTDATA("QCR#",$A$37,"Problem","Seal")</f>
        <v>#REF!</v>
      </c>
      <c r="D66" s="15" t="e">
        <f t="shared" si="0"/>
        <v>#REF!</v>
      </c>
      <c r="E66" s="15" t="e">
        <f t="shared" si="1"/>
        <v>#REF!</v>
      </c>
    </row>
    <row r="67" spans="3:5">
      <c r="C67" s="16" t="e">
        <f>GETPIVOTDATA("QCR#",$A$37,"Problem","Rust")</f>
        <v>#REF!</v>
      </c>
      <c r="D67" s="15" t="e">
        <f t="shared" si="0"/>
        <v>#REF!</v>
      </c>
      <c r="E67" s="15" t="e">
        <f t="shared" si="1"/>
        <v>#REF!</v>
      </c>
    </row>
    <row r="68" spans="3:5">
      <c r="C68" s="16" t="e">
        <f>GETPIVOTDATA("QCR#",$A$37,"Problem","Roughness")</f>
        <v>#REF!</v>
      </c>
      <c r="D68" s="15" t="e">
        <f t="shared" si="0"/>
        <v>#REF!</v>
      </c>
      <c r="E68" s="15" t="e">
        <f t="shared" si="1"/>
        <v>#REF!</v>
      </c>
    </row>
    <row r="69" spans="3:5">
      <c r="C69" s="16" t="e">
        <f>GETPIVOTDATA("QCR#",$A$37,"Problem","Rougness")</f>
        <v>#REF!</v>
      </c>
      <c r="D69" s="15" t="e">
        <f t="shared" si="0"/>
        <v>#REF!</v>
      </c>
      <c r="E69" s="15" t="e">
        <f t="shared" si="1"/>
        <v>#REF!</v>
      </c>
    </row>
    <row r="70" spans="3:5">
      <c r="C70" s="16" t="e">
        <f>GETPIVOTDATA("QCR#",$A$37,"Problem","Sensor NG")</f>
        <v>#REF!</v>
      </c>
      <c r="D70" s="15" t="e">
        <f t="shared" si="0"/>
        <v>#REF!</v>
      </c>
      <c r="E70" s="15" t="e">
        <f t="shared" si="1"/>
        <v>#REF!</v>
      </c>
    </row>
    <row r="71" spans="3:5">
      <c r="C71" s="16" t="e">
        <f>GETPIVOTDATA("QCR#",$A$37,"Problem","OD Large")</f>
        <v>#REF!</v>
      </c>
      <c r="D71" s="15" t="e">
        <f t="shared" si="0"/>
        <v>#REF!</v>
      </c>
      <c r="E71" s="15" t="e">
        <f t="shared" si="1"/>
        <v>#REF!</v>
      </c>
    </row>
    <row r="72" spans="3:5">
      <c r="C72" s="16" t="e">
        <f>GETPIVOTDATA("QCR#",$A$37,"Problem","Oil")</f>
        <v>#REF!</v>
      </c>
      <c r="D72" s="15" t="e">
        <f t="shared" si="0"/>
        <v>#REF!</v>
      </c>
      <c r="E72" s="15" t="e">
        <f t="shared" si="1"/>
        <v>#REF!</v>
      </c>
    </row>
    <row r="73" spans="3:5">
      <c r="C73" s="16" t="e">
        <f>GETPIVOTDATA("QCR#",$A$37,"Problem","OD ")</f>
        <v>#REF!</v>
      </c>
      <c r="D73" s="15" t="e">
        <f t="shared" si="0"/>
        <v>#REF!</v>
      </c>
      <c r="E73" s="15" t="e">
        <f t="shared" si="1"/>
        <v>#REF!</v>
      </c>
    </row>
    <row r="74" spans="3:5">
      <c r="C74" s="16" t="e">
        <f>GETPIVOTDATA("QCR#",$A$37,"Problem","Label")</f>
        <v>#REF!</v>
      </c>
      <c r="D74" s="15" t="e">
        <f t="shared" si="0"/>
        <v>#REF!</v>
      </c>
      <c r="E74" s="15" t="e">
        <f t="shared" si="1"/>
        <v>#REF!</v>
      </c>
    </row>
    <row r="75" spans="3:5">
      <c r="C75" s="16" t="e">
        <f>GETPIVOTDATA("QCR#",$A$37,"Problem","Roundness")</f>
        <v>#REF!</v>
      </c>
      <c r="D75" s="15" t="e">
        <f t="shared" si="0"/>
        <v>#REF!</v>
      </c>
      <c r="E75" s="15" t="e">
        <f t="shared" si="1"/>
        <v>#REF!</v>
      </c>
    </row>
    <row r="76" spans="3:5">
      <c r="C76" s="16" t="e">
        <f>GETPIVOTDATA("QCR#",$A$37,"Problem","Radius")</f>
        <v>#REF!</v>
      </c>
      <c r="D76" s="15" t="e">
        <f t="shared" si="0"/>
        <v>#REF!</v>
      </c>
      <c r="E76" s="15" t="e">
        <f t="shared" si="1"/>
        <v>#REF!</v>
      </c>
    </row>
    <row r="77" spans="3:5">
      <c r="C77" s="16" t="e">
        <f>GETPIVOTDATA("QCR#",$A$37,"Problem","Burn mark")</f>
        <v>#REF!</v>
      </c>
      <c r="D77" s="15" t="e">
        <f t="shared" si="0"/>
        <v>#REF!</v>
      </c>
      <c r="E77" s="15" t="e">
        <f t="shared" si="1"/>
        <v>#REF!</v>
      </c>
    </row>
    <row r="78" spans="3:5">
      <c r="C78" t="e">
        <f>GETPIVOTDATA("QCR#",$A$37)</f>
        <v>#REF!</v>
      </c>
      <c r="D78" s="16"/>
    </row>
    <row r="79" spans="3:5">
      <c r="D79" s="16"/>
    </row>
    <row r="80" spans="3:5">
      <c r="D80" s="16"/>
    </row>
    <row r="81" spans="1:6">
      <c r="D81" s="16"/>
    </row>
    <row r="85" spans="1:6">
      <c r="C85" t="s">
        <v>1070</v>
      </c>
      <c r="D85" t="s">
        <v>1071</v>
      </c>
      <c r="E85" t="s">
        <v>1072</v>
      </c>
      <c r="F85" t="s">
        <v>1073</v>
      </c>
    </row>
    <row r="86" spans="1:6">
      <c r="C86" t="e">
        <f>C87+D87</f>
        <v>#REF!</v>
      </c>
      <c r="D86" t="e">
        <f>COUNTIF(#REF!,"Closed")</f>
        <v>#REF!</v>
      </c>
      <c r="E86" t="e">
        <f>COUNTIF(#REF!,"Open")</f>
        <v>#REF!</v>
      </c>
      <c r="F86" t="e">
        <f>COUNTIF(#REF!,"Closed")</f>
        <v>#REF!</v>
      </c>
    </row>
    <row r="87" spans="1:6">
      <c r="C87" t="e">
        <f>COUNTIF(#REF!,"Open")</f>
        <v>#REF!</v>
      </c>
      <c r="D87" t="e">
        <f>COUNTIF(#REF!," ")</f>
        <v>#REF!</v>
      </c>
    </row>
    <row r="94" spans="1:6">
      <c r="A94" s="63" t="s">
        <v>1069</v>
      </c>
    </row>
    <row r="95" spans="1:6">
      <c r="A95" s="13" t="s">
        <v>1059</v>
      </c>
    </row>
    <row r="110" spans="1:1">
      <c r="A110" s="63" t="s">
        <v>1069</v>
      </c>
    </row>
    <row r="111" spans="1:1">
      <c r="A111" s="13" t="s">
        <v>1058</v>
      </c>
    </row>
    <row r="112" spans="1:1">
      <c r="A112" s="13" t="s">
        <v>1059</v>
      </c>
    </row>
    <row r="131" spans="1:3">
      <c r="A131" s="64"/>
      <c r="B131" s="65"/>
      <c r="C131" s="66"/>
    </row>
    <row r="132" spans="1:3">
      <c r="A132" s="67"/>
      <c r="B132" s="14"/>
      <c r="C132" s="68"/>
    </row>
    <row r="133" spans="1:3">
      <c r="A133" s="67"/>
      <c r="B133" s="14"/>
      <c r="C133" s="68"/>
    </row>
    <row r="134" spans="1:3">
      <c r="A134" s="67"/>
      <c r="B134" s="14"/>
      <c r="C134" s="68"/>
    </row>
    <row r="135" spans="1:3">
      <c r="A135" s="67"/>
      <c r="B135" s="14"/>
      <c r="C135" s="68"/>
    </row>
    <row r="136" spans="1:3">
      <c r="A136" s="67"/>
      <c r="B136" s="14"/>
      <c r="C136" s="68"/>
    </row>
    <row r="137" spans="1:3">
      <c r="A137" s="67"/>
      <c r="B137" s="14"/>
      <c r="C137" s="68"/>
    </row>
    <row r="138" spans="1:3">
      <c r="A138" s="67"/>
      <c r="B138" s="14"/>
      <c r="C138" s="68"/>
    </row>
    <row r="139" spans="1:3">
      <c r="A139" s="67"/>
      <c r="B139" s="14"/>
      <c r="C139" s="68"/>
    </row>
    <row r="140" spans="1:3">
      <c r="A140" s="67"/>
      <c r="B140" s="14"/>
      <c r="C140" s="68"/>
    </row>
    <row r="141" spans="1:3">
      <c r="A141" s="67"/>
      <c r="B141" s="14"/>
      <c r="C141" s="68"/>
    </row>
    <row r="142" spans="1:3">
      <c r="A142" s="67"/>
      <c r="B142" s="14"/>
      <c r="C142" s="68"/>
    </row>
    <row r="143" spans="1:3">
      <c r="A143" s="67"/>
      <c r="B143" s="14"/>
      <c r="C143" s="68"/>
    </row>
    <row r="144" spans="1:3">
      <c r="A144" s="67"/>
      <c r="B144" s="14"/>
      <c r="C144" s="68"/>
    </row>
    <row r="145" spans="1:3">
      <c r="A145" s="67"/>
      <c r="B145" s="14"/>
      <c r="C145" s="68"/>
    </row>
    <row r="146" spans="1:3">
      <c r="A146" s="67"/>
      <c r="B146" s="14"/>
      <c r="C146" s="68"/>
    </row>
    <row r="147" spans="1:3">
      <c r="A147" s="67"/>
      <c r="B147" s="14"/>
      <c r="C147" s="68"/>
    </row>
    <row r="148" spans="1:3">
      <c r="A148" s="69"/>
      <c r="B148" s="70"/>
      <c r="C148" s="7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"/>
  <sheetViews>
    <sheetView topLeftCell="C22" zoomScale="85" zoomScaleNormal="85" workbookViewId="0">
      <selection activeCell="V58" sqref="V58"/>
    </sheetView>
  </sheetViews>
  <sheetFormatPr defaultColWidth="9"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CI89"/>
  <sheetViews>
    <sheetView topLeftCell="A80" workbookViewId="0">
      <selection activeCell="A86" sqref="A86:BY86"/>
    </sheetView>
  </sheetViews>
  <sheetFormatPr defaultColWidth="9" defaultRowHeight="15"/>
  <cols>
    <col min="1" max="1" width="9.42578125" customWidth="1"/>
    <col min="7" max="7" width="10.85546875" customWidth="1"/>
    <col min="9" max="10" width="16.28515625" customWidth="1"/>
    <col min="11" max="11" width="11.28515625" customWidth="1"/>
    <col min="13" max="13" width="10.42578125" customWidth="1"/>
    <col min="15" max="15" width="26.85546875" customWidth="1"/>
    <col min="17" max="17" width="15.85546875" customWidth="1"/>
    <col min="19" max="19" width="23.28515625" customWidth="1"/>
    <col min="21" max="21" width="12.28515625" customWidth="1"/>
    <col min="54" max="54" width="15.28515625" customWidth="1"/>
    <col min="87" max="87" width="13.5703125" customWidth="1"/>
  </cols>
  <sheetData>
    <row r="1" spans="1:87" ht="18.75" customHeight="1">
      <c r="A1" s="1" t="s">
        <v>1074</v>
      </c>
      <c r="B1" s="2"/>
      <c r="C1" s="2" t="s">
        <v>1075</v>
      </c>
      <c r="D1" s="2"/>
      <c r="E1" s="2" t="s">
        <v>1076</v>
      </c>
      <c r="F1" s="2"/>
      <c r="G1" s="3" t="s">
        <v>1036</v>
      </c>
      <c r="H1" s="4"/>
      <c r="I1" s="1" t="s">
        <v>8</v>
      </c>
      <c r="J1" s="4"/>
      <c r="K1" s="1" t="s">
        <v>4</v>
      </c>
      <c r="L1" s="10"/>
      <c r="M1" s="1" t="s">
        <v>11</v>
      </c>
      <c r="N1" s="10"/>
      <c r="O1" s="1" t="s">
        <v>1077</v>
      </c>
      <c r="P1" s="10"/>
      <c r="Q1" s="1" t="s">
        <v>1078</v>
      </c>
      <c r="R1" s="10"/>
      <c r="S1" s="1" t="s">
        <v>1079</v>
      </c>
      <c r="U1" t="s">
        <v>1080</v>
      </c>
      <c r="BB1" t="s">
        <v>1081</v>
      </c>
      <c r="CI1" t="s">
        <v>1082</v>
      </c>
    </row>
    <row r="2" spans="1:87" ht="15.75" customHeight="1">
      <c r="A2" t="s">
        <v>32</v>
      </c>
      <c r="C2" t="s">
        <v>1083</v>
      </c>
      <c r="E2" t="s">
        <v>1084</v>
      </c>
      <c r="G2" s="5" t="s">
        <v>120</v>
      </c>
      <c r="I2" t="s">
        <v>43</v>
      </c>
      <c r="K2" t="s">
        <v>1085</v>
      </c>
      <c r="M2" t="s">
        <v>45</v>
      </c>
      <c r="O2" t="s">
        <v>1086</v>
      </c>
      <c r="Q2" t="s">
        <v>1087</v>
      </c>
      <c r="S2" t="s">
        <v>649</v>
      </c>
      <c r="U2" s="11" t="e">
        <f t="array" ref="U2">_xlfn._xlws.FILTER(#REF!,#REF!&lt;&gt;"","")</f>
        <v>#REF!</v>
      </c>
      <c r="BB2" t="e">
        <f t="array" ref="BB2">_xlfn._xlws.FILTER(#REF!,#REF!="Open","")</f>
        <v>#REF!</v>
      </c>
      <c r="CI2" t="e">
        <f t="array" ref="CI2">_xlfn._xlws.FILTER(#REF!,#REF!="Open","")</f>
        <v>#REF!</v>
      </c>
    </row>
    <row r="3" spans="1:87" ht="15.75" customHeight="1">
      <c r="A3" t="s">
        <v>93</v>
      </c>
      <c r="C3" t="s">
        <v>1088</v>
      </c>
      <c r="E3" t="s">
        <v>1089</v>
      </c>
      <c r="G3" s="5" t="s">
        <v>76</v>
      </c>
      <c r="I3" t="s">
        <v>209</v>
      </c>
      <c r="K3" t="s">
        <v>3</v>
      </c>
      <c r="M3" t="s">
        <v>1090</v>
      </c>
      <c r="O3" t="s">
        <v>1091</v>
      </c>
      <c r="Q3" t="s">
        <v>615</v>
      </c>
      <c r="S3" s="12" t="s">
        <v>44</v>
      </c>
    </row>
    <row r="4" spans="1:87" ht="15.75" customHeight="1">
      <c r="A4" t="s">
        <v>248</v>
      </c>
      <c r="C4" t="s">
        <v>1092</v>
      </c>
      <c r="E4" t="s">
        <v>1093</v>
      </c>
      <c r="G4" s="5" t="s">
        <v>38</v>
      </c>
      <c r="I4" t="s">
        <v>90</v>
      </c>
      <c r="K4" t="s">
        <v>1094</v>
      </c>
      <c r="O4" t="s">
        <v>291</v>
      </c>
      <c r="Q4" t="s">
        <v>1041</v>
      </c>
      <c r="S4" s="12" t="s">
        <v>57</v>
      </c>
    </row>
    <row r="5" spans="1:87" ht="15.75" customHeight="1">
      <c r="A5" t="s">
        <v>34</v>
      </c>
      <c r="C5" t="s">
        <v>1095</v>
      </c>
      <c r="G5" s="5" t="s">
        <v>206</v>
      </c>
      <c r="I5" t="s">
        <v>95</v>
      </c>
      <c r="O5" t="s">
        <v>1096</v>
      </c>
      <c r="Q5" t="s">
        <v>248</v>
      </c>
      <c r="S5" s="12" t="s">
        <v>210</v>
      </c>
    </row>
    <row r="6" spans="1:87" ht="15.75" customHeight="1">
      <c r="A6" t="s">
        <v>464</v>
      </c>
      <c r="C6" t="s">
        <v>1097</v>
      </c>
      <c r="G6" s="5" t="s">
        <v>435</v>
      </c>
      <c r="I6" t="s">
        <v>37</v>
      </c>
      <c r="O6" t="s">
        <v>1098</v>
      </c>
      <c r="Q6" t="s">
        <v>1099</v>
      </c>
      <c r="S6" s="12" t="s">
        <v>120</v>
      </c>
    </row>
    <row r="7" spans="1:87" ht="15.75" customHeight="1">
      <c r="A7" t="s">
        <v>489</v>
      </c>
      <c r="C7" t="s">
        <v>1100</v>
      </c>
      <c r="G7" s="5" t="s">
        <v>213</v>
      </c>
      <c r="I7" t="s">
        <v>52</v>
      </c>
      <c r="O7" t="s">
        <v>1101</v>
      </c>
      <c r="Q7" t="s">
        <v>1102</v>
      </c>
      <c r="S7" s="12" t="s">
        <v>38</v>
      </c>
    </row>
    <row r="8" spans="1:87" ht="15.75" customHeight="1">
      <c r="A8" t="s">
        <v>615</v>
      </c>
      <c r="C8" t="s">
        <v>1039</v>
      </c>
      <c r="G8" s="5" t="s">
        <v>91</v>
      </c>
      <c r="I8" t="s">
        <v>1103</v>
      </c>
      <c r="O8" t="s">
        <v>1104</v>
      </c>
      <c r="Q8" t="s">
        <v>40</v>
      </c>
      <c r="S8" s="12" t="s">
        <v>170</v>
      </c>
    </row>
    <row r="9" spans="1:87" ht="15.75" customHeight="1">
      <c r="A9" t="s">
        <v>731</v>
      </c>
      <c r="C9" t="s">
        <v>1105</v>
      </c>
      <c r="G9" s="5" t="s">
        <v>69</v>
      </c>
      <c r="I9" t="s">
        <v>56</v>
      </c>
      <c r="O9" t="s">
        <v>1106</v>
      </c>
      <c r="Q9" t="s">
        <v>1107</v>
      </c>
      <c r="S9" s="12" t="s">
        <v>435</v>
      </c>
    </row>
    <row r="10" spans="1:87" ht="15.75" customHeight="1">
      <c r="A10" t="s">
        <v>772</v>
      </c>
      <c r="G10" s="5" t="s">
        <v>1108</v>
      </c>
      <c r="I10" t="s">
        <v>763</v>
      </c>
      <c r="O10" t="s">
        <v>1109</v>
      </c>
      <c r="Q10" t="s">
        <v>1110</v>
      </c>
      <c r="S10" s="12" t="s">
        <v>1111</v>
      </c>
    </row>
    <row r="11" spans="1:87" ht="15.75" customHeight="1">
      <c r="A11" t="s">
        <v>859</v>
      </c>
      <c r="G11" s="5" t="s">
        <v>1112</v>
      </c>
      <c r="I11" t="s">
        <v>144</v>
      </c>
      <c r="O11" t="s">
        <v>1113</v>
      </c>
      <c r="Q11" t="s">
        <v>731</v>
      </c>
      <c r="S11" s="12" t="s">
        <v>363</v>
      </c>
    </row>
    <row r="12" spans="1:87" ht="15.75" customHeight="1">
      <c r="A12" t="s">
        <v>902</v>
      </c>
      <c r="G12" s="5" t="s">
        <v>112</v>
      </c>
      <c r="I12" t="s">
        <v>844</v>
      </c>
      <c r="O12" t="s">
        <v>1114</v>
      </c>
      <c r="S12" s="12" t="s">
        <v>195</v>
      </c>
    </row>
    <row r="13" spans="1:87" ht="15.75" customHeight="1">
      <c r="A13" t="s">
        <v>1083</v>
      </c>
      <c r="G13" s="5" t="s">
        <v>1115</v>
      </c>
      <c r="I13" t="s">
        <v>289</v>
      </c>
      <c r="O13" t="s">
        <v>1116</v>
      </c>
      <c r="S13" s="12" t="s">
        <v>99</v>
      </c>
    </row>
    <row r="14" spans="1:87" ht="15.75" customHeight="1">
      <c r="A14" t="s">
        <v>1088</v>
      </c>
      <c r="G14" s="5" t="s">
        <v>608</v>
      </c>
      <c r="I14" t="s">
        <v>103</v>
      </c>
      <c r="O14" t="s">
        <v>1117</v>
      </c>
      <c r="S14" s="12" t="s">
        <v>206</v>
      </c>
    </row>
    <row r="15" spans="1:87" ht="15.75" customHeight="1">
      <c r="A15" t="s">
        <v>1092</v>
      </c>
      <c r="G15" s="5" t="s">
        <v>297</v>
      </c>
      <c r="I15" t="s">
        <v>270</v>
      </c>
      <c r="O15" t="s">
        <v>1118</v>
      </c>
      <c r="S15" s="12" t="s">
        <v>406</v>
      </c>
    </row>
    <row r="16" spans="1:87" ht="15.75" customHeight="1">
      <c r="A16" t="s">
        <v>1095</v>
      </c>
      <c r="G16" s="5" t="s">
        <v>1119</v>
      </c>
      <c r="I16" t="s">
        <v>235</v>
      </c>
      <c r="O16" t="s">
        <v>1120</v>
      </c>
      <c r="S16" s="12" t="s">
        <v>107</v>
      </c>
    </row>
    <row r="17" spans="1:19" ht="15.75" customHeight="1">
      <c r="A17" t="s">
        <v>1097</v>
      </c>
      <c r="G17" s="5" t="s">
        <v>1121</v>
      </c>
      <c r="I17" t="s">
        <v>61</v>
      </c>
      <c r="O17" t="s">
        <v>1122</v>
      </c>
      <c r="S17" s="12" t="s">
        <v>297</v>
      </c>
    </row>
    <row r="18" spans="1:19" ht="15.75" customHeight="1">
      <c r="A18" t="s">
        <v>1100</v>
      </c>
      <c r="G18" s="5" t="s">
        <v>1123</v>
      </c>
      <c r="I18" t="s">
        <v>578</v>
      </c>
      <c r="O18" t="s">
        <v>1124</v>
      </c>
      <c r="S18" s="12" t="s">
        <v>165</v>
      </c>
    </row>
    <row r="19" spans="1:19" ht="15.75" customHeight="1">
      <c r="A19" t="s">
        <v>1039</v>
      </c>
      <c r="G19" s="5" t="s">
        <v>1125</v>
      </c>
      <c r="I19" t="s">
        <v>162</v>
      </c>
      <c r="O19" t="s">
        <v>1126</v>
      </c>
      <c r="S19" s="12" t="s">
        <v>271</v>
      </c>
    </row>
    <row r="20" spans="1:19" ht="15.75" customHeight="1">
      <c r="A20" t="s">
        <v>1105</v>
      </c>
      <c r="G20" s="5" t="s">
        <v>1127</v>
      </c>
      <c r="I20" t="s">
        <v>350</v>
      </c>
      <c r="O20" t="s">
        <v>1128</v>
      </c>
      <c r="S20" s="12" t="s">
        <v>135</v>
      </c>
    </row>
    <row r="21" spans="1:19" ht="15.75" customHeight="1">
      <c r="A21" t="s">
        <v>1084</v>
      </c>
      <c r="G21" s="5" t="s">
        <v>1129</v>
      </c>
      <c r="I21" t="s">
        <v>792</v>
      </c>
      <c r="O21" t="s">
        <v>1130</v>
      </c>
      <c r="S21" s="12" t="s">
        <v>182</v>
      </c>
    </row>
    <row r="22" spans="1:19" ht="15.75" customHeight="1">
      <c r="A22" t="s">
        <v>1089</v>
      </c>
      <c r="G22" s="5" t="s">
        <v>271</v>
      </c>
      <c r="I22" t="s">
        <v>246</v>
      </c>
      <c r="O22" t="s">
        <v>1131</v>
      </c>
      <c r="S22" s="12" t="s">
        <v>1132</v>
      </c>
    </row>
    <row r="23" spans="1:19" ht="15.75" customHeight="1">
      <c r="A23" t="s">
        <v>1093</v>
      </c>
      <c r="G23" s="5" t="s">
        <v>1133</v>
      </c>
      <c r="I23" t="s">
        <v>327</v>
      </c>
      <c r="O23" t="s">
        <v>1134</v>
      </c>
      <c r="S23" s="12" t="s">
        <v>1135</v>
      </c>
    </row>
    <row r="24" spans="1:19" ht="15.75" customHeight="1">
      <c r="G24" s="5" t="s">
        <v>165</v>
      </c>
      <c r="I24" t="s">
        <v>177</v>
      </c>
      <c r="O24" t="s">
        <v>1136</v>
      </c>
      <c r="S24" s="12" t="s">
        <v>1137</v>
      </c>
    </row>
    <row r="25" spans="1:19" ht="15.75" customHeight="1">
      <c r="G25" s="5" t="s">
        <v>53</v>
      </c>
      <c r="I25" t="s">
        <v>656</v>
      </c>
      <c r="O25" t="s">
        <v>1138</v>
      </c>
      <c r="S25" s="12" t="s">
        <v>1139</v>
      </c>
    </row>
    <row r="26" spans="1:19" ht="15.75" customHeight="1">
      <c r="G26" s="6" t="s">
        <v>44</v>
      </c>
      <c r="I26" t="s">
        <v>409</v>
      </c>
      <c r="O26" t="s">
        <v>1140</v>
      </c>
      <c r="S26" s="12" t="s">
        <v>1141</v>
      </c>
    </row>
    <row r="27" spans="1:19" ht="15.75" customHeight="1">
      <c r="G27" s="6" t="s">
        <v>57</v>
      </c>
      <c r="I27" t="s">
        <v>398</v>
      </c>
      <c r="O27" t="s">
        <v>1142</v>
      </c>
      <c r="S27" s="12" t="s">
        <v>311</v>
      </c>
    </row>
    <row r="28" spans="1:19" ht="15.75" customHeight="1">
      <c r="G28" s="6" t="s">
        <v>62</v>
      </c>
      <c r="I28" t="s">
        <v>1143</v>
      </c>
      <c r="O28" t="s">
        <v>1144</v>
      </c>
      <c r="S28" s="12" t="s">
        <v>91</v>
      </c>
    </row>
    <row r="29" spans="1:19" ht="15.75" customHeight="1">
      <c r="G29" s="6" t="s">
        <v>66</v>
      </c>
      <c r="I29" t="s">
        <v>1145</v>
      </c>
      <c r="O29" t="s">
        <v>1146</v>
      </c>
      <c r="S29" s="12" t="s">
        <v>72</v>
      </c>
    </row>
    <row r="30" spans="1:19" ht="15.75" customHeight="1">
      <c r="G30" s="6" t="s">
        <v>72</v>
      </c>
      <c r="I30" t="s">
        <v>495</v>
      </c>
      <c r="O30" t="s">
        <v>1147</v>
      </c>
      <c r="S30" s="12" t="s">
        <v>1148</v>
      </c>
    </row>
    <row r="31" spans="1:19" ht="15.75" customHeight="1">
      <c r="G31" s="6" t="s">
        <v>80</v>
      </c>
      <c r="I31" t="s">
        <v>607</v>
      </c>
      <c r="O31" t="s">
        <v>1149</v>
      </c>
      <c r="S31" s="12" t="s">
        <v>741</v>
      </c>
    </row>
    <row r="32" spans="1:19" ht="15.75" customHeight="1">
      <c r="G32" s="6" t="s">
        <v>99</v>
      </c>
      <c r="I32" t="s">
        <v>1150</v>
      </c>
      <c r="O32" t="s">
        <v>1151</v>
      </c>
      <c r="S32" s="12" t="s">
        <v>163</v>
      </c>
    </row>
    <row r="33" spans="7:19" ht="15.75" customHeight="1">
      <c r="G33" s="6" t="s">
        <v>107</v>
      </c>
      <c r="I33" t="s">
        <v>169</v>
      </c>
      <c r="S33" s="12" t="s">
        <v>145</v>
      </c>
    </row>
    <row r="34" spans="7:19" ht="15.75" customHeight="1">
      <c r="G34" s="6" t="s">
        <v>116</v>
      </c>
      <c r="I34" t="s">
        <v>1152</v>
      </c>
      <c r="S34" s="12" t="s">
        <v>1153</v>
      </c>
    </row>
    <row r="35" spans="7:19" ht="15.75" customHeight="1">
      <c r="G35" s="6" t="s">
        <v>135</v>
      </c>
      <c r="I35" t="s">
        <v>828</v>
      </c>
      <c r="S35" s="12" t="s">
        <v>1154</v>
      </c>
    </row>
    <row r="36" spans="7:19" ht="15.75" customHeight="1">
      <c r="G36" s="6" t="s">
        <v>138</v>
      </c>
      <c r="I36" t="s">
        <v>187</v>
      </c>
      <c r="S36" s="12" t="s">
        <v>1155</v>
      </c>
    </row>
    <row r="37" spans="7:19" ht="15.75" customHeight="1">
      <c r="G37" s="6" t="s">
        <v>145</v>
      </c>
      <c r="I37" t="s">
        <v>833</v>
      </c>
      <c r="S37" s="12" t="s">
        <v>969</v>
      </c>
    </row>
    <row r="38" spans="7:19" ht="15.75" customHeight="1">
      <c r="G38" s="6" t="s">
        <v>163</v>
      </c>
      <c r="I38" t="s">
        <v>933</v>
      </c>
      <c r="S38" s="12" t="s">
        <v>76</v>
      </c>
    </row>
    <row r="39" spans="7:19" ht="15.75" customHeight="1">
      <c r="G39" s="6" t="s">
        <v>170</v>
      </c>
      <c r="I39" t="s">
        <v>1020</v>
      </c>
      <c r="S39" s="12" t="s">
        <v>116</v>
      </c>
    </row>
    <row r="40" spans="7:19" ht="15.75" customHeight="1">
      <c r="G40" s="6" t="s">
        <v>178</v>
      </c>
      <c r="I40" t="s">
        <v>1156</v>
      </c>
      <c r="S40" s="12" t="s">
        <v>1157</v>
      </c>
    </row>
    <row r="41" spans="7:19" ht="15.75" customHeight="1">
      <c r="G41" s="6" t="s">
        <v>182</v>
      </c>
      <c r="I41" t="s">
        <v>1158</v>
      </c>
      <c r="S41" s="12" t="s">
        <v>80</v>
      </c>
    </row>
    <row r="42" spans="7:19" ht="15.75" customHeight="1">
      <c r="G42" s="6" t="s">
        <v>184</v>
      </c>
      <c r="I42" t="s">
        <v>1159</v>
      </c>
      <c r="S42" s="12" t="s">
        <v>275</v>
      </c>
    </row>
    <row r="43" spans="7:19" ht="15.75" customHeight="1">
      <c r="G43" s="6" t="s">
        <v>195</v>
      </c>
      <c r="I43" t="s">
        <v>1160</v>
      </c>
      <c r="S43" s="12" t="s">
        <v>1161</v>
      </c>
    </row>
    <row r="44" spans="7:19" ht="15.75" customHeight="1">
      <c r="G44" s="6" t="s">
        <v>200</v>
      </c>
      <c r="I44" t="s">
        <v>1162</v>
      </c>
      <c r="S44" s="12" t="s">
        <v>178</v>
      </c>
    </row>
    <row r="45" spans="7:19" ht="15.75" customHeight="1">
      <c r="G45" s="6" t="s">
        <v>210</v>
      </c>
      <c r="I45" t="s">
        <v>1163</v>
      </c>
      <c r="S45" s="12" t="s">
        <v>66</v>
      </c>
    </row>
    <row r="46" spans="7:19" ht="15.75" customHeight="1">
      <c r="G46" s="6" t="s">
        <v>275</v>
      </c>
      <c r="I46" t="s">
        <v>1035</v>
      </c>
      <c r="S46" s="12" t="s">
        <v>69</v>
      </c>
    </row>
    <row r="47" spans="7:19">
      <c r="G47" s="6" t="s">
        <v>311</v>
      </c>
      <c r="I47" t="s">
        <v>1164</v>
      </c>
      <c r="S47" t="s">
        <v>138</v>
      </c>
    </row>
    <row r="48" spans="7:19" ht="15.75" customHeight="1">
      <c r="G48" s="6" t="s">
        <v>322</v>
      </c>
      <c r="I48" t="s">
        <v>1165</v>
      </c>
      <c r="S48" s="12" t="s">
        <v>1166</v>
      </c>
    </row>
    <row r="49" spans="7:19" ht="15.75" customHeight="1">
      <c r="G49" s="6" t="s">
        <v>363</v>
      </c>
      <c r="I49" t="s">
        <v>182</v>
      </c>
      <c r="S49" s="12" t="s">
        <v>112</v>
      </c>
    </row>
    <row r="50" spans="7:19" ht="15.75" customHeight="1">
      <c r="G50" s="6" t="s">
        <v>406</v>
      </c>
      <c r="I50" t="s">
        <v>1167</v>
      </c>
      <c r="S50" s="12" t="s">
        <v>856</v>
      </c>
    </row>
    <row r="51" spans="7:19" ht="15.75" customHeight="1">
      <c r="G51" s="7" t="s">
        <v>487</v>
      </c>
      <c r="I51" t="s">
        <v>1168</v>
      </c>
      <c r="S51" s="5" t="s">
        <v>213</v>
      </c>
    </row>
    <row r="52" spans="7:19" ht="15.75" customHeight="1">
      <c r="G52" s="6" t="s">
        <v>514</v>
      </c>
      <c r="I52" t="s">
        <v>1169</v>
      </c>
      <c r="S52" s="5" t="s">
        <v>1108</v>
      </c>
    </row>
    <row r="53" spans="7:19" ht="15.75" customHeight="1">
      <c r="G53" s="6" t="s">
        <v>528</v>
      </c>
      <c r="I53" t="s">
        <v>1170</v>
      </c>
      <c r="S53" s="5" t="s">
        <v>1112</v>
      </c>
    </row>
    <row r="54" spans="7:19" ht="15.75" customHeight="1">
      <c r="G54" s="8" t="s">
        <v>613</v>
      </c>
      <c r="I54" t="s">
        <v>1171</v>
      </c>
      <c r="S54" s="5" t="s">
        <v>1115</v>
      </c>
    </row>
    <row r="55" spans="7:19" ht="15.75" customHeight="1">
      <c r="G55" s="7" t="s">
        <v>649</v>
      </c>
      <c r="I55" t="s">
        <v>1172</v>
      </c>
      <c r="S55" s="5" t="s">
        <v>608</v>
      </c>
    </row>
    <row r="56" spans="7:19" ht="15.75" customHeight="1">
      <c r="G56" s="9" t="s">
        <v>705</v>
      </c>
      <c r="I56" t="s">
        <v>1173</v>
      </c>
      <c r="S56" s="5" t="s">
        <v>1119</v>
      </c>
    </row>
    <row r="57" spans="7:19" ht="15.75" customHeight="1">
      <c r="G57" s="8" t="s">
        <v>716</v>
      </c>
      <c r="I57" t="s">
        <v>1174</v>
      </c>
      <c r="S57" s="5" t="s">
        <v>1121</v>
      </c>
    </row>
    <row r="58" spans="7:19" ht="15.75" customHeight="1">
      <c r="G58" s="8" t="s">
        <v>723</v>
      </c>
      <c r="I58" t="s">
        <v>1175</v>
      </c>
      <c r="S58" s="5" t="s">
        <v>1123</v>
      </c>
    </row>
    <row r="59" spans="7:19" ht="15.75" customHeight="1">
      <c r="G59" s="7" t="s">
        <v>741</v>
      </c>
      <c r="I59" t="s">
        <v>1176</v>
      </c>
      <c r="S59" s="5" t="s">
        <v>1125</v>
      </c>
    </row>
    <row r="60" spans="7:19" ht="15.75" customHeight="1">
      <c r="G60" s="7" t="s">
        <v>777</v>
      </c>
      <c r="I60" t="s">
        <v>1177</v>
      </c>
      <c r="S60" s="5" t="s">
        <v>1127</v>
      </c>
    </row>
    <row r="61" spans="7:19" ht="15.75" customHeight="1">
      <c r="G61" s="8" t="s">
        <v>854</v>
      </c>
      <c r="I61" t="s">
        <v>1178</v>
      </c>
      <c r="S61" s="5" t="s">
        <v>1129</v>
      </c>
    </row>
    <row r="62" spans="7:19" ht="15.75" customHeight="1">
      <c r="G62" s="8" t="s">
        <v>856</v>
      </c>
      <c r="I62" t="s">
        <v>1179</v>
      </c>
      <c r="S62" s="5" t="s">
        <v>1133</v>
      </c>
    </row>
    <row r="63" spans="7:19" ht="15.75" customHeight="1">
      <c r="G63" s="8" t="s">
        <v>900</v>
      </c>
      <c r="I63" t="s">
        <v>1180</v>
      </c>
      <c r="S63" s="5" t="s">
        <v>53</v>
      </c>
    </row>
    <row r="64" spans="7:19">
      <c r="G64" s="7" t="s">
        <v>969</v>
      </c>
      <c r="I64" t="s">
        <v>1181</v>
      </c>
      <c r="S64" s="6" t="s">
        <v>62</v>
      </c>
    </row>
    <row r="65" spans="7:19">
      <c r="G65" s="9" t="s">
        <v>1011</v>
      </c>
      <c r="I65" t="s">
        <v>1182</v>
      </c>
      <c r="S65" s="6" t="s">
        <v>184</v>
      </c>
    </row>
    <row r="66" spans="7:19">
      <c r="I66" t="s">
        <v>1183</v>
      </c>
      <c r="S66" s="6" t="s">
        <v>200</v>
      </c>
    </row>
    <row r="67" spans="7:19">
      <c r="S67" s="6" t="s">
        <v>322</v>
      </c>
    </row>
    <row r="68" spans="7:19">
      <c r="S68" s="7" t="s">
        <v>487</v>
      </c>
    </row>
    <row r="69" spans="7:19">
      <c r="S69" s="6" t="s">
        <v>514</v>
      </c>
    </row>
    <row r="70" spans="7:19">
      <c r="S70" s="6" t="s">
        <v>528</v>
      </c>
    </row>
    <row r="71" spans="7:19" ht="15.75" customHeight="1">
      <c r="S71" s="8" t="s">
        <v>613</v>
      </c>
    </row>
    <row r="72" spans="7:19">
      <c r="S72" s="7" t="s">
        <v>649</v>
      </c>
    </row>
    <row r="73" spans="7:19">
      <c r="S73" s="9" t="s">
        <v>705</v>
      </c>
    </row>
    <row r="74" spans="7:19" ht="15.75" customHeight="1">
      <c r="S74" s="8" t="s">
        <v>716</v>
      </c>
    </row>
    <row r="75" spans="7:19" ht="15.75" customHeight="1">
      <c r="S75" s="8" t="s">
        <v>723</v>
      </c>
    </row>
    <row r="76" spans="7:19" ht="15.75" customHeight="1">
      <c r="S76" s="8" t="s">
        <v>854</v>
      </c>
    </row>
    <row r="77" spans="7:19" ht="15.75" customHeight="1">
      <c r="S77" s="8" t="s">
        <v>900</v>
      </c>
    </row>
    <row r="78" spans="7:19">
      <c r="S78" s="9" t="s">
        <v>1011</v>
      </c>
    </row>
    <row r="86" spans="1:77" ht="15.75" customHeight="1">
      <c r="A86" t="s">
        <v>649</v>
      </c>
      <c r="B86" s="12" t="s">
        <v>44</v>
      </c>
      <c r="C86" s="12" t="s">
        <v>57</v>
      </c>
      <c r="D86" s="12" t="s">
        <v>210</v>
      </c>
      <c r="E86" s="12" t="s">
        <v>120</v>
      </c>
      <c r="F86" s="12" t="s">
        <v>38</v>
      </c>
      <c r="G86" s="12" t="s">
        <v>170</v>
      </c>
      <c r="H86" s="12" t="s">
        <v>435</v>
      </c>
      <c r="I86" s="12" t="s">
        <v>1111</v>
      </c>
      <c r="J86" s="12" t="s">
        <v>363</v>
      </c>
      <c r="K86" s="12" t="s">
        <v>195</v>
      </c>
      <c r="L86" s="12" t="s">
        <v>99</v>
      </c>
      <c r="M86" s="12" t="s">
        <v>206</v>
      </c>
      <c r="N86" s="12" t="s">
        <v>406</v>
      </c>
      <c r="O86" s="12" t="s">
        <v>107</v>
      </c>
      <c r="P86" s="12" t="s">
        <v>297</v>
      </c>
      <c r="Q86" s="12" t="s">
        <v>165</v>
      </c>
      <c r="R86" s="12" t="s">
        <v>271</v>
      </c>
      <c r="S86" s="12" t="s">
        <v>135</v>
      </c>
      <c r="T86" s="12" t="s">
        <v>182</v>
      </c>
      <c r="U86" s="12" t="s">
        <v>1132</v>
      </c>
      <c r="V86" s="12" t="s">
        <v>1135</v>
      </c>
      <c r="W86" s="12" t="s">
        <v>1137</v>
      </c>
      <c r="X86" s="12" t="s">
        <v>1139</v>
      </c>
      <c r="Y86" s="12" t="s">
        <v>1141</v>
      </c>
      <c r="Z86" s="12" t="s">
        <v>311</v>
      </c>
      <c r="AA86" s="12" t="s">
        <v>91</v>
      </c>
      <c r="AB86" s="12" t="s">
        <v>72</v>
      </c>
      <c r="AC86" s="12" t="s">
        <v>1148</v>
      </c>
      <c r="AD86" s="12" t="s">
        <v>741</v>
      </c>
      <c r="AE86" s="12" t="s">
        <v>163</v>
      </c>
      <c r="AF86" s="12" t="s">
        <v>145</v>
      </c>
      <c r="AG86" s="12" t="s">
        <v>1153</v>
      </c>
      <c r="AH86" s="12" t="s">
        <v>1154</v>
      </c>
      <c r="AI86" s="12" t="s">
        <v>1155</v>
      </c>
      <c r="AJ86" s="12" t="s">
        <v>969</v>
      </c>
      <c r="AK86" s="12" t="s">
        <v>76</v>
      </c>
      <c r="AL86" s="12" t="s">
        <v>116</v>
      </c>
      <c r="AM86" s="12" t="s">
        <v>1157</v>
      </c>
      <c r="AN86" s="12" t="s">
        <v>80</v>
      </c>
      <c r="AO86" s="12" t="s">
        <v>275</v>
      </c>
      <c r="AP86" s="12" t="s">
        <v>1161</v>
      </c>
      <c r="AQ86" s="12" t="s">
        <v>178</v>
      </c>
      <c r="AR86" s="12" t="s">
        <v>66</v>
      </c>
      <c r="AS86" s="12" t="s">
        <v>69</v>
      </c>
      <c r="AT86" t="s">
        <v>138</v>
      </c>
      <c r="AU86" s="12" t="s">
        <v>1166</v>
      </c>
      <c r="AV86" s="12" t="s">
        <v>112</v>
      </c>
      <c r="AW86" s="12" t="s">
        <v>856</v>
      </c>
      <c r="AX86" s="5" t="s">
        <v>213</v>
      </c>
      <c r="AY86" s="5" t="s">
        <v>1108</v>
      </c>
      <c r="AZ86" s="5" t="s">
        <v>1112</v>
      </c>
      <c r="BA86" s="5" t="s">
        <v>1115</v>
      </c>
      <c r="BB86" s="5" t="s">
        <v>608</v>
      </c>
      <c r="BC86" s="5" t="s">
        <v>1119</v>
      </c>
      <c r="BD86" s="5" t="s">
        <v>1121</v>
      </c>
      <c r="BE86" s="5" t="s">
        <v>1123</v>
      </c>
      <c r="BF86" s="5" t="s">
        <v>1125</v>
      </c>
      <c r="BG86" s="5" t="s">
        <v>1127</v>
      </c>
      <c r="BH86" s="5" t="s">
        <v>1129</v>
      </c>
      <c r="BI86" s="5" t="s">
        <v>1133</v>
      </c>
      <c r="BJ86" s="5" t="s">
        <v>53</v>
      </c>
      <c r="BK86" s="6" t="s">
        <v>62</v>
      </c>
      <c r="BL86" s="6" t="s">
        <v>184</v>
      </c>
      <c r="BM86" s="6" t="s">
        <v>200</v>
      </c>
      <c r="BN86" s="6" t="s">
        <v>322</v>
      </c>
      <c r="BO86" s="7" t="s">
        <v>487</v>
      </c>
      <c r="BP86" s="6" t="s">
        <v>514</v>
      </c>
      <c r="BQ86" s="6" t="s">
        <v>528</v>
      </c>
      <c r="BR86" s="8" t="s">
        <v>613</v>
      </c>
      <c r="BS86" s="7" t="s">
        <v>649</v>
      </c>
      <c r="BT86" s="9" t="s">
        <v>705</v>
      </c>
      <c r="BU86" s="8" t="s">
        <v>716</v>
      </c>
      <c r="BV86" s="8" t="s">
        <v>723</v>
      </c>
      <c r="BW86" s="8" t="s">
        <v>854</v>
      </c>
      <c r="BX86" s="8" t="s">
        <v>900</v>
      </c>
      <c r="BY86" s="9" t="s">
        <v>1011</v>
      </c>
    </row>
    <row r="89" spans="1:77">
      <c r="A89" t="s">
        <v>43</v>
      </c>
      <c r="B89" t="s">
        <v>209</v>
      </c>
      <c r="C89" t="s">
        <v>90</v>
      </c>
      <c r="D89" t="s">
        <v>95</v>
      </c>
      <c r="E89" t="s">
        <v>37</v>
      </c>
      <c r="F89" t="s">
        <v>52</v>
      </c>
      <c r="G89" t="s">
        <v>1103</v>
      </c>
      <c r="H89" t="s">
        <v>56</v>
      </c>
      <c r="I89" t="s">
        <v>763</v>
      </c>
      <c r="J89" t="s">
        <v>144</v>
      </c>
      <c r="K89" t="s">
        <v>844</v>
      </c>
      <c r="L89" t="s">
        <v>289</v>
      </c>
      <c r="M89" t="s">
        <v>103</v>
      </c>
      <c r="N89" t="s">
        <v>270</v>
      </c>
      <c r="O89" t="s">
        <v>235</v>
      </c>
      <c r="P89" t="s">
        <v>61</v>
      </c>
      <c r="Q89" t="s">
        <v>578</v>
      </c>
      <c r="R89" t="s">
        <v>162</v>
      </c>
      <c r="S89" t="s">
        <v>350</v>
      </c>
      <c r="T89" t="s">
        <v>792</v>
      </c>
      <c r="U89" t="s">
        <v>246</v>
      </c>
      <c r="V89" t="s">
        <v>327</v>
      </c>
      <c r="W89" t="s">
        <v>177</v>
      </c>
      <c r="X89" t="s">
        <v>656</v>
      </c>
      <c r="Y89" t="s">
        <v>409</v>
      </c>
      <c r="Z89" t="s">
        <v>398</v>
      </c>
      <c r="AA89" t="s">
        <v>1143</v>
      </c>
      <c r="AB89" t="s">
        <v>1145</v>
      </c>
      <c r="AC89" t="s">
        <v>495</v>
      </c>
      <c r="AD89" t="s">
        <v>607</v>
      </c>
      <c r="AE89" t="s">
        <v>1150</v>
      </c>
      <c r="AF89" t="s">
        <v>169</v>
      </c>
      <c r="AG89" t="s">
        <v>1152</v>
      </c>
      <c r="AH89" t="s">
        <v>828</v>
      </c>
      <c r="AI89" t="s">
        <v>187</v>
      </c>
      <c r="AJ89" t="s">
        <v>833</v>
      </c>
      <c r="AK89" t="s">
        <v>933</v>
      </c>
      <c r="AL89" t="s">
        <v>1020</v>
      </c>
      <c r="AM89" t="s">
        <v>1156</v>
      </c>
      <c r="AN89" t="s">
        <v>1158</v>
      </c>
      <c r="AO89" t="s">
        <v>1159</v>
      </c>
      <c r="AP89" t="s">
        <v>1160</v>
      </c>
      <c r="AQ89" t="s">
        <v>1162</v>
      </c>
      <c r="AR89" t="s">
        <v>1163</v>
      </c>
      <c r="AS89" t="s">
        <v>1035</v>
      </c>
      <c r="AT89" t="s">
        <v>1164</v>
      </c>
      <c r="AU89" t="s">
        <v>1165</v>
      </c>
      <c r="AV89" t="s">
        <v>182</v>
      </c>
      <c r="AW89" t="s">
        <v>1167</v>
      </c>
      <c r="AX89" t="s">
        <v>1168</v>
      </c>
      <c r="AY89" t="s">
        <v>1169</v>
      </c>
      <c r="AZ89" t="s">
        <v>1170</v>
      </c>
      <c r="BA89" t="s">
        <v>1171</v>
      </c>
      <c r="BB89" t="s">
        <v>1172</v>
      </c>
      <c r="BC89" t="s">
        <v>1173</v>
      </c>
      <c r="BD89" t="s">
        <v>1174</v>
      </c>
      <c r="BE89" t="s">
        <v>1175</v>
      </c>
      <c r="BF89" t="s">
        <v>1176</v>
      </c>
      <c r="BG89" t="s">
        <v>1177</v>
      </c>
      <c r="BH89" t="s">
        <v>1178</v>
      </c>
      <c r="BI89" t="s">
        <v>1179</v>
      </c>
      <c r="BJ89" t="s">
        <v>1180</v>
      </c>
      <c r="BK89" t="s">
        <v>1181</v>
      </c>
      <c r="BL89" t="s">
        <v>1182</v>
      </c>
      <c r="BM89" t="s">
        <v>1183</v>
      </c>
    </row>
  </sheetData>
  <autoFilter ref="G32:G86" xr:uid="{00000000-0009-0000-0000-000008000000}"/>
  <conditionalFormatting sqref="O12:O32 P2:P11">
    <cfRule type="duplicateValues" dxfId="0" priority="2"/>
  </conditionalFormatting>
  <dataValidations count="1">
    <dataValidation type="list" showInputMessage="1" showErrorMessage="1" sqref="A2:A23 C2:C9 E2:E4" xr:uid="{00000000-0002-0000-0800-000000000000}">
      <formula1>"QCRLines"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61</vt:i4>
      </vt:variant>
    </vt:vector>
  </HeadingPairs>
  <TitlesOfParts>
    <vt:vector size="70" baseType="lpstr">
      <vt:lpstr>Database</vt:lpstr>
      <vt:lpstr>EmployeeForm</vt:lpstr>
      <vt:lpstr>RAB Form</vt:lpstr>
      <vt:lpstr>EngineerForm</vt:lpstr>
      <vt:lpstr>QCR</vt:lpstr>
      <vt:lpstr>NCMR</vt:lpstr>
      <vt:lpstr>PivotTable</vt:lpstr>
      <vt:lpstr>Charts</vt:lpstr>
      <vt:lpstr>Reference</vt:lpstr>
      <vt:lpstr>AUBearing</vt:lpstr>
      <vt:lpstr>EmployeeForm!Bearing_Part</vt:lpstr>
      <vt:lpstr>Bearing_Part</vt:lpstr>
      <vt:lpstr>BearingPart2</vt:lpstr>
      <vt:lpstr>EmployeeForm!CheckID</vt:lpstr>
      <vt:lpstr>CheckID</vt:lpstr>
      <vt:lpstr>CheckID2</vt:lpstr>
      <vt:lpstr>EmployeeForm!CurrRec</vt:lpstr>
      <vt:lpstr>CurrRec</vt:lpstr>
      <vt:lpstr>CurrRec2</vt:lpstr>
      <vt:lpstr>Day_Closed</vt:lpstr>
      <vt:lpstr>EmployeeForm!Day_Opened</vt:lpstr>
      <vt:lpstr>Day_Opened</vt:lpstr>
      <vt:lpstr>Day_Opened2</vt:lpstr>
      <vt:lpstr>EmployeeRemarks2</vt:lpstr>
      <vt:lpstr>FormEnter</vt:lpstr>
      <vt:lpstr>EmployeeForm!FormEntry</vt:lpstr>
      <vt:lpstr>FormEntry</vt:lpstr>
      <vt:lpstr>FormSubmit</vt:lpstr>
      <vt:lpstr>EmployeeForm!Line</vt:lpstr>
      <vt:lpstr>Line</vt:lpstr>
      <vt:lpstr>'RAB Form'!Line2</vt:lpstr>
      <vt:lpstr>LineCheck</vt:lpstr>
      <vt:lpstr>LineCheck2</vt:lpstr>
      <vt:lpstr>EmployeeForm!Machine</vt:lpstr>
      <vt:lpstr>Machine</vt:lpstr>
      <vt:lpstr>Machine2</vt:lpstr>
      <vt:lpstr>MachineList</vt:lpstr>
      <vt:lpstr>Month_Closed</vt:lpstr>
      <vt:lpstr>EmployeeForm!Month_Opened</vt:lpstr>
      <vt:lpstr>Month_Opened</vt:lpstr>
      <vt:lpstr>Month_Opened2</vt:lpstr>
      <vt:lpstr>NCMR</vt:lpstr>
      <vt:lpstr>OrderID</vt:lpstr>
      <vt:lpstr>EmployeeForm!OrderSele</vt:lpstr>
      <vt:lpstr>OrderSele</vt:lpstr>
      <vt:lpstr>OrderSele2</vt:lpstr>
      <vt:lpstr>EmployeeForm!Originator</vt:lpstr>
      <vt:lpstr>Originator</vt:lpstr>
      <vt:lpstr>Originator2</vt:lpstr>
      <vt:lpstr>EmployeeForm!Problem</vt:lpstr>
      <vt:lpstr>Problem</vt:lpstr>
      <vt:lpstr>Problem2</vt:lpstr>
      <vt:lpstr>ProblemLisg</vt:lpstr>
      <vt:lpstr>ProblemList</vt:lpstr>
      <vt:lpstr>EmployeeForm!QCR</vt:lpstr>
      <vt:lpstr>QCR</vt:lpstr>
      <vt:lpstr>QCRAU</vt:lpstr>
      <vt:lpstr>QCRLines</vt:lpstr>
      <vt:lpstr>RABBearing</vt:lpstr>
      <vt:lpstr>RABEntry</vt:lpstr>
      <vt:lpstr>EmployeeForm!SelRec</vt:lpstr>
      <vt:lpstr>SelRec</vt:lpstr>
      <vt:lpstr>SelRec2</vt:lpstr>
      <vt:lpstr>EmployeeForm!Shift</vt:lpstr>
      <vt:lpstr>Shift</vt:lpstr>
      <vt:lpstr>Shift_Opened2</vt:lpstr>
      <vt:lpstr>ShiftList</vt:lpstr>
      <vt:lpstr>W_O2</vt:lpstr>
      <vt:lpstr>EmployeeForm!WO</vt:lpstr>
      <vt:lpstr>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Imafidon</dc:creator>
  <cp:lastModifiedBy>Bryan Imafidon</cp:lastModifiedBy>
  <dcterms:created xsi:type="dcterms:W3CDTF">2022-04-21T15:19:00Z</dcterms:created>
  <dcterms:modified xsi:type="dcterms:W3CDTF">2023-03-06T15:49:45Z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A21DD813E1764F868DC25BC5F10FB66D</vt:lpwstr>
  </property>
  <property fmtid="{D5CDD505-2E9C-101B-9397-08002B2CF9AE}" pid="3" name="KSOProductBuildVer">
    <vt:lpwstr>1033-11.2.0.11486</vt:lpwstr>
  </property>
</Properties>
</file>