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kub_000\Documents\"/>
    </mc:Choice>
  </mc:AlternateContent>
  <bookViews>
    <workbookView xWindow="0" yWindow="0" windowWidth="19200" windowHeight="6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D23" i="1"/>
  <c r="F23" i="1" s="1"/>
  <c r="D22" i="1"/>
  <c r="D21" i="1"/>
  <c r="F21" i="1" s="1"/>
  <c r="D13" i="1"/>
  <c r="D14" i="1"/>
  <c r="D15" i="1"/>
  <c r="F15" i="1" s="1"/>
  <c r="D16" i="1"/>
  <c r="F16" i="1" s="1"/>
  <c r="D17" i="1"/>
  <c r="F17" i="1" s="1"/>
  <c r="D18" i="1"/>
  <c r="F18" i="1" s="1"/>
  <c r="D19" i="1"/>
  <c r="D20" i="1"/>
  <c r="F13" i="1" l="1"/>
  <c r="H13" i="1"/>
  <c r="H14" i="1" s="1"/>
  <c r="F24" i="1"/>
  <c r="F20" i="1"/>
  <c r="D48" i="1"/>
  <c r="F14" i="1"/>
  <c r="F19" i="1"/>
  <c r="F22" i="1"/>
  <c r="D47" i="1"/>
  <c r="H15" i="1" l="1"/>
  <c r="H16" i="1" s="1"/>
  <c r="H17" i="1" s="1"/>
  <c r="H18" i="1" s="1"/>
  <c r="F47" i="1"/>
  <c r="H19" i="1" l="1"/>
  <c r="H20" i="1" l="1"/>
  <c r="H21" i="1" s="1"/>
  <c r="H22" i="1" l="1"/>
  <c r="H23" i="1" s="1"/>
  <c r="H24" i="1" s="1"/>
  <c r="H25" i="1" s="1"/>
  <c r="H26" i="1" l="1"/>
  <c r="H27" i="1" s="1"/>
  <c r="H28" i="1" l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l="1"/>
  <c r="D6" i="1" l="1"/>
  <c r="D7" i="1" s="1"/>
  <c r="B6" i="1"/>
  <c r="B7" i="1" s="1"/>
  <c r="C6" i="1"/>
  <c r="C7" i="1" s="1"/>
  <c r="H46" i="1"/>
</calcChain>
</file>

<file path=xl/sharedStrings.xml><?xml version="1.0" encoding="utf-8"?>
<sst xmlns="http://schemas.openxmlformats.org/spreadsheetml/2006/main" count="44" uniqueCount="40">
  <si>
    <t>uF</t>
  </si>
  <si>
    <t>pF</t>
  </si>
  <si>
    <t>nF</t>
  </si>
  <si>
    <t>Capacitor Substitution with the Programmable Capacitor</t>
  </si>
  <si>
    <t>25V max.</t>
  </si>
  <si>
    <t>2.2nF</t>
  </si>
  <si>
    <t>1nF</t>
  </si>
  <si>
    <t>470pF</t>
  </si>
  <si>
    <t>33pF</t>
  </si>
  <si>
    <t>16pF</t>
  </si>
  <si>
    <t>68pF</t>
  </si>
  <si>
    <t>120pF</t>
  </si>
  <si>
    <t>240pF</t>
  </si>
  <si>
    <t>6.8pF</t>
  </si>
  <si>
    <t>4pF</t>
  </si>
  <si>
    <t>2.2pF</t>
  </si>
  <si>
    <t>1pF</t>
  </si>
  <si>
    <t>.5pF</t>
  </si>
  <si>
    <t>.2pF</t>
  </si>
  <si>
    <t>.1pF</t>
  </si>
  <si>
    <t>470uF</t>
  </si>
  <si>
    <t>6.8uF</t>
  </si>
  <si>
    <t>4.7uF</t>
  </si>
  <si>
    <t>2.2uF</t>
  </si>
  <si>
    <t>1uF</t>
  </si>
  <si>
    <t>10uF</t>
  </si>
  <si>
    <t>33uF</t>
  </si>
  <si>
    <t>68uF</t>
  </si>
  <si>
    <t>470nF</t>
  </si>
  <si>
    <t>220nF</t>
  </si>
  <si>
    <t>120nF</t>
  </si>
  <si>
    <t>68nF</t>
  </si>
  <si>
    <t>33nF</t>
  </si>
  <si>
    <t>18nF</t>
  </si>
  <si>
    <t>6.8nF</t>
  </si>
  <si>
    <t>4.7nF</t>
  </si>
  <si>
    <t xml:space="preserve">Calculated value: </t>
  </si>
  <si>
    <t xml:space="preserve">Variance %: </t>
  </si>
  <si>
    <r>
      <t>Enter a value:</t>
    </r>
    <r>
      <rPr>
        <sz val="11"/>
        <color rgb="FFFF0000"/>
        <rFont val="Calibri"/>
        <family val="2"/>
      </rPr>
      <t>*</t>
    </r>
  </si>
  <si>
    <r>
      <rPr>
        <sz val="11"/>
        <color rgb="FFFF0000"/>
        <rFont val="Calibri"/>
        <family val="2"/>
      </rPr>
      <t>*</t>
    </r>
    <r>
      <rPr>
        <sz val="11"/>
        <color theme="1"/>
        <rFont val="Calibri"/>
        <family val="2"/>
        <scheme val="minor"/>
      </rPr>
      <t xml:space="preserve"> Enter a value in only one of the three boxes.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</si>
</sst>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00000"/>
    <numFmt numFmtId="165" formatCode="0.0000E+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166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Border="1"/>
    <xf numFmtId="10" fontId="0" fillId="0" borderId="0" xfId="1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10" fontId="0" fillId="0" borderId="7" xfId="0" applyNumberFormat="1" applyBorder="1"/>
    <xf numFmtId="10" fontId="0" fillId="0" borderId="8" xfId="0" applyNumberFormat="1" applyBorder="1"/>
    <xf numFmtId="10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166" fontId="0" fillId="0" borderId="12" xfId="0" applyNumberFormat="1" applyBorder="1"/>
    <xf numFmtId="44" fontId="0" fillId="0" borderId="0" xfId="2" applyFont="1" applyAlignment="1">
      <alignment horizontal="right"/>
    </xf>
    <xf numFmtId="49" fontId="0" fillId="0" borderId="0" xfId="2" quotePrefix="1" applyNumberFormat="1" applyFont="1" applyAlignment="1">
      <alignment horizontal="right"/>
    </xf>
    <xf numFmtId="0" fontId="0" fillId="0" borderId="0" xfId="0" applyAlignment="1">
      <alignment vertical="top"/>
    </xf>
  </cellXfs>
  <cellStyles count="3">
    <cellStyle name="Currency" xfId="2" builtinId="4"/>
    <cellStyle name="Normal" xfId="0" builtinId="0"/>
    <cellStyle name="Percent" xfId="1" builtinId="5"/>
  </cellStyles>
  <dxfs count="3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C5" sqref="C5"/>
    </sheetView>
  </sheetViews>
  <sheetFormatPr defaultRowHeight="14.5" x14ac:dyDescent="0.35"/>
  <cols>
    <col min="1" max="1" width="16.6328125" customWidth="1"/>
    <col min="2" max="3" width="11.81640625" bestFit="1" customWidth="1"/>
    <col min="4" max="4" width="13.453125" bestFit="1" customWidth="1"/>
    <col min="5" max="12" width="3.6328125" customWidth="1"/>
    <col min="13" max="13" width="5.6328125" customWidth="1"/>
    <col min="14" max="21" width="3.6328125" customWidth="1"/>
  </cols>
  <sheetData>
    <row r="1" spans="1:21" x14ac:dyDescent="0.35">
      <c r="A1" t="s">
        <v>3</v>
      </c>
    </row>
    <row r="2" spans="1:21" x14ac:dyDescent="0.35">
      <c r="A2" t="s">
        <v>4</v>
      </c>
    </row>
    <row r="3" spans="1:21" ht="15" thickBot="1" x14ac:dyDescent="0.4"/>
    <row r="4" spans="1:21" ht="15" thickBot="1" x14ac:dyDescent="0.4">
      <c r="B4" s="14" t="s">
        <v>0</v>
      </c>
      <c r="C4" s="15" t="s">
        <v>2</v>
      </c>
      <c r="D4" s="16" t="s">
        <v>1</v>
      </c>
    </row>
    <row r="5" spans="1:21" ht="15" thickBot="1" x14ac:dyDescent="0.4">
      <c r="A5" s="27" t="s">
        <v>38</v>
      </c>
      <c r="B5" s="17"/>
      <c r="C5" s="18">
        <v>641</v>
      </c>
      <c r="D5" s="19"/>
    </row>
    <row r="6" spans="1:21" x14ac:dyDescent="0.35">
      <c r="A6" s="26" t="s">
        <v>36</v>
      </c>
      <c r="B6" s="23" t="str">
        <f>IF(H45&gt;0.000001,H45*1000000,"")</f>
        <v/>
      </c>
      <c r="C6" s="24">
        <f>IF(AND(H45&gt;=0.000000001,H45&lt;0.000001),H45*1000000000,"")</f>
        <v>641.00000000000011</v>
      </c>
      <c r="D6" s="25" t="str">
        <f>IF(AND(H45&gt;0,H45&lt;0.000000001),H45*1000000000000,"")</f>
        <v/>
      </c>
    </row>
    <row r="7" spans="1:21" ht="15" thickBot="1" x14ac:dyDescent="0.4">
      <c r="A7" s="26" t="s">
        <v>37</v>
      </c>
      <c r="B7" s="20" t="str">
        <f>IFERROR(IF(B5&gt;0,(B6-B5)/B5,""),"")</f>
        <v/>
      </c>
      <c r="C7" s="21">
        <f>IFERROR(IF(C5&gt;0,(C6-C5)/C5,""),"")</f>
        <v>1.7735856118816854E-16</v>
      </c>
      <c r="D7" s="22" t="str">
        <f>IFERROR(IF(D5&gt;0,(D6-D5)/D5,""),"")</f>
        <v/>
      </c>
    </row>
    <row r="8" spans="1:21" ht="15" thickBot="1" x14ac:dyDescent="0.4">
      <c r="A8" s="11"/>
      <c r="B8" s="12"/>
      <c r="C8" s="12"/>
      <c r="D8" s="13"/>
    </row>
    <row r="9" spans="1:21" ht="50" customHeight="1" thickBot="1" x14ac:dyDescent="0.4">
      <c r="A9" s="28" t="s">
        <v>39</v>
      </c>
      <c r="E9" s="5" t="s">
        <v>5</v>
      </c>
      <c r="F9" s="6" t="s">
        <v>6</v>
      </c>
      <c r="G9" s="6" t="s">
        <v>7</v>
      </c>
      <c r="H9" s="6" t="s">
        <v>12</v>
      </c>
      <c r="I9" s="6" t="s">
        <v>11</v>
      </c>
      <c r="J9" s="6" t="s">
        <v>10</v>
      </c>
      <c r="K9" s="6" t="s">
        <v>8</v>
      </c>
      <c r="L9" s="7" t="s">
        <v>9</v>
      </c>
      <c r="N9" s="5" t="s">
        <v>13</v>
      </c>
      <c r="O9" s="6" t="s">
        <v>14</v>
      </c>
      <c r="P9" s="6" t="s">
        <v>15</v>
      </c>
      <c r="Q9" s="6" t="s">
        <v>16</v>
      </c>
      <c r="R9" s="6" t="s">
        <v>17</v>
      </c>
      <c r="S9" s="6" t="s">
        <v>18</v>
      </c>
      <c r="T9" s="6" t="s">
        <v>19</v>
      </c>
      <c r="U9" s="7" t="s">
        <v>19</v>
      </c>
    </row>
    <row r="10" spans="1:21" ht="32" customHeight="1" thickBot="1" x14ac:dyDescent="0.4"/>
    <row r="11" spans="1:21" ht="50" customHeight="1" thickBot="1" x14ac:dyDescent="0.4">
      <c r="E11" s="5" t="s">
        <v>20</v>
      </c>
      <c r="F11" s="6" t="s">
        <v>27</v>
      </c>
      <c r="G11" s="6" t="s">
        <v>26</v>
      </c>
      <c r="H11" s="6" t="s">
        <v>25</v>
      </c>
      <c r="I11" s="6" t="s">
        <v>21</v>
      </c>
      <c r="J11" s="6" t="s">
        <v>22</v>
      </c>
      <c r="K11" s="6" t="s">
        <v>23</v>
      </c>
      <c r="L11" s="7" t="s">
        <v>24</v>
      </c>
      <c r="N11" s="5" t="s">
        <v>28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T11" s="6" t="s">
        <v>34</v>
      </c>
      <c r="U11" s="7" t="s">
        <v>35</v>
      </c>
    </row>
    <row r="12" spans="1:21" ht="12" customHeight="1" x14ac:dyDescent="0.35"/>
    <row r="13" spans="1:21" ht="12" hidden="1" customHeight="1" x14ac:dyDescent="0.35">
      <c r="A13" s="10">
        <v>470</v>
      </c>
      <c r="B13" t="s">
        <v>0</v>
      </c>
      <c r="C13" s="1">
        <v>9.9999999999999995E-7</v>
      </c>
      <c r="D13" s="1">
        <f t="shared" ref="D13:D20" si="0">A13*C13</f>
        <v>4.6999999999999999E-4</v>
      </c>
      <c r="F13" s="8">
        <f>D13*1000000</f>
        <v>470</v>
      </c>
      <c r="H13">
        <f>IF(D13&gt;($B$5+$C$5/1000+$D$5/1000000)/1000000,0,D13)</f>
        <v>0</v>
      </c>
    </row>
    <row r="14" spans="1:21" ht="12" hidden="1" customHeight="1" x14ac:dyDescent="0.35">
      <c r="A14" s="10">
        <v>68</v>
      </c>
      <c r="C14" s="1">
        <v>9.9999999999999995E-7</v>
      </c>
      <c r="D14" s="1">
        <f t="shared" si="0"/>
        <v>6.7999999999999999E-5</v>
      </c>
      <c r="F14" s="8">
        <f t="shared" ref="F14:F20" si="1">D14*1000000</f>
        <v>68</v>
      </c>
      <c r="H14" s="9">
        <f>IF(D14+H13&gt;($B$5+$C$5/1000+$D$5/1000000)/1000000,0,D14)</f>
        <v>0</v>
      </c>
    </row>
    <row r="15" spans="1:21" ht="12" hidden="1" customHeight="1" x14ac:dyDescent="0.35">
      <c r="A15" s="10">
        <v>33</v>
      </c>
      <c r="C15" s="1">
        <v>9.9999999999999995E-7</v>
      </c>
      <c r="D15" s="1">
        <f t="shared" si="0"/>
        <v>3.2999999999999996E-5</v>
      </c>
      <c r="F15" s="8">
        <f t="shared" si="1"/>
        <v>32.999999999999993</v>
      </c>
      <c r="H15">
        <f>IF(D15+SUM(H$13:H14)&gt;($B$5+$C$5/1000+$D$5/1000000)/1000000,0,D15)</f>
        <v>0</v>
      </c>
    </row>
    <row r="16" spans="1:21" ht="12" hidden="1" customHeight="1" x14ac:dyDescent="0.35">
      <c r="A16" s="10">
        <v>10</v>
      </c>
      <c r="C16" s="1">
        <v>9.9999999999999995E-7</v>
      </c>
      <c r="D16" s="1">
        <f t="shared" si="0"/>
        <v>9.9999999999999991E-6</v>
      </c>
      <c r="F16" s="8">
        <f t="shared" si="1"/>
        <v>10</v>
      </c>
      <c r="H16">
        <f>IF(D16+SUM(H$13:H15)&gt;($B$5+$C$5/1000+$D$5/1000000)/1000000,0,D16)</f>
        <v>0</v>
      </c>
    </row>
    <row r="17" spans="1:8" ht="12" hidden="1" customHeight="1" x14ac:dyDescent="0.35">
      <c r="A17" s="10">
        <v>6.8</v>
      </c>
      <c r="C17" s="1">
        <v>9.9999999999999995E-7</v>
      </c>
      <c r="D17" s="1">
        <f t="shared" si="0"/>
        <v>6.7999999999999993E-6</v>
      </c>
      <c r="F17" s="8">
        <f t="shared" si="1"/>
        <v>6.7999999999999989</v>
      </c>
      <c r="H17">
        <f>IF(D17+SUM(H$13:H16)&gt;($B$5+$C$5/1000+$D$5/1000000)/1000000,0,D17)</f>
        <v>0</v>
      </c>
    </row>
    <row r="18" spans="1:8" ht="12" hidden="1" customHeight="1" x14ac:dyDescent="0.35">
      <c r="A18" s="10">
        <v>4.7</v>
      </c>
      <c r="C18" s="1">
        <v>9.9999999999999995E-7</v>
      </c>
      <c r="D18" s="1">
        <f t="shared" si="0"/>
        <v>4.6999999999999999E-6</v>
      </c>
      <c r="F18" s="8">
        <f t="shared" si="1"/>
        <v>4.7</v>
      </c>
      <c r="H18">
        <f>IF(D18+SUM(H$13:H17)&gt;($B$5+$C$5/1000+$D$5/1000000)/1000000,0,D18)</f>
        <v>0</v>
      </c>
    </row>
    <row r="19" spans="1:8" ht="12" hidden="1" customHeight="1" x14ac:dyDescent="0.35">
      <c r="A19" s="10">
        <v>2.2000000000000002</v>
      </c>
      <c r="C19" s="1">
        <v>9.9999999999999995E-7</v>
      </c>
      <c r="D19" s="1">
        <f t="shared" si="0"/>
        <v>2.2000000000000001E-6</v>
      </c>
      <c r="F19" s="8">
        <f t="shared" si="1"/>
        <v>2.2000000000000002</v>
      </c>
      <c r="H19">
        <f>IF(D19+SUM(H$13:H18)&gt;($B$5+$C$5/1000+$D$5/1000000)/1000000,0,D19)</f>
        <v>0</v>
      </c>
    </row>
    <row r="20" spans="1:8" ht="12" hidden="1" customHeight="1" x14ac:dyDescent="0.35">
      <c r="A20" s="10">
        <v>1</v>
      </c>
      <c r="C20" s="1">
        <v>9.9999999999999995E-7</v>
      </c>
      <c r="D20" s="1">
        <f t="shared" si="0"/>
        <v>9.9999999999999995E-7</v>
      </c>
      <c r="F20" s="8">
        <f t="shared" si="1"/>
        <v>1</v>
      </c>
      <c r="H20">
        <f>IF(D20+SUM(H$13:H19)&gt;($B$5+$C$5/1000+$D$5/1000000)/1000000,0,D20)</f>
        <v>0</v>
      </c>
    </row>
    <row r="21" spans="1:8" ht="12" hidden="1" customHeight="1" x14ac:dyDescent="0.35">
      <c r="A21" s="10">
        <v>470</v>
      </c>
      <c r="B21" t="s">
        <v>2</v>
      </c>
      <c r="C21" s="1">
        <v>1.0000000000000001E-9</v>
      </c>
      <c r="D21" s="1">
        <f t="shared" ref="D21:D30" si="2">A21*C21</f>
        <v>4.7000000000000005E-7</v>
      </c>
      <c r="F21" s="8">
        <f>D21*1000000000</f>
        <v>470.00000000000006</v>
      </c>
      <c r="H21">
        <f>IF(D21+SUM(H$13:H20)&gt;($B$5+$C$5/1000+$D$5/1000000)/1000000,0,D21)</f>
        <v>4.7000000000000005E-7</v>
      </c>
    </row>
    <row r="22" spans="1:8" ht="12" hidden="1" customHeight="1" x14ac:dyDescent="0.35">
      <c r="A22" s="10">
        <v>220</v>
      </c>
      <c r="C22" s="1">
        <v>1.0000000000000001E-9</v>
      </c>
      <c r="D22" s="1">
        <f t="shared" si="2"/>
        <v>2.2000000000000001E-7</v>
      </c>
      <c r="F22" s="8">
        <f t="shared" ref="F22:F30" si="3">D22*1000000000</f>
        <v>220</v>
      </c>
      <c r="H22">
        <f>IF(D22+SUM(H$13:H21)&gt;($B$5+$C$5/1000+$D$5/1000000)/1000000,0,D22)</f>
        <v>0</v>
      </c>
    </row>
    <row r="23" spans="1:8" ht="12" hidden="1" customHeight="1" x14ac:dyDescent="0.35">
      <c r="A23" s="10">
        <v>120</v>
      </c>
      <c r="C23" s="1">
        <v>1.0000000000000001E-9</v>
      </c>
      <c r="D23" s="1">
        <f t="shared" si="2"/>
        <v>1.2000000000000002E-7</v>
      </c>
      <c r="F23" s="8">
        <f t="shared" si="3"/>
        <v>120.00000000000001</v>
      </c>
      <c r="H23">
        <f>IF(D23+SUM(H$13:H22)&gt;($B$5+$C$5/1000+$D$5/1000000)/1000000,0,D23)</f>
        <v>1.2000000000000002E-7</v>
      </c>
    </row>
    <row r="24" spans="1:8" ht="12" hidden="1" customHeight="1" x14ac:dyDescent="0.35">
      <c r="A24" s="10">
        <v>68</v>
      </c>
      <c r="C24" s="1">
        <v>1.0000000000000001E-9</v>
      </c>
      <c r="D24" s="1">
        <f t="shared" si="2"/>
        <v>6.8E-8</v>
      </c>
      <c r="F24" s="8">
        <f t="shared" si="3"/>
        <v>68</v>
      </c>
      <c r="H24">
        <f>IF(D24+SUM(H$13:H23)&gt;($B$5+$C$5/1000+$D$5/1000000)/1000000,0,D24)</f>
        <v>0</v>
      </c>
    </row>
    <row r="25" spans="1:8" ht="12" hidden="1" customHeight="1" x14ac:dyDescent="0.35">
      <c r="A25" s="10">
        <v>33</v>
      </c>
      <c r="C25" s="1">
        <v>1.0000000000000001E-9</v>
      </c>
      <c r="D25" s="1">
        <f t="shared" si="2"/>
        <v>3.3000000000000004E-8</v>
      </c>
      <c r="F25" s="8">
        <f t="shared" si="3"/>
        <v>33.000000000000007</v>
      </c>
      <c r="H25">
        <f>IF(D25+SUM(H$13:H24)&gt;($B$5+$C$5/1000+$D$5/1000000)/1000000,0,D25)</f>
        <v>3.3000000000000004E-8</v>
      </c>
    </row>
    <row r="26" spans="1:8" ht="12" hidden="1" customHeight="1" x14ac:dyDescent="0.35">
      <c r="A26" s="10">
        <v>18</v>
      </c>
      <c r="C26" s="1">
        <v>1.0000000000000001E-9</v>
      </c>
      <c r="D26" s="1">
        <f t="shared" si="2"/>
        <v>1.8000000000000002E-8</v>
      </c>
      <c r="F26" s="8">
        <f t="shared" si="3"/>
        <v>18.000000000000004</v>
      </c>
      <c r="H26">
        <f>IF(D26+SUM(H$13:H25)&gt;($B$5+$C$5/1000+$D$5/1000000)/1000000,0,D26)</f>
        <v>1.8000000000000002E-8</v>
      </c>
    </row>
    <row r="27" spans="1:8" ht="12" hidden="1" customHeight="1" x14ac:dyDescent="0.35">
      <c r="A27" s="10">
        <v>6.8</v>
      </c>
      <c r="C27" s="1">
        <v>1.0000000000000001E-9</v>
      </c>
      <c r="D27" s="1">
        <f t="shared" si="2"/>
        <v>6.8000000000000005E-9</v>
      </c>
      <c r="F27" s="8">
        <f t="shared" si="3"/>
        <v>6.8000000000000007</v>
      </c>
      <c r="H27">
        <f>IF(D27+SUM(H$13:H26)&gt;($B$5+$C$5/1000+$D$5/1000000)/1000000,0,D27)</f>
        <v>0</v>
      </c>
    </row>
    <row r="28" spans="1:8" ht="12" hidden="1" customHeight="1" x14ac:dyDescent="0.35">
      <c r="A28" s="10">
        <v>4.7</v>
      </c>
      <c r="C28" s="1">
        <v>1.0000000000000001E-9</v>
      </c>
      <c r="D28" s="1">
        <f t="shared" si="2"/>
        <v>4.7000000000000007E-9</v>
      </c>
      <c r="F28" s="8">
        <f t="shared" si="3"/>
        <v>4.7000000000000011</v>
      </c>
      <c r="H28">
        <f>IF(D28+SUM(H$13:H27)&gt;($B$5+$C$5/1000+$D$5/1000000)/1000000,0,D28)</f>
        <v>0</v>
      </c>
    </row>
    <row r="29" spans="1:8" ht="12" hidden="1" customHeight="1" x14ac:dyDescent="0.35">
      <c r="A29" s="10">
        <v>2.2000000000000002</v>
      </c>
      <c r="C29" s="1">
        <v>1.0000000000000001E-9</v>
      </c>
      <c r="D29" s="1">
        <f t="shared" si="2"/>
        <v>2.2000000000000003E-9</v>
      </c>
      <c r="F29" s="8">
        <f t="shared" si="3"/>
        <v>2.2000000000000002</v>
      </c>
      <c r="H29">
        <f>IF(D29+SUM(H$13:H28)&gt;($B$5+$C$5/1000+$D$5/1000000)/1000000,0,D29)</f>
        <v>0</v>
      </c>
    </row>
    <row r="30" spans="1:8" ht="12" hidden="1" customHeight="1" x14ac:dyDescent="0.35">
      <c r="A30" s="10">
        <v>1</v>
      </c>
      <c r="C30" s="1">
        <v>1.0000000000000001E-9</v>
      </c>
      <c r="D30" s="1">
        <f t="shared" si="2"/>
        <v>1.0000000000000001E-9</v>
      </c>
      <c r="F30" s="8">
        <f t="shared" si="3"/>
        <v>1</v>
      </c>
      <c r="H30">
        <f>IF(D30+SUM(H$13:H29)&gt;($B$5+$C$5/1000+$D$5/1000000)/1000000,0,D30)</f>
        <v>0</v>
      </c>
    </row>
    <row r="31" spans="1:8" ht="12" hidden="1" customHeight="1" x14ac:dyDescent="0.35">
      <c r="A31" s="10">
        <v>470</v>
      </c>
      <c r="B31" t="s">
        <v>1</v>
      </c>
      <c r="C31" s="1">
        <v>9.9999999999999998E-13</v>
      </c>
      <c r="D31" s="1">
        <f>A31*C31</f>
        <v>4.7000000000000003E-10</v>
      </c>
      <c r="F31" s="8">
        <f>D31*1000000000000</f>
        <v>470.00000000000006</v>
      </c>
      <c r="H31">
        <f>IF(D31+SUM(H$13:H30)&gt;($B$5+$C$5/1000+$D$5/1000000)/1000000,0,D31)</f>
        <v>0</v>
      </c>
    </row>
    <row r="32" spans="1:8" ht="12" hidden="1" customHeight="1" x14ac:dyDescent="0.35">
      <c r="A32" s="10">
        <v>240</v>
      </c>
      <c r="C32" s="1">
        <v>9.9999999999999998E-13</v>
      </c>
      <c r="D32" s="1">
        <f t="shared" ref="D32:D44" si="4">A32*C32</f>
        <v>2.4E-10</v>
      </c>
      <c r="F32" s="8">
        <f t="shared" ref="F32:F44" si="5">D32*1000000000000</f>
        <v>240</v>
      </c>
      <c r="H32">
        <f>IF(D32+SUM(H$13:H31)&gt;($B$5+$C$5/1000+$D$5/1000000)/1000000,0,D32)</f>
        <v>0</v>
      </c>
    </row>
    <row r="33" spans="1:8" ht="12" hidden="1" customHeight="1" x14ac:dyDescent="0.35">
      <c r="A33" s="10">
        <v>120</v>
      </c>
      <c r="C33" s="1">
        <v>9.9999999999999998E-13</v>
      </c>
      <c r="D33" s="1">
        <f t="shared" si="4"/>
        <v>1.2E-10</v>
      </c>
      <c r="F33" s="8">
        <f t="shared" si="5"/>
        <v>120</v>
      </c>
      <c r="H33">
        <f>IF(D33+SUM(H$13:H32)&gt;($B$5+$C$5/1000+$D$5/1000000)/1000000,0,D33)</f>
        <v>0</v>
      </c>
    </row>
    <row r="34" spans="1:8" ht="12" hidden="1" customHeight="1" x14ac:dyDescent="0.35">
      <c r="A34" s="10">
        <v>68</v>
      </c>
      <c r="C34" s="1">
        <v>9.9999999999999998E-13</v>
      </c>
      <c r="D34" s="1">
        <f t="shared" si="4"/>
        <v>6.7999999999999998E-11</v>
      </c>
      <c r="F34" s="8">
        <f t="shared" si="5"/>
        <v>68</v>
      </c>
      <c r="H34">
        <f>IF(D34+SUM(H$13:H33)&gt;($B$5+$C$5/1000+$D$5/1000000)/1000000,0,D34)</f>
        <v>0</v>
      </c>
    </row>
    <row r="35" spans="1:8" ht="12" hidden="1" customHeight="1" x14ac:dyDescent="0.35">
      <c r="A35" s="10">
        <v>33</v>
      </c>
      <c r="C35" s="1">
        <v>9.9999999999999998E-13</v>
      </c>
      <c r="D35" s="1">
        <f t="shared" si="4"/>
        <v>3.3000000000000002E-11</v>
      </c>
      <c r="F35" s="8">
        <f t="shared" si="5"/>
        <v>33</v>
      </c>
      <c r="H35">
        <f>IF(D35+SUM(H$13:H34)&gt;($B$5+$C$5/1000+$D$5/1000000)/1000000,0,D35)</f>
        <v>0</v>
      </c>
    </row>
    <row r="36" spans="1:8" ht="12" hidden="1" customHeight="1" x14ac:dyDescent="0.35">
      <c r="A36" s="10">
        <v>16</v>
      </c>
      <c r="C36" s="1">
        <v>9.9999999999999998E-13</v>
      </c>
      <c r="D36" s="1">
        <f t="shared" si="4"/>
        <v>1.6E-11</v>
      </c>
      <c r="F36" s="8">
        <f t="shared" si="5"/>
        <v>16</v>
      </c>
      <c r="H36">
        <f>IF(D36+SUM(H$13:H35)&gt;($B$5+$C$5/1000+$D$5/1000000)/1000000,0,D36)</f>
        <v>0</v>
      </c>
    </row>
    <row r="37" spans="1:8" ht="12" hidden="1" customHeight="1" x14ac:dyDescent="0.35">
      <c r="A37" s="10">
        <v>6.8</v>
      </c>
      <c r="C37" s="1">
        <v>9.9999999999999998E-13</v>
      </c>
      <c r="D37" s="1">
        <f t="shared" si="4"/>
        <v>6.7999999999999993E-12</v>
      </c>
      <c r="F37" s="8">
        <f t="shared" si="5"/>
        <v>6.7999999999999989</v>
      </c>
      <c r="H37">
        <f>IF(D37+SUM(H$13:H36)&gt;($B$5+$C$5/1000+$D$5/1000000)/1000000,0,D37)</f>
        <v>0</v>
      </c>
    </row>
    <row r="38" spans="1:8" ht="12" hidden="1" customHeight="1" x14ac:dyDescent="0.35">
      <c r="A38" s="10">
        <v>4</v>
      </c>
      <c r="C38" s="1">
        <v>9.9999999999999998E-13</v>
      </c>
      <c r="D38" s="1">
        <f t="shared" si="4"/>
        <v>3.9999999999999999E-12</v>
      </c>
      <c r="F38" s="8">
        <f t="shared" si="5"/>
        <v>4</v>
      </c>
      <c r="H38">
        <f>IF(D38+SUM(H$13:H37)&gt;($B$5+$C$5/1000+$D$5/1000000)/1000000,0,D38)</f>
        <v>0</v>
      </c>
    </row>
    <row r="39" spans="1:8" ht="12" hidden="1" customHeight="1" x14ac:dyDescent="0.35">
      <c r="A39" s="10">
        <v>2.2000000000000002</v>
      </c>
      <c r="C39" s="1">
        <v>9.9999999999999998E-13</v>
      </c>
      <c r="D39" s="1">
        <f t="shared" si="4"/>
        <v>2.2000000000000003E-12</v>
      </c>
      <c r="F39" s="8">
        <f t="shared" si="5"/>
        <v>2.2000000000000002</v>
      </c>
      <c r="H39">
        <f>IF(D39+SUM(H$13:H38)&gt;($B$5+$C$5/1000+$D$5/1000000)/1000000,0,D39)</f>
        <v>0</v>
      </c>
    </row>
    <row r="40" spans="1:8" ht="12" hidden="1" customHeight="1" x14ac:dyDescent="0.35">
      <c r="A40" s="10">
        <v>1</v>
      </c>
      <c r="C40" s="1">
        <v>9.9999999999999998E-13</v>
      </c>
      <c r="D40" s="1">
        <f t="shared" si="4"/>
        <v>9.9999999999999998E-13</v>
      </c>
      <c r="F40" s="8">
        <f t="shared" si="5"/>
        <v>1</v>
      </c>
      <c r="H40">
        <f>IF(D40+SUM(H$13:H39)&gt;($B$5+$C$5/1000+$D$5/1000000)/1000000,0,D40)</f>
        <v>0</v>
      </c>
    </row>
    <row r="41" spans="1:8" hidden="1" x14ac:dyDescent="0.35">
      <c r="A41" s="10">
        <v>0.5</v>
      </c>
      <c r="C41" s="1">
        <v>9.9999999999999998E-13</v>
      </c>
      <c r="D41" s="1">
        <f t="shared" si="4"/>
        <v>4.9999999999999999E-13</v>
      </c>
      <c r="F41" s="8">
        <f t="shared" si="5"/>
        <v>0.5</v>
      </c>
      <c r="H41">
        <f>IF(D41+SUM(H$13:H40)&gt;($B$5+$C$5/1000+$D$5/1000000)/1000000,0,D41)</f>
        <v>0</v>
      </c>
    </row>
    <row r="42" spans="1:8" hidden="1" x14ac:dyDescent="0.35">
      <c r="A42" s="10">
        <v>0.2</v>
      </c>
      <c r="C42" s="1">
        <v>9.9999999999999998E-13</v>
      </c>
      <c r="D42" s="1">
        <f t="shared" si="4"/>
        <v>2.0000000000000001E-13</v>
      </c>
      <c r="F42" s="8">
        <f t="shared" si="5"/>
        <v>0.2</v>
      </c>
      <c r="H42">
        <f>IF(D42+SUM(H$13:H41)&gt;($B$5+$C$5/1000+$D$5/1000000)/1000000,0,D42)</f>
        <v>0</v>
      </c>
    </row>
    <row r="43" spans="1:8" hidden="1" x14ac:dyDescent="0.35">
      <c r="A43" s="10">
        <v>0.1</v>
      </c>
      <c r="C43" s="1">
        <v>9.9999999999999998E-13</v>
      </c>
      <c r="D43" s="1">
        <f t="shared" si="4"/>
        <v>1E-13</v>
      </c>
      <c r="F43" s="8">
        <f t="shared" si="5"/>
        <v>0.1</v>
      </c>
      <c r="H43">
        <f>IF(D43+SUM(H$13:H42)&gt;($B$5+$C$5/1000+$D$5/1000000)/1000000,0,D43)</f>
        <v>0</v>
      </c>
    </row>
    <row r="44" spans="1:8" hidden="1" x14ac:dyDescent="0.35">
      <c r="A44" s="10">
        <v>0.1</v>
      </c>
      <c r="C44" s="1">
        <v>9.9999999999999998E-13</v>
      </c>
      <c r="D44" s="1">
        <f t="shared" si="4"/>
        <v>1E-13</v>
      </c>
      <c r="F44" s="8">
        <f t="shared" si="5"/>
        <v>0.1</v>
      </c>
      <c r="H44">
        <f>IF(D44+SUM(H$13:H43)&gt;($B$5+$C$5/1000+$D$5/1000000)/1000000,0,D44)</f>
        <v>0</v>
      </c>
    </row>
    <row r="45" spans="1:8" hidden="1" x14ac:dyDescent="0.35">
      <c r="C45" s="1"/>
      <c r="D45" s="1"/>
      <c r="H45">
        <f>SUM(H13:H44)</f>
        <v>6.4100000000000009E-7</v>
      </c>
    </row>
    <row r="46" spans="1:8" hidden="1" x14ac:dyDescent="0.35">
      <c r="H46">
        <f>H45</f>
        <v>6.4100000000000009E-7</v>
      </c>
    </row>
    <row r="47" spans="1:8" hidden="1" x14ac:dyDescent="0.35">
      <c r="D47" s="4">
        <f>SUM(D13:D46)</f>
        <v>5.9664466189999989E-4</v>
      </c>
      <c r="F47" s="3">
        <f t="shared" ref="F47" si="6">D47*100000</f>
        <v>59.664466189999992</v>
      </c>
    </row>
    <row r="48" spans="1:8" hidden="1" x14ac:dyDescent="0.35">
      <c r="D48" s="2">
        <f>SUM(D14:D44)*1000000</f>
        <v>126.64466189999996</v>
      </c>
    </row>
  </sheetData>
  <sheetProtection sheet="1" objects="1" scenarios="1" selectLockedCells="1"/>
  <sortState ref="A28:A35">
    <sortCondition descending="1" ref="A28:A35"/>
  </sortState>
  <conditionalFormatting sqref="I23:I40 H13:H44 H46">
    <cfRule type="cellIs" dxfId="32" priority="33" operator="greaterThan">
      <formula>0</formula>
    </cfRule>
  </conditionalFormatting>
  <conditionalFormatting sqref="G9">
    <cfRule type="expression" dxfId="31" priority="32">
      <formula>$H$31&gt;0</formula>
    </cfRule>
  </conditionalFormatting>
  <conditionalFormatting sqref="H9">
    <cfRule type="expression" dxfId="30" priority="31">
      <formula>$H$32&gt;0</formula>
    </cfRule>
  </conditionalFormatting>
  <conditionalFormatting sqref="I9">
    <cfRule type="expression" dxfId="29" priority="30">
      <formula>$H$33&gt;0</formula>
    </cfRule>
  </conditionalFormatting>
  <conditionalFormatting sqref="J9">
    <cfRule type="expression" dxfId="28" priority="29">
      <formula>$H$34&gt;0</formula>
    </cfRule>
  </conditionalFormatting>
  <conditionalFormatting sqref="K9">
    <cfRule type="expression" dxfId="27" priority="28">
      <formula>$H$35&gt;0</formula>
    </cfRule>
  </conditionalFormatting>
  <conditionalFormatting sqref="L9">
    <cfRule type="expression" dxfId="26" priority="27">
      <formula>$H$36&gt;0</formula>
    </cfRule>
  </conditionalFormatting>
  <conditionalFormatting sqref="E9">
    <cfRule type="expression" dxfId="25" priority="26">
      <formula>$H$29&gt;0</formula>
    </cfRule>
  </conditionalFormatting>
  <conditionalFormatting sqref="F9">
    <cfRule type="expression" dxfId="24" priority="25">
      <formula>$H$30&gt;0</formula>
    </cfRule>
  </conditionalFormatting>
  <conditionalFormatting sqref="N9">
    <cfRule type="expression" dxfId="23" priority="24">
      <formula>$H$37&gt;0</formula>
    </cfRule>
  </conditionalFormatting>
  <conditionalFormatting sqref="O9">
    <cfRule type="expression" dxfId="22" priority="23">
      <formula>$H$38&gt;0</formula>
    </cfRule>
  </conditionalFormatting>
  <conditionalFormatting sqref="P9">
    <cfRule type="expression" dxfId="21" priority="22">
      <formula>$H$39&gt;0</formula>
    </cfRule>
  </conditionalFormatting>
  <conditionalFormatting sqref="Q9">
    <cfRule type="expression" dxfId="20" priority="21">
      <formula>$H$40&gt;0</formula>
    </cfRule>
  </conditionalFormatting>
  <conditionalFormatting sqref="R9">
    <cfRule type="expression" dxfId="19" priority="20">
      <formula>$H$41&gt;0</formula>
    </cfRule>
  </conditionalFormatting>
  <conditionalFormatting sqref="S9">
    <cfRule type="expression" dxfId="18" priority="19">
      <formula>$H$42&gt;0</formula>
    </cfRule>
  </conditionalFormatting>
  <conditionalFormatting sqref="T9">
    <cfRule type="expression" dxfId="17" priority="18">
      <formula>$H$43&gt;0</formula>
    </cfRule>
  </conditionalFormatting>
  <conditionalFormatting sqref="U9">
    <cfRule type="expression" dxfId="16" priority="17">
      <formula>$H$44&gt;0</formula>
    </cfRule>
  </conditionalFormatting>
  <conditionalFormatting sqref="E11">
    <cfRule type="expression" dxfId="15" priority="16">
      <formula>$H$13&gt;0</formula>
    </cfRule>
  </conditionalFormatting>
  <conditionalFormatting sqref="F11">
    <cfRule type="expression" dxfId="14" priority="15">
      <formula>$H$14&gt;0</formula>
    </cfRule>
  </conditionalFormatting>
  <conditionalFormatting sqref="G11">
    <cfRule type="expression" dxfId="13" priority="14">
      <formula>$H$15&gt;0</formula>
    </cfRule>
  </conditionalFormatting>
  <conditionalFormatting sqref="H11">
    <cfRule type="expression" dxfId="12" priority="13">
      <formula>$H$16&gt;0</formula>
    </cfRule>
  </conditionalFormatting>
  <conditionalFormatting sqref="I11">
    <cfRule type="expression" dxfId="11" priority="12">
      <formula>$H$17&gt;0</formula>
    </cfRule>
  </conditionalFormatting>
  <conditionalFormatting sqref="J11">
    <cfRule type="expression" dxfId="10" priority="11">
      <formula>$H$18&gt;0</formula>
    </cfRule>
  </conditionalFormatting>
  <conditionalFormatting sqref="K11">
    <cfRule type="expression" dxfId="9" priority="10">
      <formula>$H$19&gt;0</formula>
    </cfRule>
  </conditionalFormatting>
  <conditionalFormatting sqref="L11">
    <cfRule type="expression" dxfId="8" priority="9">
      <formula>$H$20&gt;0</formula>
    </cfRule>
  </conditionalFormatting>
  <conditionalFormatting sqref="N11">
    <cfRule type="expression" dxfId="7" priority="8">
      <formula>$H$21&gt;0</formula>
    </cfRule>
  </conditionalFormatting>
  <conditionalFormatting sqref="O11">
    <cfRule type="expression" dxfId="6" priority="7">
      <formula>$H$22&gt;0</formula>
    </cfRule>
  </conditionalFormatting>
  <conditionalFormatting sqref="P11">
    <cfRule type="expression" dxfId="5" priority="6">
      <formula>$H$23&gt;0</formula>
    </cfRule>
  </conditionalFormatting>
  <conditionalFormatting sqref="Q11">
    <cfRule type="expression" dxfId="4" priority="5">
      <formula>$H$24&gt;0</formula>
    </cfRule>
  </conditionalFormatting>
  <conditionalFormatting sqref="R11">
    <cfRule type="expression" dxfId="3" priority="4">
      <formula>$H$25&gt;0</formula>
    </cfRule>
  </conditionalFormatting>
  <conditionalFormatting sqref="S11">
    <cfRule type="expression" dxfId="2" priority="3">
      <formula>$H$26&gt;0</formula>
    </cfRule>
  </conditionalFormatting>
  <conditionalFormatting sqref="T11">
    <cfRule type="expression" dxfId="1" priority="2">
      <formula>$H$27&gt;0</formula>
    </cfRule>
  </conditionalFormatting>
  <conditionalFormatting sqref="U11">
    <cfRule type="expression" dxfId="0" priority="1">
      <formula>$H$28&gt;0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rskub_000</dc:creator>
  <cp:lastModifiedBy>rskub_000</cp:lastModifiedBy>
  <dcterms:created xsi:type="dcterms:W3CDTF">2013-11-01T07:01:22Z</dcterms:created>
  <dcterms:modified xsi:type="dcterms:W3CDTF">2013-11-01T15:46:44Z</dcterms:modified>
</cp:coreProperties>
</file>