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"/>
    </mc:Choice>
  </mc:AlternateContent>
  <xr:revisionPtr revIDLastSave="0" documentId="13_ncr:1_{3802C743-7E64-45F8-89CF-8326FB6172F6}" xr6:coauthVersionLast="47" xr6:coauthVersionMax="47" xr10:uidLastSave="{00000000-0000-0000-0000-000000000000}"/>
  <bookViews>
    <workbookView xWindow="-120" yWindow="-120" windowWidth="20730" windowHeight="11160" activeTab="1" xr2:uid="{444C62FE-E681-400A-9D69-4A745F58AF5D}"/>
  </bookViews>
  <sheets>
    <sheet name="Productos" sheetId="2" r:id="rId1"/>
    <sheet name="Ventas" sheetId="1" r:id="rId2"/>
    <sheet name="Proveedores" sheetId="3" r:id="rId3"/>
    <sheet name="Gastos" sheetId="6" r:id="rId4"/>
    <sheet name="Inventario " sheetId="5" r:id="rId5"/>
  </sheets>
  <definedNames>
    <definedName name="_xlnm._FilterDatabase" localSheetId="4" hidden="1">'Inventario '!$B$4:$H$384</definedName>
    <definedName name="_xlnm._FilterDatabase" localSheetId="1" hidden="1">Ventas!$G$4:$G$109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0" i="1" l="1"/>
  <c r="E656" i="1"/>
  <c r="E643" i="1"/>
  <c r="E620" i="1"/>
  <c r="E440" i="1"/>
  <c r="E331" i="1"/>
  <c r="E223" i="1"/>
  <c r="E11" i="1"/>
  <c r="E731" i="1"/>
  <c r="E729" i="1"/>
  <c r="E705" i="1"/>
  <c r="E704" i="1"/>
  <c r="E674" i="1"/>
  <c r="E673" i="1"/>
  <c r="E642" i="1"/>
  <c r="E621" i="1"/>
  <c r="E619" i="1"/>
  <c r="E608" i="1"/>
  <c r="E439" i="1"/>
  <c r="E222" i="1"/>
  <c r="E115" i="1"/>
  <c r="E557" i="1"/>
  <c r="E10" i="1"/>
  <c r="K731" i="1"/>
  <c r="B729" i="1"/>
  <c r="C729" i="1"/>
  <c r="D729" i="1"/>
  <c r="B704" i="1"/>
  <c r="C704" i="1"/>
  <c r="D704" i="1"/>
  <c r="K705" i="1"/>
  <c r="B673" i="1"/>
  <c r="C673" i="1"/>
  <c r="D673" i="1"/>
  <c r="C674" i="1"/>
  <c r="K674" i="1"/>
  <c r="B642" i="1"/>
  <c r="C642" i="1"/>
  <c r="D642" i="1"/>
  <c r="K621" i="1"/>
  <c r="B619" i="1"/>
  <c r="C619" i="1"/>
  <c r="D619" i="1"/>
  <c r="B608" i="1"/>
  <c r="C608" i="1"/>
  <c r="D608" i="1"/>
  <c r="B557" i="1"/>
  <c r="C557" i="1"/>
  <c r="D557" i="1"/>
  <c r="K557" i="1"/>
  <c r="B439" i="1"/>
  <c r="C439" i="1"/>
  <c r="D439" i="1"/>
  <c r="F439" i="1"/>
  <c r="I439" i="1"/>
  <c r="K439" i="1"/>
  <c r="B222" i="1"/>
  <c r="C222" i="1"/>
  <c r="D222" i="1"/>
  <c r="I222" i="1"/>
  <c r="K222" i="1"/>
  <c r="B115" i="1"/>
  <c r="D115" i="1"/>
  <c r="I115" i="1"/>
  <c r="K115" i="1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123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C5" i="5"/>
  <c r="B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385" i="5"/>
  <c r="D503" i="5"/>
  <c r="D504" i="5"/>
  <c r="D505" i="5"/>
  <c r="D506" i="5"/>
  <c r="D507" i="5"/>
  <c r="D508" i="5"/>
  <c r="D509" i="5"/>
  <c r="D510" i="5"/>
  <c r="D511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385" i="5"/>
  <c r="K9" i="1"/>
  <c r="K10" i="1"/>
  <c r="K11" i="1"/>
  <c r="K216" i="1"/>
  <c r="K217" i="1"/>
  <c r="K323" i="1"/>
  <c r="K325" i="1"/>
  <c r="K432" i="1"/>
  <c r="K433" i="1"/>
  <c r="K434" i="1"/>
  <c r="K505" i="1"/>
  <c r="K555" i="1"/>
  <c r="K556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7" i="1"/>
  <c r="K580" i="1"/>
  <c r="K581" i="1"/>
  <c r="K586" i="1"/>
  <c r="K588" i="1"/>
  <c r="K590" i="1"/>
  <c r="K603" i="1"/>
  <c r="K607" i="1"/>
  <c r="K617" i="1"/>
  <c r="K629" i="1"/>
  <c r="K653" i="1"/>
  <c r="K666" i="1"/>
  <c r="K668" i="1"/>
  <c r="K669" i="1"/>
  <c r="K670" i="1"/>
  <c r="K687" i="1"/>
  <c r="K692" i="1"/>
  <c r="K725" i="1"/>
  <c r="K738" i="1"/>
  <c r="K742" i="1"/>
  <c r="K747" i="1"/>
  <c r="K749" i="1"/>
  <c r="K758" i="1"/>
  <c r="K770" i="1"/>
  <c r="K772" i="1"/>
  <c r="K774" i="1"/>
  <c r="K778" i="1"/>
  <c r="K779" i="1"/>
  <c r="K786" i="1"/>
  <c r="K787" i="1"/>
  <c r="K8" i="1"/>
  <c r="K6" i="1"/>
  <c r="K7" i="1"/>
  <c r="K5" i="1"/>
  <c r="D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B123" i="5"/>
  <c r="C250" i="5" s="1"/>
  <c r="D123" i="5"/>
  <c r="B124" i="5"/>
  <c r="C251" i="5" s="1"/>
  <c r="D124" i="5"/>
  <c r="E124" i="5"/>
  <c r="B125" i="5"/>
  <c r="C252" i="5" s="1"/>
  <c r="D125" i="5"/>
  <c r="E125" i="5"/>
  <c r="B126" i="5"/>
  <c r="C253" i="5" s="1"/>
  <c r="D126" i="5"/>
  <c r="E126" i="5"/>
  <c r="B127" i="5"/>
  <c r="C254" i="5" s="1"/>
  <c r="D127" i="5"/>
  <c r="E127" i="5"/>
  <c r="B251" i="5"/>
  <c r="C378" i="5" s="1"/>
  <c r="B252" i="5"/>
  <c r="B253" i="5"/>
  <c r="B254" i="5"/>
  <c r="C381" i="5" s="1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250" i="5"/>
  <c r="B128" i="5"/>
  <c r="C255" i="5" s="1"/>
  <c r="B129" i="5"/>
  <c r="C256" i="5" s="1"/>
  <c r="B130" i="5"/>
  <c r="C257" i="5" s="1"/>
  <c r="B131" i="5"/>
  <c r="C258" i="5" s="1"/>
  <c r="B132" i="5"/>
  <c r="C259" i="5" s="1"/>
  <c r="B133" i="5"/>
  <c r="C260" i="5" s="1"/>
  <c r="B134" i="5"/>
  <c r="C261" i="5" s="1"/>
  <c r="B135" i="5"/>
  <c r="C262" i="5" s="1"/>
  <c r="B136" i="5"/>
  <c r="C263" i="5" s="1"/>
  <c r="B137" i="5"/>
  <c r="C264" i="5" s="1"/>
  <c r="B138" i="5"/>
  <c r="C265" i="5" s="1"/>
  <c r="B139" i="5"/>
  <c r="C266" i="5" s="1"/>
  <c r="B140" i="5"/>
  <c r="C267" i="5" s="1"/>
  <c r="B141" i="5"/>
  <c r="C268" i="5" s="1"/>
  <c r="B142" i="5"/>
  <c r="C269" i="5" s="1"/>
  <c r="B143" i="5"/>
  <c r="C270" i="5" s="1"/>
  <c r="B144" i="5"/>
  <c r="C271" i="5" s="1"/>
  <c r="B145" i="5"/>
  <c r="C272" i="5" s="1"/>
  <c r="B146" i="5"/>
  <c r="C273" i="5" s="1"/>
  <c r="B147" i="5"/>
  <c r="C274" i="5" s="1"/>
  <c r="B148" i="5"/>
  <c r="C275" i="5" s="1"/>
  <c r="B149" i="5"/>
  <c r="C276" i="5" s="1"/>
  <c r="B150" i="5"/>
  <c r="C277" i="5" s="1"/>
  <c r="B151" i="5"/>
  <c r="C278" i="5" s="1"/>
  <c r="B152" i="5"/>
  <c r="C279" i="5" s="1"/>
  <c r="B153" i="5"/>
  <c r="C280" i="5" s="1"/>
  <c r="B154" i="5"/>
  <c r="C281" i="5" s="1"/>
  <c r="B155" i="5"/>
  <c r="C282" i="5" s="1"/>
  <c r="B156" i="5"/>
  <c r="C283" i="5" s="1"/>
  <c r="B157" i="5"/>
  <c r="C284" i="5" s="1"/>
  <c r="B158" i="5"/>
  <c r="C285" i="5" s="1"/>
  <c r="B159" i="5"/>
  <c r="C286" i="5" s="1"/>
  <c r="B160" i="5"/>
  <c r="C287" i="5" s="1"/>
  <c r="B161" i="5"/>
  <c r="C288" i="5" s="1"/>
  <c r="B162" i="5"/>
  <c r="C289" i="5" s="1"/>
  <c r="B163" i="5"/>
  <c r="C290" i="5" s="1"/>
  <c r="B164" i="5"/>
  <c r="C291" i="5" s="1"/>
  <c r="B165" i="5"/>
  <c r="C292" i="5" s="1"/>
  <c r="B166" i="5"/>
  <c r="C293" i="5" s="1"/>
  <c r="B167" i="5"/>
  <c r="C294" i="5" s="1"/>
  <c r="B168" i="5"/>
  <c r="C295" i="5" s="1"/>
  <c r="B169" i="5"/>
  <c r="C296" i="5" s="1"/>
  <c r="B170" i="5"/>
  <c r="C297" i="5" s="1"/>
  <c r="B171" i="5"/>
  <c r="C298" i="5" s="1"/>
  <c r="B172" i="5"/>
  <c r="C299" i="5" s="1"/>
  <c r="B173" i="5"/>
  <c r="C300" i="5" s="1"/>
  <c r="B174" i="5"/>
  <c r="C301" i="5" s="1"/>
  <c r="B175" i="5"/>
  <c r="C302" i="5" s="1"/>
  <c r="B176" i="5"/>
  <c r="C303" i="5" s="1"/>
  <c r="B177" i="5"/>
  <c r="C304" i="5" s="1"/>
  <c r="B178" i="5"/>
  <c r="C305" i="5" s="1"/>
  <c r="B179" i="5"/>
  <c r="C306" i="5" s="1"/>
  <c r="B180" i="5"/>
  <c r="C307" i="5" s="1"/>
  <c r="B181" i="5"/>
  <c r="C308" i="5" s="1"/>
  <c r="B182" i="5"/>
  <c r="C309" i="5" s="1"/>
  <c r="B183" i="5"/>
  <c r="C310" i="5" s="1"/>
  <c r="B184" i="5"/>
  <c r="C311" i="5" s="1"/>
  <c r="B185" i="5"/>
  <c r="C312" i="5" s="1"/>
  <c r="B186" i="5"/>
  <c r="C313" i="5" s="1"/>
  <c r="B187" i="5"/>
  <c r="C314" i="5" s="1"/>
  <c r="B188" i="5"/>
  <c r="C315" i="5" s="1"/>
  <c r="B189" i="5"/>
  <c r="C316" i="5" s="1"/>
  <c r="B190" i="5"/>
  <c r="C317" i="5" s="1"/>
  <c r="B191" i="5"/>
  <c r="C318" i="5" s="1"/>
  <c r="B192" i="5"/>
  <c r="C319" i="5" s="1"/>
  <c r="B193" i="5"/>
  <c r="C320" i="5" s="1"/>
  <c r="B194" i="5"/>
  <c r="C321" i="5" s="1"/>
  <c r="B195" i="5"/>
  <c r="C322" i="5" s="1"/>
  <c r="B196" i="5"/>
  <c r="C323" i="5" s="1"/>
  <c r="B197" i="5"/>
  <c r="C324" i="5" s="1"/>
  <c r="B198" i="5"/>
  <c r="C325" i="5" s="1"/>
  <c r="B199" i="5"/>
  <c r="C326" i="5" s="1"/>
  <c r="B200" i="5"/>
  <c r="C327" i="5" s="1"/>
  <c r="B201" i="5"/>
  <c r="C328" i="5" s="1"/>
  <c r="B202" i="5"/>
  <c r="C329" i="5" s="1"/>
  <c r="B203" i="5"/>
  <c r="C330" i="5" s="1"/>
  <c r="B204" i="5"/>
  <c r="C331" i="5" s="1"/>
  <c r="B205" i="5"/>
  <c r="C332" i="5" s="1"/>
  <c r="B206" i="5"/>
  <c r="C333" i="5" s="1"/>
  <c r="B207" i="5"/>
  <c r="C334" i="5" s="1"/>
  <c r="B208" i="5"/>
  <c r="C335" i="5" s="1"/>
  <c r="B209" i="5"/>
  <c r="C336" i="5" s="1"/>
  <c r="B210" i="5"/>
  <c r="C337" i="5" s="1"/>
  <c r="B211" i="5"/>
  <c r="C338" i="5" s="1"/>
  <c r="B212" i="5"/>
  <c r="C339" i="5" s="1"/>
  <c r="B213" i="5"/>
  <c r="C340" i="5" s="1"/>
  <c r="B214" i="5"/>
  <c r="C341" i="5" s="1"/>
  <c r="B215" i="5"/>
  <c r="C342" i="5" s="1"/>
  <c r="B216" i="5"/>
  <c r="C343" i="5" s="1"/>
  <c r="B217" i="5"/>
  <c r="C344" i="5" s="1"/>
  <c r="B218" i="5"/>
  <c r="C345" i="5" s="1"/>
  <c r="B219" i="5"/>
  <c r="C346" i="5" s="1"/>
  <c r="B220" i="5"/>
  <c r="C347" i="5" s="1"/>
  <c r="B221" i="5"/>
  <c r="C348" i="5" s="1"/>
  <c r="B222" i="5"/>
  <c r="C349" i="5" s="1"/>
  <c r="B223" i="5"/>
  <c r="C350" i="5" s="1"/>
  <c r="B224" i="5"/>
  <c r="C351" i="5" s="1"/>
  <c r="B225" i="5"/>
  <c r="C352" i="5" s="1"/>
  <c r="B226" i="5"/>
  <c r="C353" i="5" s="1"/>
  <c r="B227" i="5"/>
  <c r="C354" i="5" s="1"/>
  <c r="B228" i="5"/>
  <c r="C355" i="5" s="1"/>
  <c r="B229" i="5"/>
  <c r="C356" i="5" s="1"/>
  <c r="B230" i="5"/>
  <c r="C357" i="5" s="1"/>
  <c r="B231" i="5"/>
  <c r="C358" i="5" s="1"/>
  <c r="B232" i="5"/>
  <c r="C359" i="5" s="1"/>
  <c r="B233" i="5"/>
  <c r="C360" i="5" s="1"/>
  <c r="B234" i="5"/>
  <c r="C361" i="5" s="1"/>
  <c r="B235" i="5"/>
  <c r="C362" i="5" s="1"/>
  <c r="B236" i="5"/>
  <c r="C363" i="5" s="1"/>
  <c r="B237" i="5"/>
  <c r="C364" i="5" s="1"/>
  <c r="B238" i="5"/>
  <c r="C365" i="5" s="1"/>
  <c r="B239" i="5"/>
  <c r="C366" i="5" s="1"/>
  <c r="B240" i="5"/>
  <c r="C367" i="5" s="1"/>
  <c r="B241" i="5"/>
  <c r="C368" i="5" s="1"/>
  <c r="B242" i="5"/>
  <c r="C369" i="5" s="1"/>
  <c r="B243" i="5"/>
  <c r="C370" i="5" s="1"/>
  <c r="B244" i="5"/>
  <c r="C371" i="5" s="1"/>
  <c r="B245" i="5"/>
  <c r="C372" i="5" s="1"/>
  <c r="B246" i="5"/>
  <c r="C373" i="5" s="1"/>
  <c r="B247" i="5"/>
  <c r="C374" i="5" s="1"/>
  <c r="B248" i="5"/>
  <c r="C375" i="5" s="1"/>
  <c r="B249" i="5"/>
  <c r="C376" i="5" s="1"/>
  <c r="D128" i="5"/>
  <c r="B314" i="1"/>
  <c r="C314" i="1"/>
  <c r="D314" i="1"/>
  <c r="B315" i="1"/>
  <c r="C315" i="1"/>
  <c r="D315" i="1"/>
  <c r="B316" i="1"/>
  <c r="C316" i="1"/>
  <c r="D316" i="1"/>
  <c r="B207" i="1"/>
  <c r="D207" i="1"/>
  <c r="B208" i="1"/>
  <c r="D208" i="1"/>
  <c r="B209" i="1"/>
  <c r="D209" i="1"/>
  <c r="B102" i="1"/>
  <c r="D102" i="1"/>
  <c r="B103" i="1"/>
  <c r="D103" i="1"/>
  <c r="B104" i="1"/>
  <c r="D10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5" i="1"/>
  <c r="B106" i="1"/>
  <c r="B107" i="1"/>
  <c r="B108" i="1"/>
  <c r="B109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41" i="1"/>
  <c r="C341" i="1"/>
  <c r="D341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0" i="1"/>
  <c r="C330" i="1"/>
  <c r="D330" i="1"/>
  <c r="B327" i="1"/>
  <c r="C327" i="1"/>
  <c r="D327" i="1"/>
  <c r="B324" i="1"/>
  <c r="C324" i="1"/>
  <c r="D324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10" i="1"/>
  <c r="C310" i="1"/>
  <c r="D310" i="1"/>
  <c r="B311" i="1"/>
  <c r="C311" i="1"/>
  <c r="D311" i="1"/>
  <c r="B312" i="1"/>
  <c r="C312" i="1"/>
  <c r="D312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75" i="1"/>
  <c r="C275" i="1"/>
  <c r="D275" i="1"/>
  <c r="B276" i="1"/>
  <c r="C276" i="1"/>
  <c r="D276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47" i="1"/>
  <c r="C247" i="1"/>
  <c r="D247" i="1"/>
  <c r="B248" i="1"/>
  <c r="C248" i="1"/>
  <c r="D248" i="1"/>
  <c r="B244" i="1"/>
  <c r="C244" i="1"/>
  <c r="D244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33" i="1"/>
  <c r="C233" i="1"/>
  <c r="D233" i="1"/>
  <c r="B234" i="1"/>
  <c r="C234" i="1"/>
  <c r="D234" i="1"/>
  <c r="B229" i="1"/>
  <c r="C229" i="1"/>
  <c r="D229" i="1"/>
  <c r="B230" i="1"/>
  <c r="C230" i="1"/>
  <c r="D230" i="1"/>
  <c r="B224" i="1"/>
  <c r="C224" i="1"/>
  <c r="D224" i="1"/>
  <c r="B225" i="1"/>
  <c r="C225" i="1"/>
  <c r="D225" i="1"/>
  <c r="B219" i="1"/>
  <c r="C219" i="1"/>
  <c r="D219" i="1"/>
  <c r="B220" i="1"/>
  <c r="C220" i="1"/>
  <c r="D220" i="1"/>
  <c r="B221" i="1"/>
  <c r="C221" i="1"/>
  <c r="D221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10" i="1"/>
  <c r="D210" i="1"/>
  <c r="B211" i="1"/>
  <c r="D211" i="1"/>
  <c r="B212" i="1"/>
  <c r="D212" i="1"/>
  <c r="B213" i="1"/>
  <c r="D213" i="1"/>
  <c r="B214" i="1"/>
  <c r="D214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53" i="1"/>
  <c r="D153" i="1"/>
  <c r="B154" i="1"/>
  <c r="D154" i="1"/>
  <c r="B155" i="1"/>
  <c r="D155" i="1"/>
  <c r="B156" i="1"/>
  <c r="D156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37" i="1"/>
  <c r="D137" i="1"/>
  <c r="B138" i="1"/>
  <c r="D138" i="1"/>
  <c r="B139" i="1"/>
  <c r="D139" i="1"/>
  <c r="B140" i="1"/>
  <c r="D140" i="1"/>
  <c r="B141" i="1"/>
  <c r="D141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22" i="1"/>
  <c r="D122" i="1"/>
  <c r="B123" i="1"/>
  <c r="D123" i="1"/>
  <c r="B116" i="1"/>
  <c r="D116" i="1"/>
  <c r="B117" i="1"/>
  <c r="D117" i="1"/>
  <c r="B118" i="1"/>
  <c r="D118" i="1"/>
  <c r="B119" i="1"/>
  <c r="D119" i="1"/>
  <c r="D106" i="1"/>
  <c r="D107" i="1"/>
  <c r="D108" i="1"/>
  <c r="D109" i="1"/>
  <c r="B110" i="1"/>
  <c r="D110" i="1"/>
  <c r="B111" i="1"/>
  <c r="D111" i="1"/>
  <c r="B112" i="1"/>
  <c r="D112" i="1"/>
  <c r="B113" i="1"/>
  <c r="D113" i="1"/>
  <c r="B114" i="1"/>
  <c r="D114" i="1"/>
  <c r="D94" i="1"/>
  <c r="D95" i="1"/>
  <c r="D96" i="1"/>
  <c r="D97" i="1"/>
  <c r="D98" i="1"/>
  <c r="D99" i="1"/>
  <c r="D100" i="1"/>
  <c r="D101" i="1"/>
  <c r="D87" i="1"/>
  <c r="D88" i="1"/>
  <c r="D89" i="1"/>
  <c r="D90" i="1"/>
  <c r="D91" i="1"/>
  <c r="D92" i="1"/>
  <c r="D83" i="1"/>
  <c r="D84" i="1"/>
  <c r="D80" i="1"/>
  <c r="D81" i="1"/>
  <c r="D72" i="1"/>
  <c r="D66" i="1"/>
  <c r="D67" i="1"/>
  <c r="D68" i="1"/>
  <c r="D69" i="1"/>
  <c r="D70" i="1"/>
  <c r="D57" i="1"/>
  <c r="D58" i="1"/>
  <c r="D59" i="1"/>
  <c r="D60" i="1"/>
  <c r="D61" i="1"/>
  <c r="D62" i="1"/>
  <c r="D63" i="1"/>
  <c r="D64" i="1"/>
  <c r="D47" i="1"/>
  <c r="D48" i="1"/>
  <c r="D49" i="1"/>
  <c r="D50" i="1"/>
  <c r="D51" i="1"/>
  <c r="D52" i="1"/>
  <c r="D53" i="1"/>
  <c r="D54" i="1"/>
  <c r="D55" i="1"/>
  <c r="D40" i="1"/>
  <c r="D41" i="1"/>
  <c r="D42" i="1"/>
  <c r="D43" i="1"/>
  <c r="D44" i="1"/>
  <c r="D45" i="1"/>
  <c r="D30" i="1"/>
  <c r="D31" i="1"/>
  <c r="D32" i="1"/>
  <c r="D33" i="1"/>
  <c r="D34" i="1"/>
  <c r="D35" i="1"/>
  <c r="D36" i="1"/>
  <c r="D37" i="1"/>
  <c r="D38" i="1"/>
  <c r="D26" i="1"/>
  <c r="D21" i="1"/>
  <c r="D22" i="1"/>
  <c r="D23" i="1"/>
  <c r="D24" i="1"/>
  <c r="D14" i="1"/>
  <c r="D15" i="1"/>
  <c r="D16" i="1"/>
  <c r="D17" i="1"/>
  <c r="D18" i="1"/>
  <c r="D19" i="1"/>
  <c r="D12" i="1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250" i="5"/>
  <c r="D764" i="1"/>
  <c r="D765" i="1"/>
  <c r="D766" i="1"/>
  <c r="D767" i="1"/>
  <c r="D768" i="1"/>
  <c r="D769" i="1"/>
  <c r="D771" i="1"/>
  <c r="D772" i="1"/>
  <c r="D773" i="1"/>
  <c r="D775" i="1"/>
  <c r="D776" i="1"/>
  <c r="D777" i="1"/>
  <c r="D779" i="1"/>
  <c r="D780" i="1"/>
  <c r="D781" i="1"/>
  <c r="D782" i="1"/>
  <c r="D783" i="1"/>
  <c r="D784" i="1"/>
  <c r="D785" i="1"/>
  <c r="D788" i="1"/>
  <c r="D789" i="1"/>
  <c r="D790" i="1"/>
  <c r="D791" i="1"/>
  <c r="C764" i="1"/>
  <c r="C765" i="1"/>
  <c r="C766" i="1"/>
  <c r="C767" i="1"/>
  <c r="C768" i="1"/>
  <c r="C769" i="1"/>
  <c r="C771" i="1"/>
  <c r="C772" i="1"/>
  <c r="C773" i="1"/>
  <c r="C775" i="1"/>
  <c r="C776" i="1"/>
  <c r="C777" i="1"/>
  <c r="C779" i="1"/>
  <c r="C780" i="1"/>
  <c r="C781" i="1"/>
  <c r="C782" i="1"/>
  <c r="C783" i="1"/>
  <c r="C784" i="1"/>
  <c r="C785" i="1"/>
  <c r="C788" i="1"/>
  <c r="C789" i="1"/>
  <c r="C790" i="1"/>
  <c r="C791" i="1"/>
  <c r="B776" i="1"/>
  <c r="B777" i="1"/>
  <c r="B779" i="1"/>
  <c r="B780" i="1"/>
  <c r="B781" i="1"/>
  <c r="B782" i="1"/>
  <c r="B783" i="1"/>
  <c r="B784" i="1"/>
  <c r="B785" i="1"/>
  <c r="B788" i="1"/>
  <c r="B789" i="1"/>
  <c r="B790" i="1"/>
  <c r="B791" i="1"/>
  <c r="B764" i="1"/>
  <c r="B765" i="1"/>
  <c r="B766" i="1"/>
  <c r="B767" i="1"/>
  <c r="B768" i="1"/>
  <c r="B769" i="1"/>
  <c r="B771" i="1"/>
  <c r="B772" i="1"/>
  <c r="B773" i="1"/>
  <c r="B775" i="1"/>
  <c r="F30" i="3"/>
  <c r="F29" i="3"/>
  <c r="F28" i="3"/>
  <c r="G23" i="6"/>
  <c r="B763" i="1"/>
  <c r="C763" i="1"/>
  <c r="D763" i="1"/>
  <c r="D740" i="1"/>
  <c r="C740" i="1"/>
  <c r="B740" i="1"/>
  <c r="D727" i="1"/>
  <c r="D728" i="1"/>
  <c r="D730" i="1"/>
  <c r="D732" i="1"/>
  <c r="D733" i="1"/>
  <c r="D734" i="1"/>
  <c r="D735" i="1"/>
  <c r="D736" i="1"/>
  <c r="D737" i="1"/>
  <c r="D739" i="1"/>
  <c r="D741" i="1"/>
  <c r="D743" i="1"/>
  <c r="D744" i="1"/>
  <c r="D745" i="1"/>
  <c r="D746" i="1"/>
  <c r="D748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C727" i="1"/>
  <c r="C728" i="1"/>
  <c r="C730" i="1"/>
  <c r="C732" i="1"/>
  <c r="C733" i="1"/>
  <c r="C734" i="1"/>
  <c r="C735" i="1"/>
  <c r="C736" i="1"/>
  <c r="C737" i="1"/>
  <c r="C739" i="1"/>
  <c r="C741" i="1"/>
  <c r="C743" i="1"/>
  <c r="C744" i="1"/>
  <c r="C745" i="1"/>
  <c r="C746" i="1"/>
  <c r="C748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B759" i="1"/>
  <c r="B760" i="1"/>
  <c r="B761" i="1"/>
  <c r="B762" i="1"/>
  <c r="B727" i="1"/>
  <c r="B728" i="1"/>
  <c r="B730" i="1"/>
  <c r="B732" i="1"/>
  <c r="B733" i="1"/>
  <c r="B734" i="1"/>
  <c r="B735" i="1"/>
  <c r="B736" i="1"/>
  <c r="B737" i="1"/>
  <c r="B739" i="1"/>
  <c r="B741" i="1"/>
  <c r="B743" i="1"/>
  <c r="B744" i="1"/>
  <c r="B745" i="1"/>
  <c r="B746" i="1"/>
  <c r="B748" i="1"/>
  <c r="B750" i="1"/>
  <c r="B751" i="1"/>
  <c r="B752" i="1"/>
  <c r="B753" i="1"/>
  <c r="B754" i="1"/>
  <c r="B755" i="1"/>
  <c r="B756" i="1"/>
  <c r="B757" i="1"/>
  <c r="B758" i="1"/>
  <c r="J46" i="3"/>
  <c r="G22" i="6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6" i="1"/>
  <c r="D703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6" i="1"/>
  <c r="B722" i="1"/>
  <c r="B723" i="1"/>
  <c r="B724" i="1"/>
  <c r="B726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C703" i="1"/>
  <c r="B703" i="1"/>
  <c r="G21" i="6"/>
  <c r="G20" i="6"/>
  <c r="G19" i="6"/>
  <c r="F27" i="3"/>
  <c r="B139" i="2"/>
  <c r="F26" i="3"/>
  <c r="B138" i="2"/>
  <c r="F61" i="3"/>
  <c r="B137" i="2"/>
  <c r="C692" i="1"/>
  <c r="C687" i="1"/>
  <c r="C685" i="1"/>
  <c r="C675" i="1"/>
  <c r="C676" i="1"/>
  <c r="C677" i="1"/>
  <c r="C678" i="1"/>
  <c r="C679" i="1"/>
  <c r="C680" i="1"/>
  <c r="C681" i="1"/>
  <c r="C682" i="1"/>
  <c r="C683" i="1"/>
  <c r="C684" i="1"/>
  <c r="C686" i="1"/>
  <c r="C688" i="1"/>
  <c r="C689" i="1"/>
  <c r="C690" i="1"/>
  <c r="C691" i="1"/>
  <c r="C693" i="1"/>
  <c r="C694" i="1"/>
  <c r="C695" i="1"/>
  <c r="C696" i="1"/>
  <c r="C697" i="1"/>
  <c r="C698" i="1"/>
  <c r="C699" i="1"/>
  <c r="C700" i="1"/>
  <c r="C701" i="1"/>
  <c r="C702" i="1"/>
  <c r="D675" i="1"/>
  <c r="D676" i="1"/>
  <c r="D677" i="1"/>
  <c r="D678" i="1"/>
  <c r="D679" i="1"/>
  <c r="D680" i="1"/>
  <c r="D681" i="1"/>
  <c r="D682" i="1"/>
  <c r="D683" i="1"/>
  <c r="D684" i="1"/>
  <c r="D686" i="1"/>
  <c r="D688" i="1"/>
  <c r="D689" i="1"/>
  <c r="D690" i="1"/>
  <c r="D691" i="1"/>
  <c r="D693" i="1"/>
  <c r="D694" i="1"/>
  <c r="D695" i="1"/>
  <c r="D696" i="1"/>
  <c r="D697" i="1"/>
  <c r="D698" i="1"/>
  <c r="D699" i="1"/>
  <c r="D700" i="1"/>
  <c r="D701" i="1"/>
  <c r="D702" i="1"/>
  <c r="B675" i="1"/>
  <c r="B676" i="1"/>
  <c r="B677" i="1"/>
  <c r="B678" i="1"/>
  <c r="B679" i="1"/>
  <c r="B680" i="1"/>
  <c r="B681" i="1"/>
  <c r="B682" i="1"/>
  <c r="B683" i="1"/>
  <c r="B684" i="1"/>
  <c r="B686" i="1"/>
  <c r="B688" i="1"/>
  <c r="B689" i="1"/>
  <c r="B690" i="1"/>
  <c r="B691" i="1"/>
  <c r="B693" i="1"/>
  <c r="B694" i="1"/>
  <c r="B695" i="1"/>
  <c r="B696" i="1"/>
  <c r="B697" i="1"/>
  <c r="B698" i="1"/>
  <c r="B699" i="1"/>
  <c r="B700" i="1"/>
  <c r="B701" i="1"/>
  <c r="B702" i="1"/>
  <c r="C672" i="1"/>
  <c r="D672" i="1"/>
  <c r="B672" i="1"/>
  <c r="G18" i="6"/>
  <c r="J38" i="3"/>
  <c r="J31" i="3"/>
  <c r="F37" i="3"/>
  <c r="B136" i="2"/>
  <c r="F36" i="3"/>
  <c r="F35" i="3"/>
  <c r="F60" i="3"/>
  <c r="F59" i="3"/>
  <c r="C670" i="1"/>
  <c r="C669" i="1"/>
  <c r="C671" i="1"/>
  <c r="D671" i="1"/>
  <c r="B135" i="2"/>
  <c r="B662" i="1"/>
  <c r="C662" i="1"/>
  <c r="D662" i="1"/>
  <c r="B658" i="1"/>
  <c r="C658" i="1"/>
  <c r="D658" i="1"/>
  <c r="C668" i="1"/>
  <c r="D655" i="1"/>
  <c r="D656" i="1"/>
  <c r="D657" i="1"/>
  <c r="D659" i="1"/>
  <c r="D660" i="1"/>
  <c r="D661" i="1"/>
  <c r="D663" i="1"/>
  <c r="D664" i="1"/>
  <c r="D665" i="1"/>
  <c r="D666" i="1"/>
  <c r="D667" i="1"/>
  <c r="C655" i="1"/>
  <c r="C656" i="1"/>
  <c r="C657" i="1"/>
  <c r="C659" i="1"/>
  <c r="C660" i="1"/>
  <c r="C661" i="1"/>
  <c r="C663" i="1"/>
  <c r="C664" i="1"/>
  <c r="C665" i="1"/>
  <c r="C666" i="1"/>
  <c r="C667" i="1"/>
  <c r="B655" i="1"/>
  <c r="B656" i="1"/>
  <c r="B657" i="1"/>
  <c r="B659" i="1"/>
  <c r="B660" i="1"/>
  <c r="B661" i="1"/>
  <c r="B663" i="1"/>
  <c r="B664" i="1"/>
  <c r="B665" i="1"/>
  <c r="B666" i="1"/>
  <c r="B667" i="1"/>
  <c r="J63" i="3"/>
  <c r="J12" i="3"/>
  <c r="F23" i="3"/>
  <c r="F24" i="3"/>
  <c r="F25" i="3"/>
  <c r="F22" i="3"/>
  <c r="F13" i="3"/>
  <c r="F14" i="3"/>
  <c r="F15" i="3"/>
  <c r="F16" i="3"/>
  <c r="F17" i="3"/>
  <c r="F18" i="3"/>
  <c r="F12" i="3"/>
  <c r="F45" i="3"/>
  <c r="F57" i="3"/>
  <c r="G17" i="6"/>
  <c r="C641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D641" i="1"/>
  <c r="D643" i="1"/>
  <c r="D644" i="1"/>
  <c r="D645" i="1"/>
  <c r="D646" i="1"/>
  <c r="D647" i="1"/>
  <c r="D648" i="1"/>
  <c r="D649" i="1"/>
  <c r="D650" i="1"/>
  <c r="D651" i="1"/>
  <c r="D652" i="1"/>
  <c r="D653" i="1"/>
  <c r="B641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22" i="1"/>
  <c r="B623" i="1"/>
  <c r="B624" i="1"/>
  <c r="B625" i="1"/>
  <c r="C618" i="1"/>
  <c r="C620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D618" i="1"/>
  <c r="D620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B636" i="1"/>
  <c r="B637" i="1"/>
  <c r="B638" i="1"/>
  <c r="B639" i="1"/>
  <c r="B640" i="1"/>
  <c r="B618" i="1"/>
  <c r="B620" i="1"/>
  <c r="B626" i="1"/>
  <c r="B627" i="1"/>
  <c r="B628" i="1"/>
  <c r="B629" i="1"/>
  <c r="B630" i="1"/>
  <c r="B631" i="1"/>
  <c r="B632" i="1"/>
  <c r="B633" i="1"/>
  <c r="B634" i="1"/>
  <c r="B635" i="1"/>
  <c r="F21" i="3"/>
  <c r="F20" i="3"/>
  <c r="F19" i="3"/>
  <c r="F32" i="3"/>
  <c r="F33" i="3"/>
  <c r="F34" i="3"/>
  <c r="F31" i="3"/>
  <c r="F39" i="3"/>
  <c r="F40" i="3"/>
  <c r="F41" i="3"/>
  <c r="F42" i="3"/>
  <c r="F43" i="3"/>
  <c r="F44" i="3"/>
  <c r="F38" i="3"/>
  <c r="F68" i="3"/>
  <c r="B134" i="2"/>
  <c r="F67" i="3"/>
  <c r="B133" i="2"/>
  <c r="F66" i="3"/>
  <c r="F56" i="3"/>
  <c r="F55" i="3"/>
  <c r="G16" i="6"/>
  <c r="C617" i="1"/>
  <c r="F53" i="3"/>
  <c r="F54" i="3"/>
  <c r="G15" i="6"/>
  <c r="D609" i="1"/>
  <c r="D610" i="1"/>
  <c r="D611" i="1"/>
  <c r="D612" i="1"/>
  <c r="D613" i="1"/>
  <c r="D614" i="1"/>
  <c r="D615" i="1"/>
  <c r="D616" i="1"/>
  <c r="C609" i="1"/>
  <c r="C610" i="1"/>
  <c r="C611" i="1"/>
  <c r="C612" i="1"/>
  <c r="C613" i="1"/>
  <c r="C614" i="1"/>
  <c r="C615" i="1"/>
  <c r="C616" i="1"/>
  <c r="B609" i="1"/>
  <c r="B610" i="1"/>
  <c r="B611" i="1"/>
  <c r="B612" i="1"/>
  <c r="B613" i="1"/>
  <c r="B614" i="1"/>
  <c r="B615" i="1"/>
  <c r="B616" i="1"/>
  <c r="B556" i="1"/>
  <c r="C607" i="1"/>
  <c r="C580" i="1"/>
  <c r="C579" i="1"/>
  <c r="D578" i="1"/>
  <c r="C577" i="1"/>
  <c r="F52" i="3"/>
  <c r="C575" i="1"/>
  <c r="C576" i="1"/>
  <c r="C578" i="1"/>
  <c r="C582" i="1"/>
  <c r="C583" i="1"/>
  <c r="C584" i="1"/>
  <c r="C585" i="1"/>
  <c r="C587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4" i="1"/>
  <c r="C605" i="1"/>
  <c r="C606" i="1"/>
  <c r="D575" i="1"/>
  <c r="D576" i="1"/>
  <c r="D582" i="1"/>
  <c r="D583" i="1"/>
  <c r="D584" i="1"/>
  <c r="D585" i="1"/>
  <c r="D587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4" i="1"/>
  <c r="D605" i="1"/>
  <c r="D606" i="1"/>
  <c r="B575" i="1"/>
  <c r="B576" i="1"/>
  <c r="B578" i="1"/>
  <c r="B582" i="1"/>
  <c r="B583" i="1"/>
  <c r="B584" i="1"/>
  <c r="B585" i="1"/>
  <c r="B587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4" i="1"/>
  <c r="B605" i="1"/>
  <c r="B606" i="1"/>
  <c r="G14" i="6"/>
  <c r="G13" i="6"/>
  <c r="B132" i="2"/>
  <c r="G12" i="6"/>
  <c r="C217" i="1"/>
  <c r="C218" i="1"/>
  <c r="C223" i="1"/>
  <c r="C226" i="1"/>
  <c r="C227" i="1"/>
  <c r="C228" i="1"/>
  <c r="C231" i="1"/>
  <c r="C232" i="1"/>
  <c r="C235" i="1"/>
  <c r="C242" i="1"/>
  <c r="C243" i="1"/>
  <c r="C245" i="1"/>
  <c r="C246" i="1"/>
  <c r="C249" i="1"/>
  <c r="C259" i="1"/>
  <c r="C264" i="1"/>
  <c r="C274" i="1"/>
  <c r="C277" i="1"/>
  <c r="C282" i="1"/>
  <c r="C288" i="1"/>
  <c r="C289" i="1"/>
  <c r="C308" i="1"/>
  <c r="C309" i="1"/>
  <c r="C313" i="1"/>
  <c r="C322" i="1"/>
  <c r="C323" i="1"/>
  <c r="C325" i="1"/>
  <c r="C326" i="1"/>
  <c r="C328" i="1"/>
  <c r="C329" i="1"/>
  <c r="C331" i="1"/>
  <c r="C332" i="1"/>
  <c r="C338" i="1"/>
  <c r="C339" i="1"/>
  <c r="C340" i="1"/>
  <c r="C342" i="1"/>
  <c r="C343" i="1"/>
  <c r="C344" i="1"/>
  <c r="C345" i="1"/>
  <c r="C358" i="1"/>
  <c r="C359" i="1"/>
  <c r="C366" i="1"/>
  <c r="C367" i="1"/>
  <c r="C368" i="1"/>
  <c r="C376" i="1"/>
  <c r="C408" i="1"/>
  <c r="C430" i="1"/>
  <c r="C431" i="1"/>
  <c r="C432" i="1"/>
  <c r="C433" i="1"/>
  <c r="C434" i="1"/>
  <c r="C435" i="1"/>
  <c r="C436" i="1"/>
  <c r="C437" i="1"/>
  <c r="C438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B566" i="1"/>
  <c r="G11" i="6"/>
  <c r="G10" i="6"/>
  <c r="G9" i="6"/>
  <c r="F51" i="3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4" i="1"/>
  <c r="B574" i="1"/>
  <c r="B571" i="1"/>
  <c r="B567" i="1"/>
  <c r="B568" i="1"/>
  <c r="B569" i="1"/>
  <c r="B570" i="1"/>
  <c r="B558" i="1"/>
  <c r="B559" i="1"/>
  <c r="B560" i="1"/>
  <c r="B561" i="1"/>
  <c r="B562" i="1"/>
  <c r="B563" i="1"/>
  <c r="B564" i="1"/>
  <c r="B565" i="1"/>
  <c r="D556" i="1"/>
  <c r="B131" i="2"/>
  <c r="I553" i="1"/>
  <c r="K553" i="1" s="1"/>
  <c r="G8" i="6"/>
  <c r="G7" i="6"/>
  <c r="G6" i="6"/>
  <c r="F5" i="6"/>
  <c r="G5" i="6" s="1"/>
  <c r="F64" i="3"/>
  <c r="F65" i="3"/>
  <c r="F63" i="3"/>
  <c r="B130" i="2"/>
  <c r="B128" i="2"/>
  <c r="B129" i="2"/>
  <c r="F435" i="1"/>
  <c r="F436" i="1"/>
  <c r="F437" i="1"/>
  <c r="F438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I435" i="1"/>
  <c r="K435" i="1" s="1"/>
  <c r="I436" i="1"/>
  <c r="K436" i="1" s="1"/>
  <c r="I437" i="1"/>
  <c r="K437" i="1" s="1"/>
  <c r="I438" i="1"/>
  <c r="K438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K551" i="1"/>
  <c r="K552" i="1"/>
  <c r="D435" i="1"/>
  <c r="D436" i="1"/>
  <c r="D437" i="1"/>
  <c r="D438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434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435" i="1"/>
  <c r="B436" i="1"/>
  <c r="B437" i="1"/>
  <c r="B438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34" i="1"/>
  <c r="F433" i="1"/>
  <c r="F432" i="1"/>
  <c r="D431" i="1"/>
  <c r="B431" i="1"/>
  <c r="D430" i="1"/>
  <c r="B430" i="1"/>
  <c r="B126" i="2"/>
  <c r="B127" i="2"/>
  <c r="B125" i="2"/>
  <c r="F50" i="3"/>
  <c r="F48" i="3"/>
  <c r="F49" i="3"/>
  <c r="F47" i="3"/>
  <c r="F5" i="3"/>
  <c r="F6" i="3"/>
  <c r="F7" i="3"/>
  <c r="F8" i="3"/>
  <c r="F9" i="3"/>
  <c r="F10" i="3"/>
  <c r="F11" i="3"/>
  <c r="F46" i="3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326" i="1"/>
  <c r="D328" i="1"/>
  <c r="D329" i="1"/>
  <c r="D331" i="1"/>
  <c r="D332" i="1"/>
  <c r="D338" i="1"/>
  <c r="D339" i="1"/>
  <c r="D340" i="1"/>
  <c r="D342" i="1"/>
  <c r="D343" i="1"/>
  <c r="D344" i="1"/>
  <c r="D345" i="1"/>
  <c r="D358" i="1"/>
  <c r="D359" i="1"/>
  <c r="D366" i="1"/>
  <c r="D367" i="1"/>
  <c r="D368" i="1"/>
  <c r="D376" i="1"/>
  <c r="D408" i="1"/>
  <c r="D325" i="1"/>
  <c r="B408" i="1"/>
  <c r="B368" i="1"/>
  <c r="B376" i="1"/>
  <c r="B358" i="1"/>
  <c r="B359" i="1"/>
  <c r="B366" i="1"/>
  <c r="B367" i="1"/>
  <c r="B326" i="1"/>
  <c r="B328" i="1"/>
  <c r="B329" i="1"/>
  <c r="B331" i="1"/>
  <c r="B332" i="1"/>
  <c r="B338" i="1"/>
  <c r="B339" i="1"/>
  <c r="B340" i="1"/>
  <c r="B342" i="1"/>
  <c r="B343" i="1"/>
  <c r="B344" i="1"/>
  <c r="B345" i="1"/>
  <c r="B325" i="1"/>
  <c r="D218" i="1"/>
  <c r="D223" i="1"/>
  <c r="D226" i="1"/>
  <c r="D227" i="1"/>
  <c r="D228" i="1"/>
  <c r="D231" i="1"/>
  <c r="D232" i="1"/>
  <c r="D235" i="1"/>
  <c r="D242" i="1"/>
  <c r="D243" i="1"/>
  <c r="D245" i="1"/>
  <c r="D246" i="1"/>
  <c r="D249" i="1"/>
  <c r="D259" i="1"/>
  <c r="D264" i="1"/>
  <c r="D274" i="1"/>
  <c r="D277" i="1"/>
  <c r="D282" i="1"/>
  <c r="D288" i="1"/>
  <c r="D289" i="1"/>
  <c r="D308" i="1"/>
  <c r="D309" i="1"/>
  <c r="D313" i="1"/>
  <c r="D322" i="1"/>
  <c r="D323" i="1"/>
  <c r="B218" i="1"/>
  <c r="B223" i="1"/>
  <c r="B226" i="1"/>
  <c r="B227" i="1"/>
  <c r="B228" i="1"/>
  <c r="B231" i="1"/>
  <c r="B232" i="1"/>
  <c r="B235" i="1"/>
  <c r="B242" i="1"/>
  <c r="B243" i="1"/>
  <c r="B245" i="1"/>
  <c r="B246" i="1"/>
  <c r="B249" i="1"/>
  <c r="B259" i="1"/>
  <c r="B264" i="1"/>
  <c r="B274" i="1"/>
  <c r="B277" i="1"/>
  <c r="B282" i="1"/>
  <c r="B288" i="1"/>
  <c r="B289" i="1"/>
  <c r="B308" i="1"/>
  <c r="B309" i="1"/>
  <c r="B313" i="1"/>
  <c r="B322" i="1"/>
  <c r="B323" i="1"/>
  <c r="D217" i="1"/>
  <c r="B217" i="1"/>
  <c r="D216" i="1"/>
  <c r="B216" i="1"/>
  <c r="D215" i="1"/>
  <c r="B215" i="1"/>
  <c r="J22" i="3"/>
  <c r="J5" i="3"/>
  <c r="D124" i="1"/>
  <c r="D136" i="1"/>
  <c r="D142" i="1"/>
  <c r="D152" i="1"/>
  <c r="D157" i="1"/>
  <c r="D167" i="1"/>
  <c r="D175" i="1"/>
  <c r="D182" i="1"/>
  <c r="B175" i="1"/>
  <c r="B182" i="1"/>
  <c r="B136" i="1"/>
  <c r="B142" i="1"/>
  <c r="B152" i="1"/>
  <c r="B157" i="1"/>
  <c r="B167" i="1"/>
  <c r="B124" i="1"/>
  <c r="D120" i="1"/>
  <c r="D121" i="1"/>
  <c r="B120" i="1"/>
  <c r="B121" i="1"/>
  <c r="D6" i="1"/>
  <c r="D7" i="1"/>
  <c r="D8" i="1"/>
  <c r="D9" i="1"/>
  <c r="D10" i="1"/>
  <c r="D11" i="1"/>
  <c r="D13" i="1"/>
  <c r="D20" i="1"/>
  <c r="D25" i="1"/>
  <c r="D27" i="1"/>
  <c r="D28" i="1"/>
  <c r="D29" i="1"/>
  <c r="D39" i="1"/>
  <c r="D46" i="1"/>
  <c r="D56" i="1"/>
  <c r="D65" i="1"/>
  <c r="D71" i="1"/>
  <c r="D73" i="1"/>
  <c r="D74" i="1"/>
  <c r="D75" i="1"/>
  <c r="D76" i="1"/>
  <c r="D77" i="1"/>
  <c r="D78" i="1"/>
  <c r="D79" i="1"/>
  <c r="D82" i="1"/>
  <c r="D85" i="1"/>
  <c r="D86" i="1"/>
  <c r="D93" i="1"/>
  <c r="D105" i="1"/>
  <c r="C6" i="3"/>
  <c r="C7" i="3"/>
  <c r="B5" i="2"/>
  <c r="D5" i="1"/>
  <c r="C5" i="3"/>
  <c r="C382" i="5" l="1"/>
  <c r="I110" i="1"/>
  <c r="K110" i="1" s="1"/>
  <c r="E12" i="1"/>
  <c r="E369" i="5"/>
  <c r="E368" i="5"/>
  <c r="E367" i="5"/>
  <c r="E366" i="5"/>
  <c r="E365" i="5"/>
  <c r="E364" i="5"/>
  <c r="E363" i="5"/>
  <c r="E362" i="5"/>
  <c r="E361" i="5"/>
  <c r="E360" i="5"/>
  <c r="E359" i="5"/>
  <c r="E358" i="5"/>
  <c r="E429" i="1"/>
  <c r="E324" i="1"/>
  <c r="I324" i="1"/>
  <c r="K324" i="1" s="1"/>
  <c r="E357" i="5"/>
  <c r="E428" i="1"/>
  <c r="E356" i="5"/>
  <c r="E758" i="1"/>
  <c r="E427" i="1"/>
  <c r="E355" i="5"/>
  <c r="E426" i="1"/>
  <c r="E321" i="1"/>
  <c r="I321" i="1"/>
  <c r="K321" i="1" s="1"/>
  <c r="E214" i="1"/>
  <c r="I214" i="1"/>
  <c r="K214" i="1" s="1"/>
  <c r="E354" i="5"/>
  <c r="E425" i="1"/>
  <c r="E320" i="1"/>
  <c r="I320" i="1"/>
  <c r="K320" i="1" s="1"/>
  <c r="E213" i="1"/>
  <c r="I213" i="1"/>
  <c r="K213" i="1" s="1"/>
  <c r="E353" i="5"/>
  <c r="E424" i="1"/>
  <c r="E319" i="1"/>
  <c r="I319" i="1"/>
  <c r="K319" i="1" s="1"/>
  <c r="E212" i="1"/>
  <c r="I212" i="1"/>
  <c r="K212" i="1" s="1"/>
  <c r="E352" i="5"/>
  <c r="E423" i="1"/>
  <c r="E318" i="1"/>
  <c r="I318" i="1"/>
  <c r="K318" i="1" s="1"/>
  <c r="E211" i="1"/>
  <c r="I211" i="1"/>
  <c r="K211" i="1" s="1"/>
  <c r="E351" i="5"/>
  <c r="E422" i="1"/>
  <c r="E317" i="1"/>
  <c r="I317" i="1"/>
  <c r="K317" i="1" s="1"/>
  <c r="E210" i="1"/>
  <c r="I210" i="1"/>
  <c r="K210" i="1" s="1"/>
  <c r="E350" i="5"/>
  <c r="E316" i="1"/>
  <c r="I316" i="1"/>
  <c r="K316" i="1" s="1"/>
  <c r="E209" i="1"/>
  <c r="I209" i="1"/>
  <c r="K209" i="1" s="1"/>
  <c r="E349" i="5"/>
  <c r="E315" i="1"/>
  <c r="I315" i="1"/>
  <c r="K315" i="1" s="1"/>
  <c r="E208" i="1"/>
  <c r="I208" i="1"/>
  <c r="K208" i="1" s="1"/>
  <c r="E348" i="5"/>
  <c r="E314" i="1"/>
  <c r="I314" i="1"/>
  <c r="K314" i="1" s="1"/>
  <c r="E207" i="1"/>
  <c r="I207" i="1"/>
  <c r="K207" i="1" s="1"/>
  <c r="E347" i="5"/>
  <c r="E421" i="1"/>
  <c r="E206" i="1"/>
  <c r="I206" i="1"/>
  <c r="K206" i="1" s="1"/>
  <c r="E346" i="5"/>
  <c r="E420" i="1"/>
  <c r="E312" i="1"/>
  <c r="I312" i="1"/>
  <c r="K312" i="1" s="1"/>
  <c r="E205" i="1"/>
  <c r="I205" i="1"/>
  <c r="K205" i="1" s="1"/>
  <c r="E345" i="5"/>
  <c r="E419" i="1"/>
  <c r="E311" i="1"/>
  <c r="I311" i="1"/>
  <c r="K311" i="1" s="1"/>
  <c r="E204" i="1"/>
  <c r="I204" i="1"/>
  <c r="K204" i="1" s="1"/>
  <c r="E344" i="5"/>
  <c r="E418" i="1"/>
  <c r="E310" i="1"/>
  <c r="I310" i="1"/>
  <c r="K310" i="1" s="1"/>
  <c r="E203" i="1"/>
  <c r="I203" i="1"/>
  <c r="K203" i="1" s="1"/>
  <c r="E343" i="5"/>
  <c r="E417" i="1"/>
  <c r="E202" i="1"/>
  <c r="I202" i="1"/>
  <c r="K202" i="1" s="1"/>
  <c r="E109" i="1"/>
  <c r="I109" i="1" s="1"/>
  <c r="K109" i="1" s="1"/>
  <c r="E342" i="5"/>
  <c r="E416" i="1"/>
  <c r="E201" i="1"/>
  <c r="I201" i="1"/>
  <c r="K201" i="1" s="1"/>
  <c r="E108" i="1"/>
  <c r="I108" i="1" s="1"/>
  <c r="K108" i="1" s="1"/>
  <c r="E341" i="5"/>
  <c r="E722" i="1"/>
  <c r="E415" i="1"/>
  <c r="E307" i="1"/>
  <c r="I307" i="1"/>
  <c r="K307" i="1" s="1"/>
  <c r="E200" i="1"/>
  <c r="I200" i="1"/>
  <c r="K200" i="1" s="1"/>
  <c r="E107" i="1"/>
  <c r="I107" i="1" s="1"/>
  <c r="K107" i="1" s="1"/>
  <c r="E340" i="5"/>
  <c r="E414" i="1"/>
  <c r="E306" i="1"/>
  <c r="I306" i="1"/>
  <c r="K306" i="1" s="1"/>
  <c r="E199" i="1"/>
  <c r="I199" i="1"/>
  <c r="K199" i="1" s="1"/>
  <c r="E106" i="1"/>
  <c r="I106" i="1" s="1"/>
  <c r="K106" i="1" s="1"/>
  <c r="E339" i="5"/>
  <c r="E413" i="1"/>
  <c r="E305" i="1"/>
  <c r="I305" i="1"/>
  <c r="K305" i="1" s="1"/>
  <c r="E198" i="1"/>
  <c r="I198" i="1"/>
  <c r="K198" i="1" s="1"/>
  <c r="E338" i="5"/>
  <c r="E104" i="1"/>
  <c r="I104" i="1" s="1"/>
  <c r="K104" i="1" s="1"/>
  <c r="E412" i="1"/>
  <c r="E304" i="1"/>
  <c r="I304" i="1"/>
  <c r="K304" i="1" s="1"/>
  <c r="E197" i="1"/>
  <c r="I197" i="1"/>
  <c r="K197" i="1" s="1"/>
  <c r="E337" i="5"/>
  <c r="E103" i="1"/>
  <c r="I103" i="1" s="1"/>
  <c r="K103" i="1" s="1"/>
  <c r="E411" i="1"/>
  <c r="E303" i="1"/>
  <c r="I303" i="1"/>
  <c r="K303" i="1" s="1"/>
  <c r="E196" i="1"/>
  <c r="I196" i="1"/>
  <c r="K196" i="1" s="1"/>
  <c r="E336" i="5"/>
  <c r="E102" i="1"/>
  <c r="I102" i="1" s="1"/>
  <c r="K102" i="1" s="1"/>
  <c r="E410" i="1"/>
  <c r="E302" i="1"/>
  <c r="I302" i="1"/>
  <c r="K302" i="1" s="1"/>
  <c r="E195" i="1"/>
  <c r="I195" i="1"/>
  <c r="K195" i="1" s="1"/>
  <c r="E335" i="5"/>
  <c r="E409" i="1"/>
  <c r="E301" i="1"/>
  <c r="I301" i="1"/>
  <c r="K301" i="1" s="1"/>
  <c r="E194" i="1"/>
  <c r="I194" i="1"/>
  <c r="K194" i="1" s="1"/>
  <c r="E101" i="1"/>
  <c r="I101" i="1" s="1"/>
  <c r="K101" i="1" s="1"/>
  <c r="E334" i="5"/>
  <c r="E783" i="1"/>
  <c r="E721" i="1"/>
  <c r="E300" i="1"/>
  <c r="I300" i="1"/>
  <c r="K300" i="1" s="1"/>
  <c r="E193" i="1"/>
  <c r="I193" i="1"/>
  <c r="K193" i="1" s="1"/>
  <c r="E100" i="1"/>
  <c r="I100" i="1" s="1"/>
  <c r="K100" i="1" s="1"/>
  <c r="E333" i="5"/>
  <c r="E407" i="1"/>
  <c r="E299" i="1"/>
  <c r="I299" i="1"/>
  <c r="K299" i="1" s="1"/>
  <c r="E192" i="1"/>
  <c r="I192" i="1"/>
  <c r="K192" i="1" s="1"/>
  <c r="E99" i="1"/>
  <c r="I99" i="1" s="1"/>
  <c r="K99" i="1" s="1"/>
  <c r="E332" i="5"/>
  <c r="E406" i="1"/>
  <c r="E298" i="1"/>
  <c r="I298" i="1"/>
  <c r="K298" i="1" s="1"/>
  <c r="E191" i="1"/>
  <c r="I191" i="1"/>
  <c r="K191" i="1" s="1"/>
  <c r="E98" i="1"/>
  <c r="I98" i="1" s="1"/>
  <c r="K98" i="1" s="1"/>
  <c r="E331" i="5"/>
  <c r="E405" i="1"/>
  <c r="E297" i="1"/>
  <c r="I297" i="1"/>
  <c r="K297" i="1" s="1"/>
  <c r="E190" i="1"/>
  <c r="I190" i="1"/>
  <c r="K190" i="1" s="1"/>
  <c r="E97" i="1"/>
  <c r="I97" i="1" s="1"/>
  <c r="K97" i="1" s="1"/>
  <c r="E330" i="5"/>
  <c r="E404" i="1"/>
  <c r="E296" i="1"/>
  <c r="I296" i="1"/>
  <c r="K296" i="1" s="1"/>
  <c r="E189" i="1"/>
  <c r="I189" i="1"/>
  <c r="K189" i="1" s="1"/>
  <c r="E96" i="1"/>
  <c r="I96" i="1" s="1"/>
  <c r="K96" i="1" s="1"/>
  <c r="E329" i="5"/>
  <c r="E403" i="1"/>
  <c r="E295" i="1"/>
  <c r="I295" i="1"/>
  <c r="K295" i="1" s="1"/>
  <c r="E188" i="1"/>
  <c r="I188" i="1"/>
  <c r="K188" i="1" s="1"/>
  <c r="E95" i="1"/>
  <c r="I95" i="1" s="1"/>
  <c r="K95" i="1" s="1"/>
  <c r="E328" i="5"/>
  <c r="E402" i="1"/>
  <c r="E294" i="1"/>
  <c r="I294" i="1"/>
  <c r="K294" i="1" s="1"/>
  <c r="E187" i="1"/>
  <c r="I187" i="1"/>
  <c r="K187" i="1" s="1"/>
  <c r="E94" i="1"/>
  <c r="I94" i="1" s="1"/>
  <c r="K94" i="1" s="1"/>
  <c r="E327" i="5"/>
  <c r="E401" i="1"/>
  <c r="E293" i="1"/>
  <c r="I293" i="1"/>
  <c r="K293" i="1" s="1"/>
  <c r="E186" i="1"/>
  <c r="I186" i="1"/>
  <c r="K186" i="1" s="1"/>
  <c r="E326" i="5"/>
  <c r="E757" i="1"/>
  <c r="E400" i="1"/>
  <c r="E292" i="1"/>
  <c r="I292" i="1"/>
  <c r="K292" i="1" s="1"/>
  <c r="E185" i="1"/>
  <c r="I185" i="1"/>
  <c r="K185" i="1" s="1"/>
  <c r="E92" i="1"/>
  <c r="I92" i="1" s="1"/>
  <c r="K92" i="1" s="1"/>
  <c r="E325" i="5"/>
  <c r="E399" i="1"/>
  <c r="E291" i="1"/>
  <c r="I291" i="1"/>
  <c r="K291" i="1" s="1"/>
  <c r="E184" i="1"/>
  <c r="I184" i="1"/>
  <c r="K184" i="1" s="1"/>
  <c r="E91" i="1"/>
  <c r="I91" i="1" s="1"/>
  <c r="K91" i="1" s="1"/>
  <c r="E324" i="5"/>
  <c r="E398" i="1"/>
  <c r="E290" i="1"/>
  <c r="I290" i="1"/>
  <c r="K290" i="1" s="1"/>
  <c r="E183" i="1"/>
  <c r="I183" i="1"/>
  <c r="K183" i="1" s="1"/>
  <c r="E87" i="1"/>
  <c r="I87" i="1" s="1"/>
  <c r="K87" i="1" s="1"/>
  <c r="E88" i="1"/>
  <c r="I88" i="1" s="1"/>
  <c r="K88" i="1" s="1"/>
  <c r="E89" i="1"/>
  <c r="I89" i="1" s="1"/>
  <c r="K89" i="1" s="1"/>
  <c r="E90" i="1"/>
  <c r="I90" i="1" s="1"/>
  <c r="K90" i="1" s="1"/>
  <c r="E323" i="5"/>
  <c r="E397" i="1"/>
  <c r="E322" i="5"/>
  <c r="E396" i="1"/>
  <c r="E181" i="1"/>
  <c r="I181" i="1"/>
  <c r="K181" i="1" s="1"/>
  <c r="E84" i="1"/>
  <c r="I84" i="1" s="1"/>
  <c r="K84" i="1" s="1"/>
  <c r="E321" i="5"/>
  <c r="E395" i="1"/>
  <c r="E287" i="1"/>
  <c r="I287" i="1"/>
  <c r="K287" i="1" s="1"/>
  <c r="E180" i="1"/>
  <c r="I180" i="1"/>
  <c r="K180" i="1" s="1"/>
  <c r="E83" i="1"/>
  <c r="I83" i="1" s="1"/>
  <c r="K83" i="1" s="1"/>
  <c r="E320" i="5"/>
  <c r="E394" i="1"/>
  <c r="E286" i="1"/>
  <c r="I286" i="1"/>
  <c r="K286" i="1" s="1"/>
  <c r="E179" i="1"/>
  <c r="I179" i="1"/>
  <c r="K179" i="1" s="1"/>
  <c r="E319" i="5"/>
  <c r="E393" i="1"/>
  <c r="E285" i="1"/>
  <c r="I285" i="1"/>
  <c r="K285" i="1" s="1"/>
  <c r="E178" i="1"/>
  <c r="I178" i="1"/>
  <c r="K178" i="1" s="1"/>
  <c r="E81" i="1"/>
  <c r="I81" i="1" s="1"/>
  <c r="K81" i="1" s="1"/>
  <c r="E318" i="5"/>
  <c r="E392" i="1"/>
  <c r="E284" i="1"/>
  <c r="I284" i="1"/>
  <c r="K284" i="1" s="1"/>
  <c r="E177" i="1"/>
  <c r="I177" i="1"/>
  <c r="K177" i="1" s="1"/>
  <c r="E80" i="1"/>
  <c r="I80" i="1" s="1"/>
  <c r="K80" i="1" s="1"/>
  <c r="E317" i="5"/>
  <c r="E391" i="1"/>
  <c r="E283" i="1"/>
  <c r="I283" i="1"/>
  <c r="K283" i="1" s="1"/>
  <c r="E176" i="1"/>
  <c r="I176" i="1"/>
  <c r="K176" i="1" s="1"/>
  <c r="E316" i="5"/>
  <c r="E390" i="1"/>
  <c r="E315" i="5"/>
  <c r="E782" i="1"/>
  <c r="E389" i="1"/>
  <c r="E281" i="1"/>
  <c r="I281" i="1"/>
  <c r="K281" i="1" s="1"/>
  <c r="E174" i="1"/>
  <c r="I174" i="1"/>
  <c r="K174" i="1" s="1"/>
  <c r="E314" i="5"/>
  <c r="E388" i="1"/>
  <c r="E280" i="1"/>
  <c r="I280" i="1"/>
  <c r="K280" i="1" s="1"/>
  <c r="E173" i="1"/>
  <c r="I173" i="1"/>
  <c r="K173" i="1" s="1"/>
  <c r="E313" i="5"/>
  <c r="E387" i="1"/>
  <c r="E279" i="1"/>
  <c r="I279" i="1"/>
  <c r="K279" i="1" s="1"/>
  <c r="E172" i="1"/>
  <c r="I172" i="1"/>
  <c r="K172" i="1" s="1"/>
  <c r="E312" i="5"/>
  <c r="E386" i="1"/>
  <c r="E278" i="1"/>
  <c r="I278" i="1"/>
  <c r="K278" i="1" s="1"/>
  <c r="E171" i="1"/>
  <c r="I171" i="1"/>
  <c r="K171" i="1" s="1"/>
  <c r="E311" i="5"/>
  <c r="E385" i="1"/>
  <c r="E170" i="1"/>
  <c r="I170" i="1"/>
  <c r="K170" i="1" s="1"/>
  <c r="E310" i="5"/>
  <c r="E756" i="1"/>
  <c r="E720" i="1"/>
  <c r="E384" i="1"/>
  <c r="E276" i="1"/>
  <c r="I276" i="1"/>
  <c r="K276" i="1" s="1"/>
  <c r="E169" i="1"/>
  <c r="I169" i="1"/>
  <c r="K169" i="1" s="1"/>
  <c r="E72" i="1"/>
  <c r="I72" i="1" s="1"/>
  <c r="K72" i="1" s="1"/>
  <c r="E309" i="5"/>
  <c r="E781" i="1"/>
  <c r="E383" i="1"/>
  <c r="E275" i="1"/>
  <c r="I275" i="1"/>
  <c r="K275" i="1" s="1"/>
  <c r="E168" i="1"/>
  <c r="I168" i="1"/>
  <c r="K168" i="1" s="1"/>
  <c r="E308" i="5"/>
  <c r="E780" i="1"/>
  <c r="E382" i="1"/>
  <c r="E70" i="1"/>
  <c r="I70" i="1" s="1"/>
  <c r="K70" i="1" s="1"/>
  <c r="E307" i="5"/>
  <c r="E779" i="1"/>
  <c r="E381" i="1"/>
  <c r="E273" i="1"/>
  <c r="I273" i="1"/>
  <c r="K273" i="1" s="1"/>
  <c r="E166" i="1"/>
  <c r="I166" i="1"/>
  <c r="K166" i="1" s="1"/>
  <c r="E69" i="1"/>
  <c r="I69" i="1" s="1"/>
  <c r="K69" i="1" s="1"/>
  <c r="E306" i="5"/>
  <c r="E380" i="1"/>
  <c r="E272" i="1"/>
  <c r="I272" i="1"/>
  <c r="K272" i="1" s="1"/>
  <c r="E165" i="1"/>
  <c r="I165" i="1"/>
  <c r="K165" i="1" s="1"/>
  <c r="E68" i="1"/>
  <c r="I68" i="1" s="1"/>
  <c r="K68" i="1" s="1"/>
  <c r="E305" i="5"/>
  <c r="E777" i="1"/>
  <c r="E755" i="1"/>
  <c r="E379" i="1"/>
  <c r="E271" i="1"/>
  <c r="I271" i="1"/>
  <c r="K271" i="1" s="1"/>
  <c r="E164" i="1"/>
  <c r="I164" i="1"/>
  <c r="K164" i="1" s="1"/>
  <c r="E67" i="1"/>
  <c r="I67" i="1" s="1"/>
  <c r="K67" i="1" s="1"/>
  <c r="E304" i="5"/>
  <c r="E754" i="1"/>
  <c r="E378" i="1"/>
  <c r="E270" i="1"/>
  <c r="I270" i="1"/>
  <c r="K270" i="1" s="1"/>
  <c r="E163" i="1"/>
  <c r="I163" i="1"/>
  <c r="K163" i="1" s="1"/>
  <c r="E66" i="1"/>
  <c r="I66" i="1" s="1"/>
  <c r="K66" i="1" s="1"/>
  <c r="E303" i="5"/>
  <c r="E776" i="1"/>
  <c r="E753" i="1"/>
  <c r="E377" i="1"/>
  <c r="E269" i="1"/>
  <c r="I269" i="1"/>
  <c r="K269" i="1" s="1"/>
  <c r="E162" i="1"/>
  <c r="I162" i="1"/>
  <c r="K162" i="1" s="1"/>
  <c r="E302" i="5"/>
  <c r="E268" i="1"/>
  <c r="I268" i="1"/>
  <c r="K268" i="1" s="1"/>
  <c r="E161" i="1"/>
  <c r="I161" i="1"/>
  <c r="K161" i="1" s="1"/>
  <c r="E64" i="1"/>
  <c r="I64" i="1" s="1"/>
  <c r="K64" i="1" s="1"/>
  <c r="E301" i="5"/>
  <c r="E375" i="1"/>
  <c r="E267" i="1"/>
  <c r="I267" i="1"/>
  <c r="K267" i="1" s="1"/>
  <c r="E160" i="1"/>
  <c r="I160" i="1"/>
  <c r="K160" i="1" s="1"/>
  <c r="E63" i="1"/>
  <c r="I63" i="1" s="1"/>
  <c r="K63" i="1" s="1"/>
  <c r="E300" i="5"/>
  <c r="E752" i="1"/>
  <c r="E374" i="1"/>
  <c r="E266" i="1"/>
  <c r="I266" i="1"/>
  <c r="K266" i="1" s="1"/>
  <c r="E159" i="1"/>
  <c r="I159" i="1"/>
  <c r="K159" i="1" s="1"/>
  <c r="E62" i="1"/>
  <c r="I62" i="1" s="1"/>
  <c r="K62" i="1" s="1"/>
  <c r="E299" i="5"/>
  <c r="E373" i="1"/>
  <c r="E265" i="1"/>
  <c r="I265" i="1"/>
  <c r="K265" i="1" s="1"/>
  <c r="E158" i="1"/>
  <c r="I158" i="1"/>
  <c r="K158" i="1" s="1"/>
  <c r="E61" i="1"/>
  <c r="I61" i="1" s="1"/>
  <c r="K61" i="1" s="1"/>
  <c r="E298" i="5"/>
  <c r="E372" i="1"/>
  <c r="E60" i="1"/>
  <c r="I60" i="1" s="1"/>
  <c r="K60" i="1" s="1"/>
  <c r="E297" i="5"/>
  <c r="E371" i="1"/>
  <c r="E263" i="1"/>
  <c r="I263" i="1"/>
  <c r="K263" i="1" s="1"/>
  <c r="E156" i="1"/>
  <c r="I156" i="1"/>
  <c r="K156" i="1" s="1"/>
  <c r="E59" i="1"/>
  <c r="I59" i="1" s="1"/>
  <c r="K59" i="1" s="1"/>
  <c r="E296" i="5"/>
  <c r="E719" i="1"/>
  <c r="E370" i="1"/>
  <c r="E262" i="1"/>
  <c r="I262" i="1"/>
  <c r="K262" i="1" s="1"/>
  <c r="E155" i="1"/>
  <c r="I155" i="1"/>
  <c r="K155" i="1" s="1"/>
  <c r="E58" i="1"/>
  <c r="I58" i="1" s="1"/>
  <c r="K58" i="1" s="1"/>
  <c r="E295" i="5"/>
  <c r="E369" i="1"/>
  <c r="E261" i="1"/>
  <c r="I261" i="1"/>
  <c r="K261" i="1" s="1"/>
  <c r="E154" i="1"/>
  <c r="I154" i="1"/>
  <c r="K154" i="1" s="1"/>
  <c r="E57" i="1"/>
  <c r="I57" i="1" s="1"/>
  <c r="K57" i="1" s="1"/>
  <c r="E294" i="5"/>
  <c r="E751" i="1"/>
  <c r="E260" i="1"/>
  <c r="I260" i="1"/>
  <c r="K260" i="1" s="1"/>
  <c r="E153" i="1"/>
  <c r="I153" i="1"/>
  <c r="K153" i="1" s="1"/>
  <c r="E293" i="5"/>
  <c r="E750" i="1"/>
  <c r="E55" i="1"/>
  <c r="I55" i="1" s="1"/>
  <c r="K55" i="1" s="1"/>
  <c r="E292" i="5"/>
  <c r="E775" i="1"/>
  <c r="E718" i="1"/>
  <c r="E258" i="1"/>
  <c r="I258" i="1"/>
  <c r="K258" i="1" s="1"/>
  <c r="E151" i="1"/>
  <c r="I151" i="1"/>
  <c r="K151" i="1" s="1"/>
  <c r="E54" i="1"/>
  <c r="I54" i="1" s="1"/>
  <c r="K54" i="1" s="1"/>
  <c r="E291" i="5"/>
  <c r="E773" i="1"/>
  <c r="E365" i="1"/>
  <c r="E257" i="1"/>
  <c r="I257" i="1"/>
  <c r="K257" i="1" s="1"/>
  <c r="E150" i="1"/>
  <c r="I150" i="1"/>
  <c r="K150" i="1" s="1"/>
  <c r="E53" i="1"/>
  <c r="I53" i="1" s="1"/>
  <c r="K53" i="1" s="1"/>
  <c r="E290" i="5"/>
  <c r="E364" i="1"/>
  <c r="E256" i="1"/>
  <c r="I256" i="1"/>
  <c r="K256" i="1" s="1"/>
  <c r="E149" i="1"/>
  <c r="I149" i="1"/>
  <c r="K149" i="1" s="1"/>
  <c r="E52" i="1"/>
  <c r="I52" i="1" s="1"/>
  <c r="K52" i="1" s="1"/>
  <c r="E289" i="5"/>
  <c r="E717" i="1"/>
  <c r="E363" i="1"/>
  <c r="E255" i="1"/>
  <c r="I255" i="1"/>
  <c r="K255" i="1" s="1"/>
  <c r="E148" i="1"/>
  <c r="I148" i="1"/>
  <c r="K148" i="1" s="1"/>
  <c r="E51" i="1"/>
  <c r="I51" i="1" s="1"/>
  <c r="K51" i="1" s="1"/>
  <c r="E288" i="5"/>
  <c r="E362" i="1"/>
  <c r="E254" i="1"/>
  <c r="I254" i="1"/>
  <c r="K254" i="1" s="1"/>
  <c r="E147" i="1"/>
  <c r="I147" i="1"/>
  <c r="K147" i="1" s="1"/>
  <c r="E50" i="1"/>
  <c r="I50" i="1" s="1"/>
  <c r="K50" i="1" s="1"/>
  <c r="E287" i="5"/>
  <c r="E361" i="1"/>
  <c r="E253" i="1"/>
  <c r="I253" i="1"/>
  <c r="K253" i="1" s="1"/>
  <c r="E146" i="1"/>
  <c r="I146" i="1"/>
  <c r="K146" i="1" s="1"/>
  <c r="E49" i="1"/>
  <c r="I49" i="1" s="1"/>
  <c r="K49" i="1" s="1"/>
  <c r="E286" i="5"/>
  <c r="E772" i="1"/>
  <c r="E748" i="1"/>
  <c r="E716" i="1"/>
  <c r="E360" i="1"/>
  <c r="E252" i="1"/>
  <c r="I252" i="1"/>
  <c r="K252" i="1" s="1"/>
  <c r="E145" i="1"/>
  <c r="I145" i="1"/>
  <c r="K145" i="1" s="1"/>
  <c r="E48" i="1"/>
  <c r="I48" i="1" s="1"/>
  <c r="K48" i="1" s="1"/>
  <c r="E285" i="5"/>
  <c r="E251" i="1"/>
  <c r="I251" i="1"/>
  <c r="K251" i="1" s="1"/>
  <c r="E144" i="1"/>
  <c r="I144" i="1"/>
  <c r="K144" i="1" s="1"/>
  <c r="E47" i="1"/>
  <c r="I47" i="1" s="1"/>
  <c r="K47" i="1" s="1"/>
  <c r="E284" i="5"/>
  <c r="E771" i="1"/>
  <c r="E746" i="1"/>
  <c r="E250" i="1"/>
  <c r="I250" i="1"/>
  <c r="K250" i="1" s="1"/>
  <c r="E143" i="1"/>
  <c r="I143" i="1"/>
  <c r="K143" i="1" s="1"/>
  <c r="E283" i="5"/>
  <c r="E745" i="1"/>
  <c r="E715" i="1"/>
  <c r="E357" i="1"/>
  <c r="E45" i="1"/>
  <c r="I45" i="1" s="1"/>
  <c r="K45" i="1" s="1"/>
  <c r="E282" i="5"/>
  <c r="E744" i="1"/>
  <c r="E714" i="1"/>
  <c r="E356" i="1"/>
  <c r="E248" i="1"/>
  <c r="I248" i="1"/>
  <c r="K248" i="1" s="1"/>
  <c r="E141" i="1"/>
  <c r="I141" i="1"/>
  <c r="K141" i="1" s="1"/>
  <c r="E44" i="1"/>
  <c r="I44" i="1" s="1"/>
  <c r="K44" i="1" s="1"/>
  <c r="E281" i="5"/>
  <c r="E355" i="1"/>
  <c r="E247" i="1"/>
  <c r="I247" i="1"/>
  <c r="K247" i="1" s="1"/>
  <c r="E140" i="1"/>
  <c r="I140" i="1"/>
  <c r="K140" i="1" s="1"/>
  <c r="E43" i="1"/>
  <c r="I43" i="1" s="1"/>
  <c r="K43" i="1" s="1"/>
  <c r="E280" i="5"/>
  <c r="E354" i="1"/>
  <c r="E139" i="1"/>
  <c r="I139" i="1"/>
  <c r="K139" i="1" s="1"/>
  <c r="E42" i="1"/>
  <c r="I42" i="1" s="1"/>
  <c r="K42" i="1" s="1"/>
  <c r="E279" i="5"/>
  <c r="E353" i="1"/>
  <c r="E138" i="1"/>
  <c r="I138" i="1"/>
  <c r="K138" i="1" s="1"/>
  <c r="E41" i="1"/>
  <c r="I41" i="1" s="1"/>
  <c r="K41" i="1" s="1"/>
  <c r="E278" i="5"/>
  <c r="E352" i="1"/>
  <c r="E244" i="1"/>
  <c r="I244" i="1"/>
  <c r="K244" i="1" s="1"/>
  <c r="E137" i="1"/>
  <c r="I137" i="1"/>
  <c r="K137" i="1" s="1"/>
  <c r="E40" i="1"/>
  <c r="I40" i="1" s="1"/>
  <c r="K40" i="1" s="1"/>
  <c r="E277" i="5"/>
  <c r="E351" i="1"/>
  <c r="E276" i="5"/>
  <c r="E350" i="1"/>
  <c r="E135" i="1"/>
  <c r="I135" i="1"/>
  <c r="K135" i="1" s="1"/>
  <c r="E38" i="1"/>
  <c r="I38" i="1" s="1"/>
  <c r="K38" i="1" s="1"/>
  <c r="E275" i="5"/>
  <c r="E743" i="1"/>
  <c r="E349" i="1"/>
  <c r="E241" i="1"/>
  <c r="I241" i="1"/>
  <c r="K241" i="1" s="1"/>
  <c r="E134" i="1"/>
  <c r="I134" i="1"/>
  <c r="K134" i="1" s="1"/>
  <c r="E37" i="1"/>
  <c r="I37" i="1" s="1"/>
  <c r="K37" i="1" s="1"/>
  <c r="E274" i="5"/>
  <c r="E348" i="1"/>
  <c r="E240" i="1"/>
  <c r="I240" i="1"/>
  <c r="K240" i="1" s="1"/>
  <c r="E133" i="1"/>
  <c r="I133" i="1"/>
  <c r="K133" i="1" s="1"/>
  <c r="E36" i="1"/>
  <c r="I36" i="1" s="1"/>
  <c r="K36" i="1" s="1"/>
  <c r="E273" i="5"/>
  <c r="E769" i="1"/>
  <c r="E347" i="1"/>
  <c r="E239" i="1"/>
  <c r="I239" i="1"/>
  <c r="K239" i="1" s="1"/>
  <c r="E132" i="1"/>
  <c r="I132" i="1"/>
  <c r="K132" i="1" s="1"/>
  <c r="E35" i="1"/>
  <c r="I35" i="1" s="1"/>
  <c r="K35" i="1" s="1"/>
  <c r="E272" i="5"/>
  <c r="E346" i="1"/>
  <c r="E238" i="1"/>
  <c r="I238" i="1"/>
  <c r="K238" i="1" s="1"/>
  <c r="E131" i="1"/>
  <c r="I131" i="1"/>
  <c r="K131" i="1" s="1"/>
  <c r="E34" i="1"/>
  <c r="I34" i="1" s="1"/>
  <c r="K34" i="1" s="1"/>
  <c r="E271" i="5"/>
  <c r="E237" i="1"/>
  <c r="I237" i="1"/>
  <c r="K237" i="1" s="1"/>
  <c r="E130" i="1"/>
  <c r="I130" i="1"/>
  <c r="K130" i="1" s="1"/>
  <c r="E33" i="1"/>
  <c r="I33" i="1" s="1"/>
  <c r="K33" i="1" s="1"/>
  <c r="E270" i="5"/>
  <c r="E236" i="1"/>
  <c r="I236" i="1"/>
  <c r="K236" i="1" s="1"/>
  <c r="E129" i="1"/>
  <c r="I129" i="1"/>
  <c r="K129" i="1" s="1"/>
  <c r="E32" i="1"/>
  <c r="I32" i="1" s="1"/>
  <c r="K32" i="1" s="1"/>
  <c r="E269" i="5"/>
  <c r="G125" i="5" s="1"/>
  <c r="E741" i="1"/>
  <c r="E713" i="1"/>
  <c r="E128" i="1"/>
  <c r="I128" i="1"/>
  <c r="K128" i="1" s="1"/>
  <c r="E31" i="1"/>
  <c r="I31" i="1" s="1"/>
  <c r="K31" i="1" s="1"/>
  <c r="E268" i="5"/>
  <c r="E768" i="1"/>
  <c r="E234" i="1"/>
  <c r="I234" i="1"/>
  <c r="K234" i="1" s="1"/>
  <c r="E127" i="1"/>
  <c r="I127" i="1"/>
  <c r="K127" i="1" s="1"/>
  <c r="E30" i="1"/>
  <c r="I30" i="1" s="1"/>
  <c r="K30" i="1" s="1"/>
  <c r="E267" i="5"/>
  <c r="E767" i="1"/>
  <c r="E712" i="1"/>
  <c r="E341" i="1"/>
  <c r="E233" i="1"/>
  <c r="I233" i="1"/>
  <c r="K233" i="1" s="1"/>
  <c r="E126" i="1"/>
  <c r="I126" i="1"/>
  <c r="K126" i="1" s="1"/>
  <c r="E266" i="5"/>
  <c r="E766" i="1"/>
  <c r="E740" i="1"/>
  <c r="E125" i="1"/>
  <c r="I125" i="1"/>
  <c r="K125" i="1" s="1"/>
  <c r="E265" i="5"/>
  <c r="E739" i="1"/>
  <c r="E264" i="5"/>
  <c r="E737" i="1"/>
  <c r="E711" i="1"/>
  <c r="E230" i="1"/>
  <c r="I230" i="1"/>
  <c r="K230" i="1" s="1"/>
  <c r="E123" i="1"/>
  <c r="I123" i="1"/>
  <c r="K123" i="1" s="1"/>
  <c r="E26" i="1"/>
  <c r="I26" i="1" s="1"/>
  <c r="K26" i="1" s="1"/>
  <c r="E263" i="5"/>
  <c r="E710" i="1"/>
  <c r="E337" i="1"/>
  <c r="E229" i="1"/>
  <c r="I229" i="1"/>
  <c r="K229" i="1" s="1"/>
  <c r="E122" i="1"/>
  <c r="I122" i="1"/>
  <c r="K122" i="1" s="1"/>
  <c r="E262" i="5"/>
  <c r="E765" i="1"/>
  <c r="E736" i="1"/>
  <c r="E709" i="1"/>
  <c r="E336" i="1"/>
  <c r="E24" i="1"/>
  <c r="I24" i="1" s="1"/>
  <c r="K24" i="1" s="1"/>
  <c r="E261" i="5"/>
  <c r="E335" i="1"/>
  <c r="E23" i="1"/>
  <c r="I23" i="1" s="1"/>
  <c r="K23" i="1" s="1"/>
  <c r="E260" i="5"/>
  <c r="E735" i="1"/>
  <c r="E708" i="1"/>
  <c r="E334" i="1"/>
  <c r="E119" i="1"/>
  <c r="I119" i="1"/>
  <c r="K119" i="1" s="1"/>
  <c r="E22" i="1"/>
  <c r="I22" i="1" s="1"/>
  <c r="K22" i="1" s="1"/>
  <c r="E259" i="5"/>
  <c r="E734" i="1"/>
  <c r="E707" i="1"/>
  <c r="E333" i="1"/>
  <c r="E225" i="1"/>
  <c r="I225" i="1"/>
  <c r="K225" i="1" s="1"/>
  <c r="E118" i="1"/>
  <c r="I118" i="1"/>
  <c r="K118" i="1" s="1"/>
  <c r="E21" i="1"/>
  <c r="I21" i="1" s="1"/>
  <c r="K21" i="1" s="1"/>
  <c r="E258" i="5"/>
  <c r="E733" i="1"/>
  <c r="E224" i="1"/>
  <c r="I224" i="1"/>
  <c r="K224" i="1" s="1"/>
  <c r="E117" i="1"/>
  <c r="I117" i="1"/>
  <c r="K117" i="1" s="1"/>
  <c r="E257" i="5"/>
  <c r="E732" i="1"/>
  <c r="E706" i="1"/>
  <c r="E116" i="1"/>
  <c r="I116" i="1"/>
  <c r="K116" i="1" s="1"/>
  <c r="E19" i="1"/>
  <c r="I19" i="1" s="1"/>
  <c r="K19" i="1" s="1"/>
  <c r="E256" i="5"/>
  <c r="E128" i="5"/>
  <c r="E330" i="1"/>
  <c r="E18" i="1"/>
  <c r="I18" i="1" s="1"/>
  <c r="K18" i="1" s="1"/>
  <c r="E255" i="5"/>
  <c r="E221" i="1"/>
  <c r="I221" i="1"/>
  <c r="K221" i="1" s="1"/>
  <c r="E114" i="1"/>
  <c r="I114" i="1"/>
  <c r="K114" i="1" s="1"/>
  <c r="E17" i="1"/>
  <c r="I17" i="1" s="1"/>
  <c r="K17" i="1" s="1"/>
  <c r="E254" i="5"/>
  <c r="E728" i="1"/>
  <c r="E220" i="1"/>
  <c r="I220" i="1"/>
  <c r="K220" i="1" s="1"/>
  <c r="E113" i="1"/>
  <c r="I113" i="1"/>
  <c r="K113" i="1" s="1"/>
  <c r="E16" i="1"/>
  <c r="I16" i="1" s="1"/>
  <c r="K16" i="1" s="1"/>
  <c r="E253" i="5"/>
  <c r="E764" i="1"/>
  <c r="E727" i="1"/>
  <c r="E327" i="1"/>
  <c r="E219" i="1"/>
  <c r="I219" i="1"/>
  <c r="K219" i="1" s="1"/>
  <c r="E112" i="1"/>
  <c r="I112" i="1"/>
  <c r="K112" i="1" s="1"/>
  <c r="E15" i="1"/>
  <c r="I15" i="1" s="1"/>
  <c r="K15" i="1" s="1"/>
  <c r="E252" i="5"/>
  <c r="E111" i="1"/>
  <c r="I111" i="1"/>
  <c r="K111" i="1" s="1"/>
  <c r="E14" i="1"/>
  <c r="I14" i="1" s="1"/>
  <c r="K14" i="1" s="1"/>
  <c r="E251" i="5"/>
  <c r="E370" i="5"/>
  <c r="E372" i="5"/>
  <c r="E371" i="5"/>
  <c r="E374" i="5"/>
  <c r="E784" i="1"/>
  <c r="E373" i="5"/>
  <c r="E375" i="5"/>
  <c r="E785" i="1"/>
  <c r="E759" i="1"/>
  <c r="E376" i="5"/>
  <c r="E377" i="5"/>
  <c r="E788" i="1"/>
  <c r="E760" i="1"/>
  <c r="E378" i="5"/>
  <c r="E761" i="1"/>
  <c r="E723" i="1"/>
  <c r="E379" i="5"/>
  <c r="E789" i="1"/>
  <c r="E380" i="5"/>
  <c r="E790" i="1"/>
  <c r="E724" i="1"/>
  <c r="E381" i="5"/>
  <c r="E791" i="1"/>
  <c r="E382" i="5"/>
  <c r="E383" i="5"/>
  <c r="E762" i="1"/>
  <c r="E726" i="1"/>
  <c r="E384" i="5"/>
  <c r="E763" i="1"/>
  <c r="E699" i="1"/>
  <c r="E698" i="1"/>
  <c r="E697" i="1"/>
  <c r="E696" i="1"/>
  <c r="E695" i="1"/>
  <c r="E694" i="1"/>
  <c r="E693" i="1"/>
  <c r="E691" i="1"/>
  <c r="E690" i="1"/>
  <c r="E689" i="1"/>
  <c r="E688" i="1"/>
  <c r="E686" i="1"/>
  <c r="E684" i="1"/>
  <c r="E683" i="1"/>
  <c r="E682" i="1"/>
  <c r="E681" i="1"/>
  <c r="E680" i="1"/>
  <c r="E679" i="1"/>
  <c r="E678" i="1"/>
  <c r="E677" i="1"/>
  <c r="E676" i="1"/>
  <c r="E675" i="1"/>
  <c r="E700" i="1"/>
  <c r="E701" i="1"/>
  <c r="E702" i="1"/>
  <c r="E654" i="1"/>
  <c r="E653" i="1"/>
  <c r="E666" i="1"/>
  <c r="E665" i="1"/>
  <c r="E637" i="1"/>
  <c r="E636" i="1"/>
  <c r="E635" i="1"/>
  <c r="E664" i="1"/>
  <c r="E652" i="1"/>
  <c r="E634" i="1"/>
  <c r="E633" i="1"/>
  <c r="E663" i="1"/>
  <c r="E632" i="1"/>
  <c r="E662" i="1"/>
  <c r="E631" i="1"/>
  <c r="E630" i="1"/>
  <c r="E629" i="1"/>
  <c r="E661" i="1"/>
  <c r="E660" i="1"/>
  <c r="E628" i="1"/>
  <c r="E651" i="1"/>
  <c r="E627" i="1"/>
  <c r="E650" i="1"/>
  <c r="E649" i="1"/>
  <c r="E648" i="1"/>
  <c r="E647" i="1"/>
  <c r="E659" i="1"/>
  <c r="E646" i="1"/>
  <c r="E626" i="1"/>
  <c r="E625" i="1"/>
  <c r="E658" i="1"/>
  <c r="E645" i="1"/>
  <c r="E624" i="1"/>
  <c r="E623" i="1"/>
  <c r="E657" i="1"/>
  <c r="E644" i="1"/>
  <c r="E622" i="1"/>
  <c r="E641" i="1"/>
  <c r="E655" i="1"/>
  <c r="E618" i="1"/>
  <c r="E667" i="1"/>
  <c r="E638" i="1"/>
  <c r="E639" i="1"/>
  <c r="E640" i="1"/>
  <c r="E605" i="1"/>
  <c r="E604" i="1"/>
  <c r="E602" i="1"/>
  <c r="E601" i="1"/>
  <c r="E600" i="1"/>
  <c r="E599" i="1"/>
  <c r="E598" i="1"/>
  <c r="E597" i="1"/>
  <c r="E596" i="1"/>
  <c r="E616" i="1"/>
  <c r="E595" i="1"/>
  <c r="E594" i="1"/>
  <c r="E615" i="1"/>
  <c r="E593" i="1"/>
  <c r="E592" i="1"/>
  <c r="E614" i="1"/>
  <c r="E591" i="1"/>
  <c r="E590" i="1"/>
  <c r="E613" i="1"/>
  <c r="E612" i="1"/>
  <c r="E611" i="1"/>
  <c r="E589" i="1"/>
  <c r="E587" i="1"/>
  <c r="E585" i="1"/>
  <c r="E584" i="1"/>
  <c r="E583" i="1"/>
  <c r="E610" i="1"/>
  <c r="E582" i="1"/>
  <c r="E578" i="1"/>
  <c r="E576" i="1"/>
  <c r="E609" i="1"/>
  <c r="E575" i="1"/>
  <c r="H63" i="3"/>
  <c r="E606" i="1"/>
  <c r="E549" i="1"/>
  <c r="E242" i="5"/>
  <c r="E548" i="1"/>
  <c r="E241" i="5"/>
  <c r="E547" i="1"/>
  <c r="E240" i="5"/>
  <c r="E546" i="1"/>
  <c r="E239" i="5"/>
  <c r="E545" i="1"/>
  <c r="E238" i="5"/>
  <c r="E544" i="1"/>
  <c r="E237" i="5"/>
  <c r="E543" i="1"/>
  <c r="E236" i="5"/>
  <c r="E542" i="1"/>
  <c r="E235" i="5"/>
  <c r="E541" i="1"/>
  <c r="E234" i="5"/>
  <c r="E540" i="1"/>
  <c r="E233" i="5"/>
  <c r="E232" i="5"/>
  <c r="E231" i="5"/>
  <c r="E570" i="1"/>
  <c r="E537" i="1"/>
  <c r="E230" i="5"/>
  <c r="E536" i="1"/>
  <c r="E229" i="5"/>
  <c r="E569" i="1"/>
  <c r="E535" i="1"/>
  <c r="E228" i="5"/>
  <c r="E534" i="1"/>
  <c r="E227" i="5"/>
  <c r="E533" i="1"/>
  <c r="E226" i="5"/>
  <c r="E532" i="1"/>
  <c r="E225" i="5"/>
  <c r="E531" i="1"/>
  <c r="E224" i="5"/>
  <c r="E530" i="1"/>
  <c r="E223" i="5"/>
  <c r="E222" i="5"/>
  <c r="E221" i="5"/>
  <c r="E220" i="5"/>
  <c r="E529" i="1"/>
  <c r="E219" i="5"/>
  <c r="E528" i="1"/>
  <c r="E218" i="5"/>
  <c r="E527" i="1"/>
  <c r="E217" i="5"/>
  <c r="E526" i="1"/>
  <c r="E216" i="5"/>
  <c r="E525" i="1"/>
  <c r="E215" i="5"/>
  <c r="E524" i="1"/>
  <c r="E214" i="5"/>
  <c r="E523" i="1"/>
  <c r="E213" i="5"/>
  <c r="E522" i="1"/>
  <c r="E212" i="5"/>
  <c r="E521" i="1"/>
  <c r="E211" i="5"/>
  <c r="E520" i="1"/>
  <c r="E210" i="5"/>
  <c r="E519" i="1"/>
  <c r="E209" i="5"/>
  <c r="E518" i="1"/>
  <c r="E208" i="5"/>
  <c r="E517" i="1"/>
  <c r="E207" i="5"/>
  <c r="E568" i="1"/>
  <c r="E516" i="1"/>
  <c r="E206" i="5"/>
  <c r="E515" i="1"/>
  <c r="E205" i="5"/>
  <c r="E514" i="1"/>
  <c r="E204" i="5"/>
  <c r="E513" i="1"/>
  <c r="E203" i="5"/>
  <c r="E512" i="1"/>
  <c r="E202" i="5"/>
  <c r="E567" i="1"/>
  <c r="E511" i="1"/>
  <c r="E201" i="5"/>
  <c r="E510" i="1"/>
  <c r="E200" i="5"/>
  <c r="E509" i="1"/>
  <c r="E199" i="5"/>
  <c r="E508" i="1"/>
  <c r="E198" i="5"/>
  <c r="E507" i="1"/>
  <c r="E197" i="5"/>
  <c r="E506" i="1"/>
  <c r="E196" i="5"/>
  <c r="E505" i="1"/>
  <c r="E195" i="5"/>
  <c r="E504" i="1"/>
  <c r="E194" i="5"/>
  <c r="E503" i="1"/>
  <c r="E193" i="5"/>
  <c r="E566" i="1"/>
  <c r="E502" i="1"/>
  <c r="E192" i="5"/>
  <c r="E501" i="1"/>
  <c r="E191" i="5"/>
  <c r="E500" i="1"/>
  <c r="E190" i="5"/>
  <c r="E499" i="1"/>
  <c r="E189" i="5"/>
  <c r="E498" i="1"/>
  <c r="E188" i="5"/>
  <c r="E497" i="1"/>
  <c r="E187" i="5"/>
  <c r="E496" i="1"/>
  <c r="E186" i="5"/>
  <c r="E495" i="1"/>
  <c r="E185" i="5"/>
  <c r="E184" i="5"/>
  <c r="E494" i="1"/>
  <c r="E183" i="5"/>
  <c r="E493" i="1"/>
  <c r="E182" i="5"/>
  <c r="E492" i="1"/>
  <c r="E181" i="5"/>
  <c r="E491" i="1"/>
  <c r="E180" i="5"/>
  <c r="E490" i="1"/>
  <c r="E179" i="5"/>
  <c r="E489" i="1"/>
  <c r="E178" i="5"/>
  <c r="E488" i="1"/>
  <c r="E177" i="5"/>
  <c r="E487" i="1"/>
  <c r="E176" i="5"/>
  <c r="E486" i="1"/>
  <c r="E175" i="5"/>
  <c r="E485" i="1"/>
  <c r="E174" i="5"/>
  <c r="E484" i="1"/>
  <c r="E173" i="5"/>
  <c r="E483" i="1"/>
  <c r="E172" i="5"/>
  <c r="E482" i="1"/>
  <c r="E171" i="5"/>
  <c r="E481" i="1"/>
  <c r="E170" i="5"/>
  <c r="E480" i="1"/>
  <c r="E169" i="5"/>
  <c r="E479" i="1"/>
  <c r="E168" i="5"/>
  <c r="E478" i="1"/>
  <c r="E167" i="5"/>
  <c r="E477" i="1"/>
  <c r="E166" i="5"/>
  <c r="E476" i="1"/>
  <c r="E165" i="5"/>
  <c r="E475" i="1"/>
  <c r="E164" i="5"/>
  <c r="E474" i="1"/>
  <c r="E163" i="5"/>
  <c r="E473" i="1"/>
  <c r="E162" i="5"/>
  <c r="E472" i="1"/>
  <c r="E161" i="5"/>
  <c r="E471" i="1"/>
  <c r="E160" i="5"/>
  <c r="E470" i="1"/>
  <c r="E159" i="5"/>
  <c r="E469" i="1"/>
  <c r="E158" i="5"/>
  <c r="E468" i="1"/>
  <c r="E157" i="5"/>
  <c r="E467" i="1"/>
  <c r="E156" i="5"/>
  <c r="E466" i="1"/>
  <c r="E155" i="5"/>
  <c r="E465" i="1"/>
  <c r="E154" i="5"/>
  <c r="E464" i="1"/>
  <c r="E153" i="5"/>
  <c r="E463" i="1"/>
  <c r="E152" i="5"/>
  <c r="E462" i="1"/>
  <c r="E151" i="5"/>
  <c r="E565" i="1"/>
  <c r="E461" i="1"/>
  <c r="E150" i="5"/>
  <c r="E460" i="1"/>
  <c r="E149" i="5"/>
  <c r="E459" i="1"/>
  <c r="E148" i="5"/>
  <c r="E458" i="1"/>
  <c r="E147" i="5"/>
  <c r="E457" i="1"/>
  <c r="E146" i="5"/>
  <c r="E456" i="1"/>
  <c r="E145" i="5"/>
  <c r="E455" i="1"/>
  <c r="E144" i="5"/>
  <c r="E454" i="1"/>
  <c r="E143" i="5"/>
  <c r="E453" i="1"/>
  <c r="E142" i="5"/>
  <c r="E564" i="1"/>
  <c r="E452" i="1"/>
  <c r="E141" i="5"/>
  <c r="E451" i="1"/>
  <c r="E140" i="5"/>
  <c r="E450" i="1"/>
  <c r="E139" i="5"/>
  <c r="E449" i="1"/>
  <c r="E138" i="5"/>
  <c r="E563" i="1"/>
  <c r="E448" i="1"/>
  <c r="E137" i="5"/>
  <c r="E447" i="1"/>
  <c r="E136" i="5"/>
  <c r="E446" i="1"/>
  <c r="E135" i="5"/>
  <c r="E562" i="1"/>
  <c r="E445" i="1"/>
  <c r="E134" i="5"/>
  <c r="E561" i="1"/>
  <c r="E444" i="1"/>
  <c r="E133" i="5"/>
  <c r="E560" i="1"/>
  <c r="E443" i="1"/>
  <c r="E132" i="5"/>
  <c r="E559" i="1"/>
  <c r="E442" i="1"/>
  <c r="E131" i="5"/>
  <c r="E441" i="1"/>
  <c r="E130" i="5"/>
  <c r="E558" i="1"/>
  <c r="E129" i="5"/>
  <c r="E438" i="1"/>
  <c r="E437" i="1"/>
  <c r="E436" i="1"/>
  <c r="E550" i="1"/>
  <c r="E243" i="5"/>
  <c r="E245" i="5"/>
  <c r="E244" i="5"/>
  <c r="H64" i="3"/>
  <c r="E247" i="5"/>
  <c r="E246" i="5"/>
  <c r="E571" i="1"/>
  <c r="H65" i="3"/>
  <c r="E248" i="5"/>
  <c r="E574" i="1"/>
  <c r="E249" i="5"/>
  <c r="E539" i="1"/>
  <c r="E431" i="1"/>
  <c r="E538" i="1"/>
  <c r="E430" i="1"/>
  <c r="E435" i="1"/>
  <c r="E552" i="1"/>
  <c r="E433" i="1"/>
  <c r="B433" i="1"/>
  <c r="E551" i="1"/>
  <c r="E432" i="1"/>
  <c r="B432" i="1"/>
  <c r="G234" i="5"/>
  <c r="G233" i="5"/>
  <c r="G232" i="5"/>
  <c r="G239" i="5"/>
  <c r="G237" i="5"/>
  <c r="G236" i="5"/>
  <c r="G235" i="5"/>
  <c r="G241" i="5"/>
  <c r="G227" i="5"/>
  <c r="G226" i="5"/>
  <c r="G225" i="5"/>
  <c r="G224" i="5"/>
  <c r="G223" i="5"/>
  <c r="G218" i="5"/>
  <c r="G214" i="5"/>
  <c r="G211" i="5"/>
  <c r="G210" i="5"/>
  <c r="E408" i="1"/>
  <c r="G205" i="5"/>
  <c r="G202" i="5"/>
  <c r="G198" i="5"/>
  <c r="G197" i="5"/>
  <c r="G196" i="5"/>
  <c r="G192" i="5"/>
  <c r="G190" i="5"/>
  <c r="G188" i="5"/>
  <c r="G185" i="5"/>
  <c r="G180" i="5"/>
  <c r="G177" i="5"/>
  <c r="G175" i="5"/>
  <c r="E376" i="1"/>
  <c r="G173" i="5"/>
  <c r="G171" i="5"/>
  <c r="G170" i="5"/>
  <c r="G169" i="5"/>
  <c r="E368" i="1"/>
  <c r="E367" i="1"/>
  <c r="E366" i="1"/>
  <c r="G163" i="5"/>
  <c r="G162" i="5"/>
  <c r="G161" i="5"/>
  <c r="G159" i="5"/>
  <c r="E359" i="1"/>
  <c r="E358" i="1"/>
  <c r="G154" i="5"/>
  <c r="G150" i="5"/>
  <c r="G149" i="5"/>
  <c r="G146" i="5"/>
  <c r="G144" i="5"/>
  <c r="E345" i="1"/>
  <c r="E344" i="1"/>
  <c r="E343" i="1"/>
  <c r="G140" i="5"/>
  <c r="E342" i="1"/>
  <c r="E340" i="1"/>
  <c r="E339" i="1"/>
  <c r="E338" i="1"/>
  <c r="E332" i="1"/>
  <c r="E329" i="1"/>
  <c r="E328" i="1"/>
  <c r="E326" i="1"/>
  <c r="I313" i="1"/>
  <c r="K313" i="1" s="1"/>
  <c r="E313" i="1"/>
  <c r="I309" i="1"/>
  <c r="K309" i="1" s="1"/>
  <c r="E309" i="1"/>
  <c r="I308" i="1"/>
  <c r="K308" i="1" s="1"/>
  <c r="E308" i="1"/>
  <c r="I289" i="1"/>
  <c r="K289" i="1" s="1"/>
  <c r="E289" i="1"/>
  <c r="I288" i="1"/>
  <c r="K288" i="1" s="1"/>
  <c r="E288" i="1"/>
  <c r="I282" i="1"/>
  <c r="K282" i="1" s="1"/>
  <c r="E282" i="1"/>
  <c r="I277" i="1"/>
  <c r="K277" i="1" s="1"/>
  <c r="E277" i="1"/>
  <c r="I274" i="1"/>
  <c r="K274" i="1" s="1"/>
  <c r="E274" i="1"/>
  <c r="I264" i="1"/>
  <c r="K264" i="1" s="1"/>
  <c r="E264" i="1"/>
  <c r="I259" i="1"/>
  <c r="E259" i="1"/>
  <c r="I249" i="1"/>
  <c r="K249" i="1" s="1"/>
  <c r="E249" i="1"/>
  <c r="I246" i="1"/>
  <c r="K246" i="1" s="1"/>
  <c r="E246" i="1"/>
  <c r="I245" i="1"/>
  <c r="K245" i="1" s="1"/>
  <c r="E245" i="1"/>
  <c r="I243" i="1"/>
  <c r="K243" i="1" s="1"/>
  <c r="E243" i="1"/>
  <c r="I242" i="1"/>
  <c r="K242" i="1" s="1"/>
  <c r="E242" i="1"/>
  <c r="I235" i="1"/>
  <c r="K235" i="1" s="1"/>
  <c r="E235" i="1"/>
  <c r="I232" i="1"/>
  <c r="K232" i="1" s="1"/>
  <c r="E232" i="1"/>
  <c r="I231" i="1"/>
  <c r="K231" i="1" s="1"/>
  <c r="E231" i="1"/>
  <c r="I228" i="1"/>
  <c r="K228" i="1" s="1"/>
  <c r="E228" i="1"/>
  <c r="I227" i="1"/>
  <c r="K227" i="1" s="1"/>
  <c r="E227" i="1"/>
  <c r="I226" i="1"/>
  <c r="K226" i="1" s="1"/>
  <c r="E226" i="1"/>
  <c r="I223" i="1"/>
  <c r="K223" i="1" s="1"/>
  <c r="I218" i="1"/>
  <c r="K218" i="1" s="1"/>
  <c r="E218" i="1"/>
  <c r="I322" i="1"/>
  <c r="K322" i="1" s="1"/>
  <c r="E322" i="1"/>
  <c r="E323" i="1"/>
  <c r="E13" i="1"/>
  <c r="I13" i="1" s="1"/>
  <c r="K13" i="1" s="1"/>
  <c r="E105" i="1"/>
  <c r="E93" i="1"/>
  <c r="E86" i="1"/>
  <c r="I182" i="1"/>
  <c r="K182" i="1" s="1"/>
  <c r="E182" i="1"/>
  <c r="E85" i="1"/>
  <c r="E82" i="1"/>
  <c r="E79" i="1"/>
  <c r="I175" i="1"/>
  <c r="K175" i="1" s="1"/>
  <c r="E175" i="1"/>
  <c r="E78" i="1"/>
  <c r="E77" i="1"/>
  <c r="E76" i="1"/>
  <c r="E75" i="1"/>
  <c r="E74" i="1"/>
  <c r="E73" i="1"/>
  <c r="E71" i="1"/>
  <c r="I167" i="1"/>
  <c r="K167" i="1" s="1"/>
  <c r="E167" i="1"/>
  <c r="E65" i="1"/>
  <c r="I157" i="1"/>
  <c r="K157" i="1" s="1"/>
  <c r="E157" i="1"/>
  <c r="E56" i="1"/>
  <c r="I152" i="1"/>
  <c r="E152" i="1"/>
  <c r="E46" i="1"/>
  <c r="I142" i="1"/>
  <c r="K142" i="1" s="1"/>
  <c r="E142" i="1"/>
  <c r="I136" i="1"/>
  <c r="K136" i="1" s="1"/>
  <c r="E136" i="1"/>
  <c r="E39" i="1"/>
  <c r="E29" i="1"/>
  <c r="E28" i="1"/>
  <c r="I124" i="1"/>
  <c r="K124" i="1" s="1"/>
  <c r="E124" i="1"/>
  <c r="E27" i="1"/>
  <c r="E25" i="1"/>
  <c r="I121" i="1"/>
  <c r="K121" i="1" s="1"/>
  <c r="E121" i="1"/>
  <c r="I120" i="1"/>
  <c r="K120" i="1" s="1"/>
  <c r="E120" i="1"/>
  <c r="E20" i="1"/>
  <c r="I215" i="1"/>
  <c r="K215" i="1" s="1"/>
  <c r="I20" i="1"/>
  <c r="K20" i="1" s="1"/>
  <c r="I27" i="1"/>
  <c r="K27" i="1" s="1"/>
  <c r="I28" i="1"/>
  <c r="K28" i="1" s="1"/>
  <c r="I29" i="1"/>
  <c r="K29" i="1" s="1"/>
  <c r="I39" i="1"/>
  <c r="K39" i="1" s="1"/>
  <c r="I78" i="1"/>
  <c r="K78" i="1" s="1"/>
  <c r="I25" i="1"/>
  <c r="K25" i="1" s="1"/>
  <c r="I46" i="1"/>
  <c r="K46" i="1" s="1"/>
  <c r="I56" i="1"/>
  <c r="K56" i="1" s="1"/>
  <c r="I65" i="1"/>
  <c r="I71" i="1"/>
  <c r="K71" i="1" s="1"/>
  <c r="I77" i="1"/>
  <c r="K77" i="1" s="1"/>
  <c r="I76" i="1"/>
  <c r="K76" i="1" s="1"/>
  <c r="I75" i="1"/>
  <c r="K75" i="1" s="1"/>
  <c r="I74" i="1"/>
  <c r="K74" i="1" s="1"/>
  <c r="I73" i="1"/>
  <c r="K73" i="1" s="1"/>
  <c r="I86" i="1"/>
  <c r="K86" i="1" s="1"/>
  <c r="I85" i="1"/>
  <c r="K85" i="1" s="1"/>
  <c r="I82" i="1"/>
  <c r="K82" i="1" s="1"/>
  <c r="I79" i="1"/>
  <c r="K79" i="1" s="1"/>
  <c r="I93" i="1"/>
  <c r="K93" i="1" s="1"/>
  <c r="I105" i="1"/>
  <c r="K105" i="1" s="1"/>
  <c r="C5" i="2"/>
  <c r="F729" i="1" l="1"/>
  <c r="I729" i="1"/>
  <c r="K729" i="1" s="1"/>
  <c r="F704" i="1"/>
  <c r="I704" i="1"/>
  <c r="K704" i="1" s="1"/>
  <c r="F673" i="1"/>
  <c r="I673" i="1"/>
  <c r="K673" i="1" s="1"/>
  <c r="F674" i="1"/>
  <c r="F642" i="1"/>
  <c r="I642" i="1"/>
  <c r="K642" i="1" s="1"/>
  <c r="F619" i="1"/>
  <c r="I619" i="1"/>
  <c r="K619" i="1" s="1"/>
  <c r="F608" i="1"/>
  <c r="I608" i="1"/>
  <c r="K608" i="1" s="1"/>
  <c r="F557" i="1"/>
  <c r="F222" i="1"/>
  <c r="F115" i="1"/>
  <c r="E5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F12" i="5"/>
  <c r="H12" i="5"/>
  <c r="F13" i="5"/>
  <c r="H13" i="5"/>
  <c r="F14" i="5"/>
  <c r="H14" i="5"/>
  <c r="F15" i="5"/>
  <c r="H15" i="5"/>
  <c r="F16" i="5"/>
  <c r="H16" i="5"/>
  <c r="F17" i="5"/>
  <c r="H17" i="5"/>
  <c r="F18" i="5"/>
  <c r="H18" i="5"/>
  <c r="F19" i="5"/>
  <c r="H19" i="5"/>
  <c r="F20" i="5"/>
  <c r="H20" i="5"/>
  <c r="F21" i="5"/>
  <c r="H21" i="5"/>
  <c r="F22" i="5"/>
  <c r="H22" i="5"/>
  <c r="F23" i="5"/>
  <c r="H23" i="5"/>
  <c r="F24" i="5"/>
  <c r="H24" i="5"/>
  <c r="F25" i="5"/>
  <c r="H25" i="5"/>
  <c r="F26" i="5"/>
  <c r="H26" i="5"/>
  <c r="F27" i="5"/>
  <c r="H27" i="5"/>
  <c r="F28" i="5"/>
  <c r="H28" i="5"/>
  <c r="F29" i="5"/>
  <c r="H29" i="5"/>
  <c r="F30" i="5"/>
  <c r="H30" i="5"/>
  <c r="F31" i="5"/>
  <c r="H31" i="5"/>
  <c r="F32" i="5"/>
  <c r="H32" i="5"/>
  <c r="F33" i="5"/>
  <c r="H33" i="5"/>
  <c r="F34" i="5"/>
  <c r="H34" i="5"/>
  <c r="F35" i="5"/>
  <c r="H35" i="5"/>
  <c r="F36" i="5"/>
  <c r="H36" i="5"/>
  <c r="F37" i="5"/>
  <c r="H37" i="5"/>
  <c r="F38" i="5"/>
  <c r="H38" i="5"/>
  <c r="F39" i="5"/>
  <c r="H39" i="5"/>
  <c r="F40" i="5"/>
  <c r="H40" i="5"/>
  <c r="F41" i="5"/>
  <c r="H41" i="5"/>
  <c r="F42" i="5"/>
  <c r="H42" i="5"/>
  <c r="F43" i="5"/>
  <c r="H43" i="5"/>
  <c r="F44" i="5"/>
  <c r="H44" i="5"/>
  <c r="F45" i="5"/>
  <c r="H45" i="5"/>
  <c r="F46" i="5"/>
  <c r="H46" i="5"/>
  <c r="F47" i="5"/>
  <c r="H47" i="5"/>
  <c r="F48" i="5"/>
  <c r="H48" i="5"/>
  <c r="F49" i="5"/>
  <c r="H49" i="5"/>
  <c r="F50" i="5"/>
  <c r="H50" i="5"/>
  <c r="F51" i="5"/>
  <c r="H51" i="5"/>
  <c r="F52" i="5"/>
  <c r="H52" i="5"/>
  <c r="F53" i="5"/>
  <c r="H53" i="5"/>
  <c r="F54" i="5"/>
  <c r="H54" i="5"/>
  <c r="F55" i="5"/>
  <c r="H55" i="5"/>
  <c r="F56" i="5"/>
  <c r="H56" i="5"/>
  <c r="F57" i="5"/>
  <c r="H57" i="5"/>
  <c r="F58" i="5"/>
  <c r="H58" i="5"/>
  <c r="F59" i="5"/>
  <c r="H59" i="5"/>
  <c r="F60" i="5"/>
  <c r="H60" i="5"/>
  <c r="F61" i="5"/>
  <c r="H61" i="5"/>
  <c r="F62" i="5"/>
  <c r="H62" i="5"/>
  <c r="F63" i="5"/>
  <c r="H63" i="5"/>
  <c r="F64" i="5"/>
  <c r="H64" i="5"/>
  <c r="F65" i="5"/>
  <c r="H65" i="5"/>
  <c r="F66" i="5"/>
  <c r="H66" i="5"/>
  <c r="F67" i="5"/>
  <c r="H67" i="5"/>
  <c r="F68" i="5"/>
  <c r="H68" i="5"/>
  <c r="F69" i="5"/>
  <c r="H69" i="5"/>
  <c r="F70" i="5"/>
  <c r="H70" i="5"/>
  <c r="F71" i="5"/>
  <c r="H71" i="5"/>
  <c r="F72" i="5"/>
  <c r="H72" i="5"/>
  <c r="F73" i="5"/>
  <c r="H73" i="5"/>
  <c r="F74" i="5"/>
  <c r="H74" i="5"/>
  <c r="F75" i="5"/>
  <c r="H75" i="5"/>
  <c r="F76" i="5"/>
  <c r="H76" i="5"/>
  <c r="F77" i="5"/>
  <c r="H77" i="5"/>
  <c r="F78" i="5"/>
  <c r="H78" i="5"/>
  <c r="F79" i="5"/>
  <c r="H79" i="5"/>
  <c r="F80" i="5"/>
  <c r="H80" i="5"/>
  <c r="F81" i="5"/>
  <c r="H81" i="5"/>
  <c r="F82" i="5"/>
  <c r="H82" i="5"/>
  <c r="F83" i="5"/>
  <c r="H83" i="5"/>
  <c r="F84" i="5"/>
  <c r="H84" i="5"/>
  <c r="F85" i="5"/>
  <c r="H85" i="5"/>
  <c r="F86" i="5"/>
  <c r="H86" i="5"/>
  <c r="F87" i="5"/>
  <c r="H87" i="5"/>
  <c r="F88" i="5"/>
  <c r="H88" i="5"/>
  <c r="F89" i="5"/>
  <c r="H89" i="5"/>
  <c r="F90" i="5"/>
  <c r="H90" i="5"/>
  <c r="F91" i="5"/>
  <c r="H91" i="5"/>
  <c r="F92" i="5"/>
  <c r="H92" i="5"/>
  <c r="F93" i="5"/>
  <c r="H93" i="5"/>
  <c r="F94" i="5"/>
  <c r="H94" i="5"/>
  <c r="F95" i="5"/>
  <c r="H95" i="5"/>
  <c r="F96" i="5"/>
  <c r="H96" i="5"/>
  <c r="F97" i="5"/>
  <c r="H97" i="5"/>
  <c r="F98" i="5"/>
  <c r="H98" i="5"/>
  <c r="F99" i="5"/>
  <c r="H99" i="5"/>
  <c r="F100" i="5"/>
  <c r="H100" i="5"/>
  <c r="F101" i="5"/>
  <c r="H101" i="5"/>
  <c r="F102" i="5"/>
  <c r="H102" i="5"/>
  <c r="F103" i="5"/>
  <c r="H103" i="5"/>
  <c r="F104" i="5"/>
  <c r="H104" i="5"/>
  <c r="F105" i="5"/>
  <c r="H105" i="5"/>
  <c r="F106" i="5"/>
  <c r="H106" i="5"/>
  <c r="F107" i="5"/>
  <c r="H107" i="5"/>
  <c r="F108" i="5"/>
  <c r="H108" i="5"/>
  <c r="F109" i="5"/>
  <c r="H109" i="5"/>
  <c r="F110" i="5"/>
  <c r="H110" i="5"/>
  <c r="F111" i="5"/>
  <c r="H111" i="5"/>
  <c r="F112" i="5"/>
  <c r="H112" i="5"/>
  <c r="F113" i="5"/>
  <c r="H113" i="5"/>
  <c r="F114" i="5"/>
  <c r="H114" i="5"/>
  <c r="F115" i="5"/>
  <c r="H115" i="5"/>
  <c r="F116" i="5"/>
  <c r="H116" i="5"/>
  <c r="F117" i="5"/>
  <c r="H117" i="5"/>
  <c r="F118" i="5"/>
  <c r="H118" i="5"/>
  <c r="F119" i="5"/>
  <c r="H119" i="5"/>
  <c r="F120" i="5"/>
  <c r="H120" i="5"/>
  <c r="F121" i="5"/>
  <c r="H121" i="5"/>
  <c r="F122" i="5"/>
  <c r="H122" i="5"/>
  <c r="E123" i="5"/>
  <c r="F123" i="5"/>
  <c r="F124" i="5"/>
  <c r="F125" i="5"/>
  <c r="F126" i="5"/>
  <c r="F127" i="5"/>
  <c r="F128" i="5"/>
  <c r="F314" i="1"/>
  <c r="F315" i="1"/>
  <c r="F316" i="1"/>
  <c r="F207" i="1"/>
  <c r="F208" i="1"/>
  <c r="F209" i="1"/>
  <c r="F102" i="1"/>
  <c r="F103" i="1"/>
  <c r="F104" i="1"/>
  <c r="F409" i="1"/>
  <c r="I409" i="1"/>
  <c r="K409" i="1" s="1"/>
  <c r="F410" i="1"/>
  <c r="I410" i="1"/>
  <c r="K410" i="1" s="1"/>
  <c r="F411" i="1"/>
  <c r="I411" i="1"/>
  <c r="K411" i="1" s="1"/>
  <c r="F412" i="1"/>
  <c r="I412" i="1"/>
  <c r="K412" i="1" s="1"/>
  <c r="F413" i="1"/>
  <c r="I413" i="1"/>
  <c r="K413" i="1" s="1"/>
  <c r="F414" i="1"/>
  <c r="I414" i="1"/>
  <c r="K414" i="1" s="1"/>
  <c r="F415" i="1"/>
  <c r="I415" i="1"/>
  <c r="K415" i="1" s="1"/>
  <c r="F416" i="1"/>
  <c r="I416" i="1"/>
  <c r="K416" i="1" s="1"/>
  <c r="F417" i="1"/>
  <c r="I417" i="1"/>
  <c r="K417" i="1" s="1"/>
  <c r="F418" i="1"/>
  <c r="I418" i="1"/>
  <c r="K418" i="1" s="1"/>
  <c r="F419" i="1"/>
  <c r="I419" i="1"/>
  <c r="K419" i="1" s="1"/>
  <c r="F420" i="1"/>
  <c r="I420" i="1"/>
  <c r="K420" i="1" s="1"/>
  <c r="F421" i="1"/>
  <c r="I421" i="1"/>
  <c r="K421" i="1" s="1"/>
  <c r="F422" i="1"/>
  <c r="I422" i="1"/>
  <c r="K422" i="1" s="1"/>
  <c r="F423" i="1"/>
  <c r="I423" i="1"/>
  <c r="K423" i="1" s="1"/>
  <c r="F424" i="1"/>
  <c r="I424" i="1"/>
  <c r="K424" i="1" s="1"/>
  <c r="F425" i="1"/>
  <c r="I425" i="1"/>
  <c r="K425" i="1" s="1"/>
  <c r="F426" i="1"/>
  <c r="I426" i="1"/>
  <c r="K426" i="1" s="1"/>
  <c r="F427" i="1"/>
  <c r="I427" i="1"/>
  <c r="K427" i="1" s="1"/>
  <c r="F428" i="1"/>
  <c r="I428" i="1"/>
  <c r="K428" i="1" s="1"/>
  <c r="F429" i="1"/>
  <c r="I429" i="1"/>
  <c r="K429" i="1" s="1"/>
  <c r="F377" i="1"/>
  <c r="I377" i="1"/>
  <c r="K377" i="1" s="1"/>
  <c r="F378" i="1"/>
  <c r="I378" i="1"/>
  <c r="K378" i="1" s="1"/>
  <c r="F379" i="1"/>
  <c r="I379" i="1"/>
  <c r="K379" i="1" s="1"/>
  <c r="F380" i="1"/>
  <c r="I380" i="1"/>
  <c r="K380" i="1" s="1"/>
  <c r="F381" i="1"/>
  <c r="I381" i="1"/>
  <c r="K381" i="1" s="1"/>
  <c r="F382" i="1"/>
  <c r="I382" i="1"/>
  <c r="K382" i="1" s="1"/>
  <c r="F383" i="1"/>
  <c r="I383" i="1"/>
  <c r="K383" i="1" s="1"/>
  <c r="F384" i="1"/>
  <c r="I384" i="1"/>
  <c r="K384" i="1" s="1"/>
  <c r="F385" i="1"/>
  <c r="I385" i="1"/>
  <c r="K385" i="1" s="1"/>
  <c r="F386" i="1"/>
  <c r="I386" i="1"/>
  <c r="K386" i="1" s="1"/>
  <c r="F387" i="1"/>
  <c r="I387" i="1"/>
  <c r="K387" i="1" s="1"/>
  <c r="F388" i="1"/>
  <c r="I388" i="1"/>
  <c r="K388" i="1" s="1"/>
  <c r="F389" i="1"/>
  <c r="I389" i="1"/>
  <c r="K389" i="1" s="1"/>
  <c r="F390" i="1"/>
  <c r="I390" i="1"/>
  <c r="K390" i="1" s="1"/>
  <c r="F391" i="1"/>
  <c r="I391" i="1"/>
  <c r="K391" i="1" s="1"/>
  <c r="F392" i="1"/>
  <c r="I392" i="1"/>
  <c r="K392" i="1" s="1"/>
  <c r="F393" i="1"/>
  <c r="I393" i="1"/>
  <c r="K393" i="1" s="1"/>
  <c r="F394" i="1"/>
  <c r="I394" i="1"/>
  <c r="K394" i="1" s="1"/>
  <c r="F395" i="1"/>
  <c r="I395" i="1"/>
  <c r="K395" i="1" s="1"/>
  <c r="F396" i="1"/>
  <c r="I396" i="1"/>
  <c r="K396" i="1" s="1"/>
  <c r="F397" i="1"/>
  <c r="I397" i="1"/>
  <c r="K397" i="1" s="1"/>
  <c r="F398" i="1"/>
  <c r="I398" i="1"/>
  <c r="K398" i="1" s="1"/>
  <c r="F399" i="1"/>
  <c r="I399" i="1"/>
  <c r="K399" i="1" s="1"/>
  <c r="F400" i="1"/>
  <c r="I400" i="1"/>
  <c r="K400" i="1" s="1"/>
  <c r="F401" i="1"/>
  <c r="I401" i="1"/>
  <c r="K401" i="1" s="1"/>
  <c r="F402" i="1"/>
  <c r="I402" i="1"/>
  <c r="K402" i="1" s="1"/>
  <c r="F403" i="1"/>
  <c r="I403" i="1"/>
  <c r="K403" i="1" s="1"/>
  <c r="F404" i="1"/>
  <c r="I404" i="1"/>
  <c r="K404" i="1" s="1"/>
  <c r="F405" i="1"/>
  <c r="I405" i="1"/>
  <c r="K405" i="1" s="1"/>
  <c r="F406" i="1"/>
  <c r="I406" i="1"/>
  <c r="K406" i="1" s="1"/>
  <c r="F407" i="1"/>
  <c r="I407" i="1"/>
  <c r="K407" i="1" s="1"/>
  <c r="F369" i="1"/>
  <c r="I369" i="1"/>
  <c r="K369" i="1" s="1"/>
  <c r="F370" i="1"/>
  <c r="I370" i="1"/>
  <c r="K370" i="1" s="1"/>
  <c r="F371" i="1"/>
  <c r="I371" i="1"/>
  <c r="K371" i="1" s="1"/>
  <c r="F372" i="1"/>
  <c r="I372" i="1"/>
  <c r="K372" i="1" s="1"/>
  <c r="F373" i="1"/>
  <c r="I373" i="1"/>
  <c r="K373" i="1" s="1"/>
  <c r="F374" i="1"/>
  <c r="I374" i="1"/>
  <c r="K374" i="1" s="1"/>
  <c r="F375" i="1"/>
  <c r="I375" i="1"/>
  <c r="K375" i="1" s="1"/>
  <c r="F360" i="1"/>
  <c r="I360" i="1"/>
  <c r="K360" i="1" s="1"/>
  <c r="F361" i="1"/>
  <c r="I361" i="1"/>
  <c r="K361" i="1" s="1"/>
  <c r="F362" i="1"/>
  <c r="I362" i="1"/>
  <c r="K362" i="1" s="1"/>
  <c r="F363" i="1"/>
  <c r="I363" i="1"/>
  <c r="K363" i="1" s="1"/>
  <c r="F364" i="1"/>
  <c r="I364" i="1"/>
  <c r="K364" i="1" s="1"/>
  <c r="F365" i="1"/>
  <c r="I365" i="1"/>
  <c r="K365" i="1" s="1"/>
  <c r="F346" i="1"/>
  <c r="I346" i="1"/>
  <c r="K346" i="1" s="1"/>
  <c r="F347" i="1"/>
  <c r="I347" i="1"/>
  <c r="K347" i="1" s="1"/>
  <c r="F348" i="1"/>
  <c r="I348" i="1"/>
  <c r="K348" i="1" s="1"/>
  <c r="F349" i="1"/>
  <c r="I349" i="1"/>
  <c r="K349" i="1" s="1"/>
  <c r="F350" i="1"/>
  <c r="I350" i="1"/>
  <c r="K350" i="1" s="1"/>
  <c r="F351" i="1"/>
  <c r="I351" i="1"/>
  <c r="K351" i="1" s="1"/>
  <c r="F352" i="1"/>
  <c r="I352" i="1"/>
  <c r="K352" i="1" s="1"/>
  <c r="F353" i="1"/>
  <c r="I353" i="1"/>
  <c r="K353" i="1" s="1"/>
  <c r="F354" i="1"/>
  <c r="I354" i="1"/>
  <c r="K354" i="1" s="1"/>
  <c r="F355" i="1"/>
  <c r="I355" i="1"/>
  <c r="K355" i="1" s="1"/>
  <c r="F356" i="1"/>
  <c r="I356" i="1"/>
  <c r="K356" i="1" s="1"/>
  <c r="F357" i="1"/>
  <c r="I357" i="1"/>
  <c r="K357" i="1" s="1"/>
  <c r="F341" i="1"/>
  <c r="I341" i="1"/>
  <c r="K341" i="1" s="1"/>
  <c r="F333" i="1"/>
  <c r="I333" i="1"/>
  <c r="K333" i="1" s="1"/>
  <c r="F334" i="1"/>
  <c r="I334" i="1"/>
  <c r="K334" i="1" s="1"/>
  <c r="F335" i="1"/>
  <c r="I335" i="1"/>
  <c r="K335" i="1" s="1"/>
  <c r="F336" i="1"/>
  <c r="I336" i="1"/>
  <c r="K336" i="1" s="1"/>
  <c r="F337" i="1"/>
  <c r="I337" i="1"/>
  <c r="K337" i="1" s="1"/>
  <c r="F330" i="1"/>
  <c r="I330" i="1"/>
  <c r="K330" i="1" s="1"/>
  <c r="F327" i="1"/>
  <c r="I327" i="1"/>
  <c r="K327" i="1" s="1"/>
  <c r="F324" i="1"/>
  <c r="F317" i="1"/>
  <c r="F318" i="1"/>
  <c r="F319" i="1"/>
  <c r="F320" i="1"/>
  <c r="F321" i="1"/>
  <c r="F310" i="1"/>
  <c r="F311" i="1"/>
  <c r="F312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283" i="1"/>
  <c r="F284" i="1"/>
  <c r="F285" i="1"/>
  <c r="F286" i="1"/>
  <c r="F287" i="1"/>
  <c r="F278" i="1"/>
  <c r="F279" i="1"/>
  <c r="F280" i="1"/>
  <c r="F281" i="1"/>
  <c r="F275" i="1"/>
  <c r="F276" i="1"/>
  <c r="F265" i="1"/>
  <c r="F266" i="1"/>
  <c r="F267" i="1"/>
  <c r="F268" i="1"/>
  <c r="F269" i="1"/>
  <c r="F270" i="1"/>
  <c r="F271" i="1"/>
  <c r="F272" i="1"/>
  <c r="F273" i="1"/>
  <c r="F260" i="1"/>
  <c r="F261" i="1"/>
  <c r="F262" i="1"/>
  <c r="F263" i="1"/>
  <c r="F250" i="1"/>
  <c r="F251" i="1"/>
  <c r="F252" i="1"/>
  <c r="F253" i="1"/>
  <c r="F254" i="1"/>
  <c r="F255" i="1"/>
  <c r="F256" i="1"/>
  <c r="F257" i="1"/>
  <c r="F258" i="1"/>
  <c r="F247" i="1"/>
  <c r="F248" i="1"/>
  <c r="F244" i="1"/>
  <c r="F236" i="1"/>
  <c r="F237" i="1"/>
  <c r="F238" i="1"/>
  <c r="F239" i="1"/>
  <c r="F240" i="1"/>
  <c r="F241" i="1"/>
  <c r="F233" i="1"/>
  <c r="F234" i="1"/>
  <c r="F229" i="1"/>
  <c r="F230" i="1"/>
  <c r="F224" i="1"/>
  <c r="F225" i="1"/>
  <c r="F219" i="1"/>
  <c r="F220" i="1"/>
  <c r="F221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11" i="1"/>
  <c r="F212" i="1"/>
  <c r="F213" i="1"/>
  <c r="F214" i="1"/>
  <c r="F176" i="1"/>
  <c r="F177" i="1"/>
  <c r="F178" i="1"/>
  <c r="F179" i="1"/>
  <c r="F180" i="1"/>
  <c r="F181" i="1"/>
  <c r="F168" i="1"/>
  <c r="F169" i="1"/>
  <c r="F170" i="1"/>
  <c r="F171" i="1"/>
  <c r="F172" i="1"/>
  <c r="F173" i="1"/>
  <c r="F174" i="1"/>
  <c r="F158" i="1"/>
  <c r="F159" i="1"/>
  <c r="F160" i="1"/>
  <c r="F161" i="1"/>
  <c r="F162" i="1"/>
  <c r="F163" i="1"/>
  <c r="F164" i="1"/>
  <c r="F165" i="1"/>
  <c r="F166" i="1"/>
  <c r="F153" i="1"/>
  <c r="F154" i="1"/>
  <c r="F155" i="1"/>
  <c r="F156" i="1"/>
  <c r="F143" i="1"/>
  <c r="F144" i="1"/>
  <c r="F145" i="1"/>
  <c r="F146" i="1"/>
  <c r="F147" i="1"/>
  <c r="F148" i="1"/>
  <c r="F149" i="1"/>
  <c r="F150" i="1"/>
  <c r="F151" i="1"/>
  <c r="F137" i="1"/>
  <c r="F138" i="1"/>
  <c r="F139" i="1"/>
  <c r="F140" i="1"/>
  <c r="F141" i="1"/>
  <c r="F125" i="1"/>
  <c r="F126" i="1"/>
  <c r="F127" i="1"/>
  <c r="F128" i="1"/>
  <c r="F129" i="1"/>
  <c r="F130" i="1"/>
  <c r="F131" i="1"/>
  <c r="F132" i="1"/>
  <c r="F133" i="1"/>
  <c r="F134" i="1"/>
  <c r="F135" i="1"/>
  <c r="F122" i="1"/>
  <c r="F123" i="1"/>
  <c r="F116" i="1"/>
  <c r="F117" i="1"/>
  <c r="F118" i="1"/>
  <c r="F119" i="1"/>
  <c r="F106" i="1"/>
  <c r="F107" i="1"/>
  <c r="F108" i="1"/>
  <c r="F109" i="1"/>
  <c r="E110" i="1"/>
  <c r="F110" i="1"/>
  <c r="F111" i="1"/>
  <c r="F112" i="1"/>
  <c r="F113" i="1"/>
  <c r="F114" i="1"/>
  <c r="F94" i="1"/>
  <c r="F95" i="1"/>
  <c r="F96" i="1"/>
  <c r="F97" i="1"/>
  <c r="F98" i="1"/>
  <c r="F99" i="1"/>
  <c r="F100" i="1"/>
  <c r="F101" i="1"/>
  <c r="F87" i="1"/>
  <c r="F88" i="1"/>
  <c r="F89" i="1"/>
  <c r="F90" i="1"/>
  <c r="F91" i="1"/>
  <c r="F92" i="1"/>
  <c r="F83" i="1"/>
  <c r="F84" i="1"/>
  <c r="F80" i="1"/>
  <c r="F81" i="1"/>
  <c r="F72" i="1"/>
  <c r="F66" i="1"/>
  <c r="F67" i="1"/>
  <c r="F68" i="1"/>
  <c r="F69" i="1"/>
  <c r="F70" i="1"/>
  <c r="F57" i="1"/>
  <c r="F58" i="1"/>
  <c r="F59" i="1"/>
  <c r="F60" i="1"/>
  <c r="F61" i="1"/>
  <c r="F62" i="1"/>
  <c r="F63" i="1"/>
  <c r="F64" i="1"/>
  <c r="F47" i="1"/>
  <c r="F48" i="1"/>
  <c r="F49" i="1"/>
  <c r="F50" i="1"/>
  <c r="F51" i="1"/>
  <c r="F52" i="1"/>
  <c r="F53" i="1"/>
  <c r="F54" i="1"/>
  <c r="F55" i="1"/>
  <c r="F40" i="1"/>
  <c r="F41" i="1"/>
  <c r="F42" i="1"/>
  <c r="F43" i="1"/>
  <c r="F44" i="1"/>
  <c r="F45" i="1"/>
  <c r="F30" i="1"/>
  <c r="F31" i="1"/>
  <c r="F32" i="1"/>
  <c r="F33" i="1"/>
  <c r="F34" i="1"/>
  <c r="F35" i="1"/>
  <c r="F36" i="1"/>
  <c r="F37" i="1"/>
  <c r="F38" i="1"/>
  <c r="F26" i="1"/>
  <c r="F21" i="1"/>
  <c r="F22" i="1"/>
  <c r="F23" i="1"/>
  <c r="F24" i="1"/>
  <c r="F14" i="1"/>
  <c r="F15" i="1"/>
  <c r="F16" i="1"/>
  <c r="F17" i="1"/>
  <c r="F18" i="1"/>
  <c r="F19" i="1"/>
  <c r="F12" i="1"/>
  <c r="I12" i="1"/>
  <c r="K12" i="1" s="1"/>
  <c r="H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250" i="5"/>
  <c r="E250" i="5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1" i="1"/>
  <c r="K771" i="1" s="1"/>
  <c r="I773" i="1"/>
  <c r="K773" i="1" s="1"/>
  <c r="I775" i="1"/>
  <c r="I776" i="1"/>
  <c r="K776" i="1" s="1"/>
  <c r="I777" i="1"/>
  <c r="K777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8" i="1"/>
  <c r="K788" i="1" s="1"/>
  <c r="I789" i="1"/>
  <c r="K789" i="1" s="1"/>
  <c r="I790" i="1"/>
  <c r="K790" i="1" s="1"/>
  <c r="I791" i="1"/>
  <c r="K791" i="1" s="1"/>
  <c r="F764" i="1"/>
  <c r="F765" i="1"/>
  <c r="F766" i="1"/>
  <c r="F767" i="1"/>
  <c r="F768" i="1"/>
  <c r="F769" i="1"/>
  <c r="F771" i="1"/>
  <c r="F772" i="1"/>
  <c r="F773" i="1"/>
  <c r="F775" i="1"/>
  <c r="F776" i="1"/>
  <c r="F777" i="1"/>
  <c r="F779" i="1"/>
  <c r="F780" i="1"/>
  <c r="F781" i="1"/>
  <c r="F782" i="1"/>
  <c r="F783" i="1"/>
  <c r="F784" i="1"/>
  <c r="F785" i="1"/>
  <c r="F788" i="1"/>
  <c r="F789" i="1"/>
  <c r="F790" i="1"/>
  <c r="F791" i="1"/>
  <c r="F763" i="1"/>
  <c r="I763" i="1"/>
  <c r="K763" i="1" s="1"/>
  <c r="I740" i="1"/>
  <c r="K740" i="1" s="1"/>
  <c r="F740" i="1"/>
  <c r="I727" i="1"/>
  <c r="K727" i="1" s="1"/>
  <c r="I728" i="1"/>
  <c r="K728" i="1" s="1"/>
  <c r="I730" i="1"/>
  <c r="K730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9" i="1"/>
  <c r="K739" i="1" s="1"/>
  <c r="I741" i="1"/>
  <c r="K741" i="1" s="1"/>
  <c r="I743" i="1"/>
  <c r="K743" i="1" s="1"/>
  <c r="I744" i="1"/>
  <c r="K744" i="1" s="1"/>
  <c r="I745" i="1"/>
  <c r="K745" i="1" s="1"/>
  <c r="I746" i="1"/>
  <c r="K746" i="1" s="1"/>
  <c r="I748" i="1"/>
  <c r="K748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9" i="1"/>
  <c r="K759" i="1" s="1"/>
  <c r="I760" i="1"/>
  <c r="K760" i="1" s="1"/>
  <c r="I761" i="1"/>
  <c r="K761" i="1" s="1"/>
  <c r="I762" i="1"/>
  <c r="K762" i="1" s="1"/>
  <c r="F727" i="1"/>
  <c r="F728" i="1"/>
  <c r="F730" i="1"/>
  <c r="F732" i="1"/>
  <c r="F733" i="1"/>
  <c r="F734" i="1"/>
  <c r="F735" i="1"/>
  <c r="F736" i="1"/>
  <c r="F737" i="1"/>
  <c r="F739" i="1"/>
  <c r="F741" i="1"/>
  <c r="F743" i="1"/>
  <c r="F744" i="1"/>
  <c r="F745" i="1"/>
  <c r="F746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6" i="1"/>
  <c r="F703" i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I719" i="1"/>
  <c r="K719" i="1" s="1"/>
  <c r="I720" i="1"/>
  <c r="I721" i="1"/>
  <c r="K721" i="1" s="1"/>
  <c r="I722" i="1"/>
  <c r="K722" i="1" s="1"/>
  <c r="I723" i="1"/>
  <c r="K723" i="1" s="1"/>
  <c r="I724" i="1"/>
  <c r="K724" i="1" s="1"/>
  <c r="I726" i="1"/>
  <c r="K726" i="1" s="1"/>
  <c r="I703" i="1"/>
  <c r="K703" i="1" s="1"/>
  <c r="E703" i="1"/>
  <c r="F687" i="1"/>
  <c r="F692" i="1"/>
  <c r="I685" i="1"/>
  <c r="K685" i="1" s="1"/>
  <c r="F685" i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6" i="1"/>
  <c r="K686" i="1" s="1"/>
  <c r="I688" i="1"/>
  <c r="K688" i="1" s="1"/>
  <c r="I689" i="1"/>
  <c r="K689" i="1" s="1"/>
  <c r="I690" i="1"/>
  <c r="K690" i="1" s="1"/>
  <c r="I691" i="1"/>
  <c r="K691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672" i="1"/>
  <c r="K672" i="1" s="1"/>
  <c r="F675" i="1"/>
  <c r="F676" i="1"/>
  <c r="F677" i="1"/>
  <c r="F678" i="1"/>
  <c r="F679" i="1"/>
  <c r="F680" i="1"/>
  <c r="F681" i="1"/>
  <c r="F682" i="1"/>
  <c r="F683" i="1"/>
  <c r="F684" i="1"/>
  <c r="F686" i="1"/>
  <c r="F688" i="1"/>
  <c r="F689" i="1"/>
  <c r="F690" i="1"/>
  <c r="F691" i="1"/>
  <c r="F693" i="1"/>
  <c r="F694" i="1"/>
  <c r="F695" i="1"/>
  <c r="F696" i="1"/>
  <c r="F697" i="1"/>
  <c r="F698" i="1"/>
  <c r="F699" i="1"/>
  <c r="F700" i="1"/>
  <c r="F701" i="1"/>
  <c r="F702" i="1"/>
  <c r="F672" i="1"/>
  <c r="E672" i="1"/>
  <c r="F669" i="1"/>
  <c r="F670" i="1"/>
  <c r="F671" i="1"/>
  <c r="I671" i="1"/>
  <c r="K671" i="1" s="1"/>
  <c r="F662" i="1"/>
  <c r="I662" i="1"/>
  <c r="K662" i="1" s="1"/>
  <c r="F658" i="1"/>
  <c r="I658" i="1"/>
  <c r="K658" i="1" s="1"/>
  <c r="I655" i="1"/>
  <c r="K655" i="1" s="1"/>
  <c r="I656" i="1"/>
  <c r="K656" i="1" s="1"/>
  <c r="I657" i="1"/>
  <c r="K657" i="1" s="1"/>
  <c r="I659" i="1"/>
  <c r="K659" i="1" s="1"/>
  <c r="I660" i="1"/>
  <c r="K660" i="1" s="1"/>
  <c r="I661" i="1"/>
  <c r="K661" i="1" s="1"/>
  <c r="I663" i="1"/>
  <c r="K663" i="1" s="1"/>
  <c r="I664" i="1"/>
  <c r="K664" i="1" s="1"/>
  <c r="I665" i="1"/>
  <c r="K665" i="1" s="1"/>
  <c r="I667" i="1"/>
  <c r="K667" i="1" s="1"/>
  <c r="F655" i="1"/>
  <c r="F656" i="1"/>
  <c r="F657" i="1"/>
  <c r="F659" i="1"/>
  <c r="F660" i="1"/>
  <c r="F661" i="1"/>
  <c r="F663" i="1"/>
  <c r="F664" i="1"/>
  <c r="F665" i="1"/>
  <c r="F666" i="1"/>
  <c r="F667" i="1"/>
  <c r="I641" i="1"/>
  <c r="K641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4" i="1"/>
  <c r="K654" i="1" s="1"/>
  <c r="F641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17" i="1"/>
  <c r="I618" i="1"/>
  <c r="K618" i="1" s="1"/>
  <c r="I620" i="1"/>
  <c r="K620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F618" i="1"/>
  <c r="F620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I615" i="1"/>
  <c r="K615" i="1" s="1"/>
  <c r="I616" i="1"/>
  <c r="F609" i="1"/>
  <c r="F610" i="1"/>
  <c r="F611" i="1"/>
  <c r="F612" i="1"/>
  <c r="F613" i="1"/>
  <c r="F614" i="1"/>
  <c r="F615" i="1"/>
  <c r="F616" i="1"/>
  <c r="F580" i="1"/>
  <c r="I579" i="1"/>
  <c r="K579" i="1" s="1"/>
  <c r="F579" i="1"/>
  <c r="I576" i="1"/>
  <c r="K576" i="1" s="1"/>
  <c r="I578" i="1"/>
  <c r="K578" i="1" s="1"/>
  <c r="I582" i="1"/>
  <c r="K582" i="1" s="1"/>
  <c r="I583" i="1"/>
  <c r="K583" i="1" s="1"/>
  <c r="I584" i="1"/>
  <c r="K584" i="1" s="1"/>
  <c r="I585" i="1"/>
  <c r="K585" i="1" s="1"/>
  <c r="I587" i="1"/>
  <c r="K587" i="1" s="1"/>
  <c r="I589" i="1"/>
  <c r="K589" i="1" s="1"/>
  <c r="I591" i="1"/>
  <c r="K591" i="1" s="1"/>
  <c r="I592" i="1"/>
  <c r="K592" i="1" s="1"/>
  <c r="I593" i="1"/>
  <c r="K593" i="1" s="1"/>
  <c r="I594" i="1"/>
  <c r="K594" i="1" s="1"/>
  <c r="I595" i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4" i="1"/>
  <c r="K604" i="1" s="1"/>
  <c r="I605" i="1"/>
  <c r="K605" i="1" s="1"/>
  <c r="I606" i="1"/>
  <c r="K606" i="1" s="1"/>
  <c r="F575" i="1"/>
  <c r="F576" i="1"/>
  <c r="F578" i="1"/>
  <c r="F582" i="1"/>
  <c r="F583" i="1"/>
  <c r="F584" i="1"/>
  <c r="F585" i="1"/>
  <c r="F587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4" i="1"/>
  <c r="F605" i="1"/>
  <c r="F606" i="1"/>
  <c r="F572" i="1"/>
  <c r="F5" i="1"/>
  <c r="F6" i="1"/>
  <c r="F7" i="1"/>
  <c r="F8" i="1"/>
  <c r="F9" i="1"/>
  <c r="F10" i="1"/>
  <c r="F11" i="1"/>
  <c r="F13" i="1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123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3" i="1"/>
  <c r="F574" i="1"/>
  <c r="F556" i="1"/>
  <c r="E556" i="1"/>
  <c r="F434" i="1"/>
  <c r="E434" i="1"/>
  <c r="F431" i="1"/>
  <c r="I431" i="1"/>
  <c r="K431" i="1" s="1"/>
  <c r="F430" i="1"/>
  <c r="I430" i="1"/>
  <c r="K430" i="1" s="1"/>
  <c r="F326" i="1"/>
  <c r="F328" i="1"/>
  <c r="F329" i="1"/>
  <c r="F331" i="1"/>
  <c r="F332" i="1"/>
  <c r="F338" i="1"/>
  <c r="F339" i="1"/>
  <c r="F340" i="1"/>
  <c r="F342" i="1"/>
  <c r="F343" i="1"/>
  <c r="F344" i="1"/>
  <c r="F345" i="1"/>
  <c r="F358" i="1"/>
  <c r="F359" i="1"/>
  <c r="F366" i="1"/>
  <c r="F367" i="1"/>
  <c r="F368" i="1"/>
  <c r="F376" i="1"/>
  <c r="F408" i="1"/>
  <c r="F325" i="1"/>
  <c r="I326" i="1"/>
  <c r="K326" i="1" s="1"/>
  <c r="I328" i="1"/>
  <c r="K328" i="1" s="1"/>
  <c r="I329" i="1"/>
  <c r="K329" i="1" s="1"/>
  <c r="I331" i="1"/>
  <c r="K331" i="1" s="1"/>
  <c r="I332" i="1"/>
  <c r="K332" i="1" s="1"/>
  <c r="I338" i="1"/>
  <c r="K338" i="1" s="1"/>
  <c r="I339" i="1"/>
  <c r="K339" i="1" s="1"/>
  <c r="I340" i="1"/>
  <c r="K340" i="1" s="1"/>
  <c r="I342" i="1"/>
  <c r="K342" i="1" s="1"/>
  <c r="I343" i="1"/>
  <c r="K343" i="1" s="1"/>
  <c r="I344" i="1"/>
  <c r="K344" i="1" s="1"/>
  <c r="I345" i="1"/>
  <c r="K345" i="1" s="1"/>
  <c r="I358" i="1"/>
  <c r="K358" i="1" s="1"/>
  <c r="I359" i="1"/>
  <c r="K359" i="1" s="1"/>
  <c r="I366" i="1"/>
  <c r="K366" i="1" s="1"/>
  <c r="I367" i="1"/>
  <c r="K367" i="1" s="1"/>
  <c r="I368" i="1"/>
  <c r="K368" i="1" s="1"/>
  <c r="I376" i="1"/>
  <c r="K376" i="1" s="1"/>
  <c r="I408" i="1"/>
  <c r="K408" i="1" s="1"/>
  <c r="E325" i="1"/>
  <c r="F218" i="1"/>
  <c r="F223" i="1"/>
  <c r="F226" i="1"/>
  <c r="F227" i="1"/>
  <c r="F228" i="1"/>
  <c r="F231" i="1"/>
  <c r="F232" i="1"/>
  <c r="F235" i="1"/>
  <c r="F242" i="1"/>
  <c r="F243" i="1"/>
  <c r="F245" i="1"/>
  <c r="F246" i="1"/>
  <c r="F249" i="1"/>
  <c r="F259" i="1"/>
  <c r="F264" i="1"/>
  <c r="F274" i="1"/>
  <c r="F277" i="1"/>
  <c r="F282" i="1"/>
  <c r="F288" i="1"/>
  <c r="F289" i="1"/>
  <c r="F308" i="1"/>
  <c r="F309" i="1"/>
  <c r="F313" i="1"/>
  <c r="F322" i="1"/>
  <c r="F323" i="1"/>
  <c r="F217" i="1"/>
  <c r="F120" i="1"/>
  <c r="F121" i="1"/>
  <c r="F124" i="1"/>
  <c r="F136" i="1"/>
  <c r="F142" i="1"/>
  <c r="F152" i="1"/>
  <c r="F157" i="1"/>
  <c r="F167" i="1"/>
  <c r="F175" i="1"/>
  <c r="F182" i="1"/>
  <c r="F215" i="1"/>
  <c r="F216" i="1"/>
  <c r="F20" i="1"/>
  <c r="F25" i="1"/>
  <c r="F27" i="1"/>
  <c r="F28" i="1"/>
  <c r="F29" i="1"/>
  <c r="F39" i="1"/>
  <c r="F46" i="1"/>
  <c r="F56" i="1"/>
  <c r="F65" i="1"/>
  <c r="F71" i="1"/>
  <c r="F73" i="1"/>
  <c r="F74" i="1"/>
  <c r="F75" i="1"/>
  <c r="F76" i="1"/>
  <c r="F77" i="1"/>
  <c r="F78" i="1"/>
  <c r="F79" i="1"/>
  <c r="F82" i="1"/>
  <c r="F85" i="1"/>
  <c r="F86" i="1"/>
  <c r="F93" i="1"/>
  <c r="F105" i="1"/>
  <c r="E217" i="1"/>
  <c r="G238" i="5" l="1"/>
</calcChain>
</file>

<file path=xl/sharedStrings.xml><?xml version="1.0" encoding="utf-8"?>
<sst xmlns="http://schemas.openxmlformats.org/spreadsheetml/2006/main" count="2409" uniqueCount="219">
  <si>
    <t>Fecha</t>
  </si>
  <si>
    <t>ID Venta</t>
  </si>
  <si>
    <t>ID Producto</t>
  </si>
  <si>
    <t>Nombre de Producto</t>
  </si>
  <si>
    <t>Cantidad</t>
  </si>
  <si>
    <t>Precio</t>
  </si>
  <si>
    <t>Total</t>
  </si>
  <si>
    <t>Big Cola Grande Negra</t>
  </si>
  <si>
    <t>Big Cola Pequeña Fresa</t>
  </si>
  <si>
    <t>Helado de Manjar</t>
  </si>
  <si>
    <t>Maduritos</t>
  </si>
  <si>
    <t>Nombre</t>
  </si>
  <si>
    <t>Categoria</t>
  </si>
  <si>
    <t>Bebidas</t>
  </si>
  <si>
    <t>Big Cola Grande Fresa</t>
  </si>
  <si>
    <t>Golosinas</t>
  </si>
  <si>
    <t>Bolo Yogurt</t>
  </si>
  <si>
    <t>Chifle</t>
  </si>
  <si>
    <t>Helado de Chicle</t>
  </si>
  <si>
    <t>Choco-Banano</t>
  </si>
  <si>
    <t>Bolo de Tamarindo</t>
  </si>
  <si>
    <t>Cifrut</t>
  </si>
  <si>
    <t>Arroz Libra</t>
  </si>
  <si>
    <t>Azucar Libra</t>
  </si>
  <si>
    <t>Azucar Media Libra</t>
  </si>
  <si>
    <t>Chocolate de Mani</t>
  </si>
  <si>
    <t>Menta</t>
  </si>
  <si>
    <t>Chupete de Sal</t>
  </si>
  <si>
    <t>Gusanitos de Goma</t>
  </si>
  <si>
    <t>Gelatina en Vaso</t>
  </si>
  <si>
    <t>Big Cola Pequeña Negra</t>
  </si>
  <si>
    <t>Chupete Plop</t>
  </si>
  <si>
    <t>Helado de Mani</t>
  </si>
  <si>
    <t>Helado de Guayaba</t>
  </si>
  <si>
    <t>Limpieza</t>
  </si>
  <si>
    <t>Detergente Ciclon Grande</t>
  </si>
  <si>
    <t>Detergente Ciclon Mediano</t>
  </si>
  <si>
    <t>Jabon Azul</t>
  </si>
  <si>
    <t>Suavizante en Botella</t>
  </si>
  <si>
    <t>Limpiador para Piso</t>
  </si>
  <si>
    <t>Detergente Gol Mediano</t>
  </si>
  <si>
    <t>Cloro Leon</t>
  </si>
  <si>
    <t>Azucaradas</t>
  </si>
  <si>
    <t>Yoyos</t>
  </si>
  <si>
    <t>Budin</t>
  </si>
  <si>
    <t>Rosca Roja</t>
  </si>
  <si>
    <t>Galletas Tacos de Dulce</t>
  </si>
  <si>
    <t>Galletas Tacos de Sal</t>
  </si>
  <si>
    <t>Galletas Oreo</t>
  </si>
  <si>
    <t>Galletas Ricas</t>
  </si>
  <si>
    <t>Cigarrillos Carnival Unidad</t>
  </si>
  <si>
    <t>Cigarrillos Modern Unidad</t>
  </si>
  <si>
    <t>Cajas de Fosforos</t>
  </si>
  <si>
    <t>Ranchero</t>
  </si>
  <si>
    <t>Criollita</t>
  </si>
  <si>
    <t>Rapiditos</t>
  </si>
  <si>
    <t>Salsa de Tomate en Sachet</t>
  </si>
  <si>
    <t>Mayonesa en Sachet</t>
  </si>
  <si>
    <t>Mostaza</t>
  </si>
  <si>
    <t>Leche en Polvo La Vaquita</t>
  </si>
  <si>
    <t>La Sazón</t>
  </si>
  <si>
    <t>Crema para Peinar Sedal</t>
  </si>
  <si>
    <t>Desodorante en Sachet Hombres</t>
  </si>
  <si>
    <t>Desodorante en Sachet Mujeres</t>
  </si>
  <si>
    <t>Mantequilla Bonella en Sachet</t>
  </si>
  <si>
    <t>Gel Ego Sachet</t>
  </si>
  <si>
    <t>Café Cayetano</t>
  </si>
  <si>
    <t>Cocoa</t>
  </si>
  <si>
    <t>Jugos Yá</t>
  </si>
  <si>
    <t>Huevos</t>
  </si>
  <si>
    <t>Salsa China en Botella</t>
  </si>
  <si>
    <t>Vinagre Blanco en Botella</t>
  </si>
  <si>
    <t>Lustre Unidad</t>
  </si>
  <si>
    <t>Lustre Paquete</t>
  </si>
  <si>
    <t>Chocolate Osito</t>
  </si>
  <si>
    <t>Galleta de Amor</t>
  </si>
  <si>
    <t>Cebolla Blanca</t>
  </si>
  <si>
    <t>Tomate</t>
  </si>
  <si>
    <t>Pimiento</t>
  </si>
  <si>
    <t xml:space="preserve">Cebolla Colorada  </t>
  </si>
  <si>
    <t>Ramoncitos</t>
  </si>
  <si>
    <t>Pimienta</t>
  </si>
  <si>
    <t>Ajo en sobre</t>
  </si>
  <si>
    <t>Sabora</t>
  </si>
  <si>
    <t>Achiote en sachet</t>
  </si>
  <si>
    <t>Achiote en Pepa</t>
  </si>
  <si>
    <t>Té en Sobre</t>
  </si>
  <si>
    <t>Comino</t>
  </si>
  <si>
    <t>Leche Viglac 1/2 Litro</t>
  </si>
  <si>
    <t>Leche Viglac 1/4</t>
  </si>
  <si>
    <t>Ajo en Pepa</t>
  </si>
  <si>
    <t>Limpieza Personal</t>
  </si>
  <si>
    <t>Suavitel en Sachet</t>
  </si>
  <si>
    <t>Pulp de Durazno</t>
  </si>
  <si>
    <t>Naranjilla</t>
  </si>
  <si>
    <t>Totame de Árbol</t>
  </si>
  <si>
    <t>Limon</t>
  </si>
  <si>
    <t>Pasta Colgate</t>
  </si>
  <si>
    <t>Embutidos</t>
  </si>
  <si>
    <t>Salchicha</t>
  </si>
  <si>
    <t>Chorizo</t>
  </si>
  <si>
    <t>Toallas Sanitarias Nosotras Unidad</t>
  </si>
  <si>
    <t>Toallas Sanitarias Nosotras Paquete</t>
  </si>
  <si>
    <t>Toallas Sanitarias Siempre Libre Paquete</t>
  </si>
  <si>
    <t>Toallas Sanitarias Siempre Libre Unidad</t>
  </si>
  <si>
    <t>Protectores Intimas Paquete</t>
  </si>
  <si>
    <t>Protectores Intimas Unidad</t>
  </si>
  <si>
    <t>Canela</t>
  </si>
  <si>
    <t>Cucharas desechables</t>
  </si>
  <si>
    <t>Otro</t>
  </si>
  <si>
    <t>Vasos Desechables</t>
  </si>
  <si>
    <t>Tarrinas Desechables</t>
  </si>
  <si>
    <t>Utiles Escolares</t>
  </si>
  <si>
    <t>Lapiz de Madera Genius</t>
  </si>
  <si>
    <t>Lapiz de Madera Alex</t>
  </si>
  <si>
    <t>Sacapuntas de Acero</t>
  </si>
  <si>
    <t>Sacapuntas de plastico</t>
  </si>
  <si>
    <t>Borrador de Queso</t>
  </si>
  <si>
    <t>Productos Suministrados</t>
  </si>
  <si>
    <t>Sucursal</t>
  </si>
  <si>
    <t>Esmeraldas</t>
  </si>
  <si>
    <t>Id Producto</t>
  </si>
  <si>
    <t>Nestle</t>
  </si>
  <si>
    <t>Cereal Chocapic</t>
  </si>
  <si>
    <t>Sin ID</t>
  </si>
  <si>
    <t>Tira Leche la vaquita</t>
  </si>
  <si>
    <t>Tira de Mayonesa en sachet</t>
  </si>
  <si>
    <t>Tira de Salsa de Tomate en Sachet</t>
  </si>
  <si>
    <t>ID Proveedor</t>
  </si>
  <si>
    <t>Pan Unidad</t>
  </si>
  <si>
    <t>Galletas de Amor</t>
  </si>
  <si>
    <t xml:space="preserve">Papa </t>
  </si>
  <si>
    <t>Galletas Taco de Dulce</t>
  </si>
  <si>
    <t>Galletas Taco de Sal</t>
  </si>
  <si>
    <t>Big Cola Grandea Fresa</t>
  </si>
  <si>
    <t>Pulp</t>
  </si>
  <si>
    <t>Big Cola</t>
  </si>
  <si>
    <t>Dulce Mundo</t>
  </si>
  <si>
    <t>Galletas Oreo 12 unidades</t>
  </si>
  <si>
    <t>Galletas Oreo 8 unidades</t>
  </si>
  <si>
    <t>D-Mex</t>
  </si>
  <si>
    <t>Ilé</t>
  </si>
  <si>
    <t>Hularuss</t>
  </si>
  <si>
    <t>Chocolate de mani</t>
  </si>
  <si>
    <t>Fabricacion Personal</t>
  </si>
  <si>
    <t>Helado de Oreo</t>
  </si>
  <si>
    <t>Monto Total</t>
  </si>
  <si>
    <t>Racimo de Platano</t>
  </si>
  <si>
    <t>Nombre del Producto</t>
  </si>
  <si>
    <t>Nutribela</t>
  </si>
  <si>
    <t>Categoría</t>
  </si>
  <si>
    <t>Adulto</t>
  </si>
  <si>
    <t>Niños</t>
  </si>
  <si>
    <t>Joven</t>
  </si>
  <si>
    <t>Tipo de Consumidor</t>
  </si>
  <si>
    <t>Gelatina de Fresa</t>
  </si>
  <si>
    <t>Gelatina de Crema</t>
  </si>
  <si>
    <t>Esferografico Tinta negra</t>
  </si>
  <si>
    <t>Esferografico Tinta Roja</t>
  </si>
  <si>
    <t>Esferografico Tinta Azul</t>
  </si>
  <si>
    <t>Prestobarba Gillette</t>
  </si>
  <si>
    <t>Bateria Panasonic</t>
  </si>
  <si>
    <t>Electronica</t>
  </si>
  <si>
    <t>Bateria Eveready</t>
  </si>
  <si>
    <t>Pegamento Brujita</t>
  </si>
  <si>
    <t>Bicarbonato</t>
  </si>
  <si>
    <t>Cepillo de Dientes para Niños</t>
  </si>
  <si>
    <t>Cepillo de Dientes para Adultos</t>
  </si>
  <si>
    <t>Bolo Tamarindo</t>
  </si>
  <si>
    <t>Caramelo Jaaz</t>
  </si>
  <si>
    <t>Juego de Naipe color Azul</t>
  </si>
  <si>
    <t>Juego de Naipe color Rojo</t>
  </si>
  <si>
    <t>Horario</t>
  </si>
  <si>
    <t>Medio-Dia</t>
  </si>
  <si>
    <t>Mañana</t>
  </si>
  <si>
    <t>Tarde</t>
  </si>
  <si>
    <t>Noche</t>
  </si>
  <si>
    <t>Pepsi Cola Grande</t>
  </si>
  <si>
    <t>Pepsi Cola Pequeña</t>
  </si>
  <si>
    <t>220V</t>
  </si>
  <si>
    <t>Pepsi</t>
  </si>
  <si>
    <t>Valor Venta</t>
  </si>
  <si>
    <t>Nombre Producto</t>
  </si>
  <si>
    <t>IDProducto</t>
  </si>
  <si>
    <t>Big Cola Negra Pequeña</t>
  </si>
  <si>
    <t>Consumo Personal</t>
  </si>
  <si>
    <t>Lenteja</t>
  </si>
  <si>
    <t>Pan</t>
  </si>
  <si>
    <t xml:space="preserve"> Platano</t>
  </si>
  <si>
    <t>Helado de Coco</t>
  </si>
  <si>
    <t>Otros</t>
  </si>
  <si>
    <t>Fecha de Registro</t>
  </si>
  <si>
    <t>Gelatina de  Fresa</t>
  </si>
  <si>
    <t>Cola Tropical Fresa</t>
  </si>
  <si>
    <t>Cola Gallito</t>
  </si>
  <si>
    <t>Volt</t>
  </si>
  <si>
    <t>Primera Necesidad</t>
  </si>
  <si>
    <t>Lavado y Limpieza</t>
  </si>
  <si>
    <t>Hiervita</t>
  </si>
  <si>
    <t xml:space="preserve">Pan </t>
  </si>
  <si>
    <t>Prestobarba Bic</t>
  </si>
  <si>
    <t>IDProveedor</t>
  </si>
  <si>
    <t>Funda para la Basura</t>
  </si>
  <si>
    <t>Cigarrillo Modern</t>
  </si>
  <si>
    <t>Chicle Kataboom Fresa</t>
  </si>
  <si>
    <t>Detergente Sapolio</t>
  </si>
  <si>
    <t>Consumo personal</t>
  </si>
  <si>
    <t>5P</t>
  </si>
  <si>
    <t>4P</t>
  </si>
  <si>
    <t>3P</t>
  </si>
  <si>
    <t>2P</t>
  </si>
  <si>
    <t>1P</t>
  </si>
  <si>
    <t>Mercado</t>
  </si>
  <si>
    <t>joven</t>
  </si>
  <si>
    <t>6P</t>
  </si>
  <si>
    <t>Aciote en Sachet</t>
  </si>
  <si>
    <t>Platano</t>
  </si>
  <si>
    <t>Bateria Panaplus</t>
  </si>
  <si>
    <t>Bolo de Yogurt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</si>
</sst>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6C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A9C1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" fillId="20" borderId="0" applyNumberFormat="0" applyBorder="0" applyAlignment="0" applyProtection="0"/>
  </cellStyleXfs>
  <cellXfs count="2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" fillId="3" borderId="0" xfId="0" applyFont="1" applyFill="1"/>
    <xf numFmtId="0" fontId="0" fillId="4" borderId="0" xfId="0" applyFill="1"/>
    <xf numFmtId="0" fontId="0" fillId="5" borderId="0" xfId="0" applyFill="1"/>
    <xf numFmtId="164" fontId="0" fillId="6" borderId="0" xfId="0" applyNumberFormat="1" applyFill="1"/>
    <xf numFmtId="164" fontId="0" fillId="0" borderId="0" xfId="1" applyNumberFormat="1" applyFont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3" borderId="3" xfId="0" applyFill="1" applyBorder="1"/>
    <xf numFmtId="0" fontId="1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4" fontId="0" fillId="3" borderId="0" xfId="1" applyNumberFormat="1" applyFont="1" applyFill="1"/>
    <xf numFmtId="164" fontId="0" fillId="3" borderId="0" xfId="1" applyNumberFormat="1" applyFont="1" applyFill="1" applyBorder="1"/>
    <xf numFmtId="164" fontId="0" fillId="3" borderId="1" xfId="1" applyNumberFormat="1" applyFont="1" applyFill="1" applyBorder="1"/>
    <xf numFmtId="14" fontId="0" fillId="8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8" borderId="0" xfId="0" applyFill="1"/>
    <xf numFmtId="164" fontId="0" fillId="8" borderId="0" xfId="1" applyNumberFormat="1" applyFont="1" applyFill="1" applyBorder="1"/>
    <xf numFmtId="0" fontId="0" fillId="8" borderId="1" xfId="0" applyFill="1" applyBorder="1" applyAlignment="1">
      <alignment horizontal="center" vertical="center"/>
    </xf>
    <xf numFmtId="164" fontId="0" fillId="8" borderId="2" xfId="1" applyNumberFormat="1" applyFont="1" applyFill="1" applyBorder="1"/>
    <xf numFmtId="164" fontId="0" fillId="8" borderId="5" xfId="1" applyNumberFormat="1" applyFont="1" applyFill="1" applyBorder="1"/>
    <xf numFmtId="0" fontId="0" fillId="9" borderId="0" xfId="0" applyFill="1"/>
    <xf numFmtId="164" fontId="0" fillId="9" borderId="0" xfId="1" applyNumberFormat="1" applyFont="1" applyFill="1" applyBorder="1"/>
    <xf numFmtId="164" fontId="0" fillId="10" borderId="0" xfId="1" applyNumberFormat="1" applyFont="1" applyFill="1" applyBorder="1"/>
    <xf numFmtId="0" fontId="0" fillId="11" borderId="0" xfId="0" applyFill="1"/>
    <xf numFmtId="164" fontId="0" fillId="11" borderId="0" xfId="1" applyNumberFormat="1" applyFont="1" applyFill="1" applyBorder="1"/>
    <xf numFmtId="0" fontId="0" fillId="11" borderId="1" xfId="0" applyFill="1" applyBorder="1" applyAlignment="1">
      <alignment horizontal="center" vertical="center"/>
    </xf>
    <xf numFmtId="0" fontId="0" fillId="12" borderId="0" xfId="0" applyFill="1"/>
    <xf numFmtId="164" fontId="0" fillId="12" borderId="0" xfId="1" applyNumberFormat="1" applyFont="1" applyFill="1" applyBorder="1"/>
    <xf numFmtId="0" fontId="0" fillId="13" borderId="0" xfId="0" applyFill="1"/>
    <xf numFmtId="0" fontId="0" fillId="13" borderId="1" xfId="0" applyFill="1" applyBorder="1" applyAlignment="1">
      <alignment horizontal="center" vertical="center"/>
    </xf>
    <xf numFmtId="164" fontId="0" fillId="13" borderId="0" xfId="1" applyNumberFormat="1" applyFont="1" applyFill="1" applyBorder="1"/>
    <xf numFmtId="0" fontId="1" fillId="14" borderId="8" xfId="0" applyFont="1" applyFill="1" applyBorder="1"/>
    <xf numFmtId="0" fontId="0" fillId="14" borderId="9" xfId="0" applyFill="1" applyBorder="1"/>
    <xf numFmtId="164" fontId="1" fillId="3" borderId="10" xfId="1" applyNumberFormat="1" applyFont="1" applyFill="1" applyBorder="1" applyAlignment="1">
      <alignment horizontal="center" vertical="center"/>
    </xf>
    <xf numFmtId="164" fontId="1" fillId="3" borderId="6" xfId="1" applyNumberFormat="1" applyFont="1" applyFill="1" applyBorder="1" applyAlignment="1">
      <alignment horizontal="center" vertical="center"/>
    </xf>
    <xf numFmtId="164" fontId="1" fillId="3" borderId="7" xfId="1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164" fontId="0" fillId="13" borderId="2" xfId="1" applyNumberFormat="1" applyFont="1" applyFill="1" applyBorder="1" applyAlignment="1">
      <alignment horizontal="center" vertical="center"/>
    </xf>
    <xf numFmtId="164" fontId="1" fillId="13" borderId="1" xfId="1" applyNumberFormat="1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164" fontId="0" fillId="14" borderId="10" xfId="0" applyNumberForma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/>
    </xf>
    <xf numFmtId="164" fontId="4" fillId="2" borderId="7" xfId="0" applyNumberFormat="1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11" xfId="0" applyFont="1" applyFill="1" applyBorder="1"/>
    <xf numFmtId="0" fontId="0" fillId="14" borderId="12" xfId="0" applyFill="1" applyBorder="1"/>
    <xf numFmtId="0" fontId="1" fillId="14" borderId="1" xfId="0" applyFont="1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vertical="center" wrapText="1"/>
    </xf>
    <xf numFmtId="0" fontId="0" fillId="12" borderId="0" xfId="0" applyFill="1" applyAlignment="1">
      <alignment horizontal="center"/>
    </xf>
    <xf numFmtId="164" fontId="0" fillId="0" borderId="0" xfId="1" applyNumberFormat="1" applyFont="1" applyBorder="1"/>
    <xf numFmtId="14" fontId="0" fillId="7" borderId="1" xfId="0" applyNumberFormat="1" applyFill="1" applyBorder="1"/>
    <xf numFmtId="164" fontId="0" fillId="17" borderId="0" xfId="0" applyNumberFormat="1" applyFill="1"/>
    <xf numFmtId="0" fontId="0" fillId="17" borderId="1" xfId="0" applyFill="1" applyBorder="1"/>
    <xf numFmtId="0" fontId="0" fillId="19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Protection="1">
      <protection locked="0"/>
    </xf>
    <xf numFmtId="0" fontId="4" fillId="18" borderId="13" xfId="0" applyFont="1" applyFill="1" applyBorder="1" applyAlignment="1">
      <alignment horizontal="center"/>
    </xf>
    <xf numFmtId="0" fontId="1" fillId="3" borderId="14" xfId="0" applyFont="1" applyFill="1" applyBorder="1"/>
    <xf numFmtId="0" fontId="0" fillId="21" borderId="4" xfId="0" applyFill="1" applyBorder="1"/>
    <xf numFmtId="14" fontId="0" fillId="21" borderId="4" xfId="0" applyNumberFormat="1" applyFill="1" applyBorder="1"/>
    <xf numFmtId="0" fontId="0" fillId="5" borderId="4" xfId="0" applyFill="1" applyBorder="1"/>
    <xf numFmtId="164" fontId="0" fillId="21" borderId="15" xfId="0" applyNumberFormat="1" applyFill="1" applyBorder="1"/>
    <xf numFmtId="0" fontId="0" fillId="0" borderId="12" xfId="0" applyBorder="1"/>
    <xf numFmtId="0" fontId="0" fillId="5" borderId="12" xfId="0" applyFill="1" applyBorder="1"/>
    <xf numFmtId="0" fontId="0" fillId="21" borderId="12" xfId="0" applyFill="1" applyBorder="1"/>
    <xf numFmtId="0" fontId="3" fillId="20" borderId="12" xfId="2" applyBorder="1"/>
    <xf numFmtId="14" fontId="0" fillId="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/>
    </xf>
    <xf numFmtId="0" fontId="0" fillId="11" borderId="1" xfId="0" applyFill="1" applyBorder="1"/>
    <xf numFmtId="14" fontId="0" fillId="11" borderId="1" xfId="0" applyNumberFormat="1" applyFill="1" applyBorder="1" applyAlignment="1">
      <alignment horizontal="center" vertical="center"/>
    </xf>
    <xf numFmtId="0" fontId="1" fillId="24" borderId="1" xfId="0" applyFont="1" applyFill="1" applyBorder="1"/>
    <xf numFmtId="0" fontId="1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" xfId="0" applyFill="1" applyBorder="1"/>
    <xf numFmtId="164" fontId="0" fillId="24" borderId="1" xfId="0" applyNumberFormat="1" applyFill="1" applyBorder="1" applyAlignment="1">
      <alignment horizontal="center" vertical="center"/>
    </xf>
    <xf numFmtId="164" fontId="1" fillId="24" borderId="5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/>
    </xf>
    <xf numFmtId="0" fontId="0" fillId="0" borderId="10" xfId="0" applyBorder="1"/>
    <xf numFmtId="164" fontId="0" fillId="0" borderId="10" xfId="1" applyNumberFormat="1" applyFont="1" applyBorder="1"/>
    <xf numFmtId="164" fontId="0" fillId="0" borderId="10" xfId="0" applyNumberFormat="1" applyBorder="1"/>
    <xf numFmtId="0" fontId="4" fillId="24" borderId="7" xfId="0" applyFont="1" applyFill="1" applyBorder="1" applyAlignment="1">
      <alignment horizontal="center"/>
    </xf>
    <xf numFmtId="164" fontId="0" fillId="0" borderId="1" xfId="0" applyNumberFormat="1" applyBorder="1"/>
    <xf numFmtId="164" fontId="0" fillId="7" borderId="1" xfId="0" applyNumberFormat="1" applyFill="1" applyBorder="1"/>
    <xf numFmtId="164" fontId="0" fillId="22" borderId="1" xfId="0" applyNumberFormat="1" applyFill="1" applyBorder="1"/>
    <xf numFmtId="164" fontId="0" fillId="15" borderId="1" xfId="0" applyNumberFormat="1" applyFill="1" applyBorder="1"/>
    <xf numFmtId="0" fontId="0" fillId="0" borderId="1" xfId="0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23" borderId="1" xfId="0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14" fontId="0" fillId="26" borderId="1" xfId="0" applyNumberFormat="1" applyFill="1" applyBorder="1"/>
    <xf numFmtId="0" fontId="3" fillId="27" borderId="12" xfId="2" applyFill="1" applyBorder="1"/>
    <xf numFmtId="14" fontId="0" fillId="28" borderId="4" xfId="0" applyNumberFormat="1" applyFill="1" applyBorder="1"/>
    <xf numFmtId="164" fontId="1" fillId="14" borderId="5" xfId="0" applyNumberFormat="1" applyFont="1" applyFill="1" applyBorder="1" applyAlignment="1">
      <alignment horizontal="center" vertical="center"/>
    </xf>
    <xf numFmtId="0" fontId="1" fillId="8" borderId="14" xfId="0" applyFont="1" applyFill="1" applyBorder="1"/>
    <xf numFmtId="0" fontId="0" fillId="9" borderId="12" xfId="0" applyFill="1" applyBorder="1"/>
    <xf numFmtId="164" fontId="0" fillId="29" borderId="15" xfId="0" applyNumberFormat="1" applyFill="1" applyBorder="1"/>
    <xf numFmtId="0" fontId="0" fillId="29" borderId="12" xfId="0" applyFill="1" applyBorder="1"/>
    <xf numFmtId="0" fontId="0" fillId="0" borderId="1" xfId="0" applyBorder="1"/>
    <xf numFmtId="164" fontId="0" fillId="11" borderId="1" xfId="0" applyNumberFormat="1" applyFill="1" applyBorder="1"/>
    <xf numFmtId="0" fontId="0" fillId="9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30" borderId="1" xfId="0" applyFill="1" applyBorder="1"/>
    <xf numFmtId="0" fontId="0" fillId="31" borderId="1" xfId="0" applyFill="1" applyBorder="1"/>
    <xf numFmtId="14" fontId="0" fillId="32" borderId="1" xfId="0" applyNumberFormat="1" applyFill="1" applyBorder="1"/>
    <xf numFmtId="0" fontId="0" fillId="18" borderId="1" xfId="0" applyFill="1" applyBorder="1"/>
    <xf numFmtId="0" fontId="0" fillId="33" borderId="1" xfId="0" applyFill="1" applyBorder="1"/>
    <xf numFmtId="0" fontId="0" fillId="34" borderId="1" xfId="0" applyFill="1" applyBorder="1"/>
    <xf numFmtId="0" fontId="0" fillId="23" borderId="1" xfId="0" applyFill="1" applyBorder="1"/>
    <xf numFmtId="0" fontId="0" fillId="7" borderId="1" xfId="0" applyFill="1" applyBorder="1"/>
    <xf numFmtId="0" fontId="0" fillId="15" borderId="1" xfId="0" applyFill="1" applyBorder="1"/>
    <xf numFmtId="164" fontId="0" fillId="16" borderId="1" xfId="0" applyNumberFormat="1" applyFill="1" applyBorder="1"/>
    <xf numFmtId="164" fontId="0" fillId="0" borderId="1" xfId="1" applyNumberFormat="1" applyFont="1" applyBorder="1"/>
    <xf numFmtId="0" fontId="0" fillId="22" borderId="1" xfId="0" applyFill="1" applyBorder="1" applyAlignment="1">
      <alignment horizontal="left"/>
    </xf>
    <xf numFmtId="164" fontId="0" fillId="31" borderId="1" xfId="0" applyNumberFormat="1" applyFill="1" applyBorder="1"/>
    <xf numFmtId="14" fontId="0" fillId="9" borderId="6" xfId="0" applyNumberFormat="1" applyFill="1" applyBorder="1" applyAlignment="1">
      <alignment horizontal="center" vertical="center"/>
    </xf>
    <xf numFmtId="164" fontId="0" fillId="5" borderId="1" xfId="0" applyNumberFormat="1" applyFill="1" applyBorder="1"/>
    <xf numFmtId="164" fontId="0" fillId="6" borderId="1" xfId="1" applyNumberFormat="1" applyFont="1" applyFill="1" applyBorder="1"/>
    <xf numFmtId="14" fontId="0" fillId="5" borderId="1" xfId="0" applyNumberFormat="1" applyFill="1" applyBorder="1"/>
    <xf numFmtId="0" fontId="0" fillId="8" borderId="1" xfId="0" applyFill="1" applyBorder="1" applyAlignment="1">
      <alignment horizontal="left"/>
    </xf>
    <xf numFmtId="0" fontId="1" fillId="0" borderId="0" xfId="0" applyFont="1" applyAlignment="1">
      <alignment horizontal="right"/>
    </xf>
    <xf numFmtId="0" fontId="1" fillId="24" borderId="7" xfId="0" applyFont="1" applyFill="1" applyBorder="1"/>
    <xf numFmtId="0" fontId="1" fillId="24" borderId="7" xfId="0" applyFont="1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14" fontId="0" fillId="11" borderId="7" xfId="0" applyNumberFormat="1" applyFill="1" applyBorder="1" applyAlignment="1">
      <alignment horizontal="center" vertical="center"/>
    </xf>
    <xf numFmtId="0" fontId="0" fillId="24" borderId="7" xfId="0" applyFill="1" applyBorder="1"/>
    <xf numFmtId="164" fontId="0" fillId="24" borderId="7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14" fontId="0" fillId="35" borderId="6" xfId="0" applyNumberFormat="1" applyFill="1" applyBorder="1" applyAlignment="1">
      <alignment horizontal="center" vertical="center"/>
    </xf>
    <xf numFmtId="164" fontId="0" fillId="24" borderId="0" xfId="0" applyNumberFormat="1" applyFill="1" applyAlignment="1">
      <alignment horizontal="center" vertical="center"/>
    </xf>
    <xf numFmtId="14" fontId="0" fillId="6" borderId="6" xfId="0" applyNumberFormat="1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 vertical="center"/>
    </xf>
    <xf numFmtId="14" fontId="0" fillId="10" borderId="6" xfId="0" applyNumberFormat="1" applyFill="1" applyBorder="1" applyAlignment="1">
      <alignment horizontal="center" vertical="center"/>
    </xf>
    <xf numFmtId="14" fontId="0" fillId="4" borderId="1" xfId="0" applyNumberFormat="1" applyFill="1" applyBorder="1"/>
    <xf numFmtId="0" fontId="0" fillId="17" borderId="1" xfId="0" applyFill="1" applyBorder="1" applyAlignment="1">
      <alignment horizontal="left"/>
    </xf>
    <xf numFmtId="164" fontId="0" fillId="10" borderId="1" xfId="0" applyNumberFormat="1" applyFill="1" applyBorder="1"/>
    <xf numFmtId="164" fontId="0" fillId="34" borderId="1" xfId="0" applyNumberFormat="1" applyFill="1" applyBorder="1"/>
    <xf numFmtId="164" fontId="0" fillId="23" borderId="1" xfId="1" applyNumberFormat="1" applyFont="1" applyFill="1" applyBorder="1"/>
    <xf numFmtId="0" fontId="0" fillId="32" borderId="1" xfId="0" applyFill="1" applyBorder="1"/>
    <xf numFmtId="0" fontId="0" fillId="4" borderId="1" xfId="0" applyFill="1" applyBorder="1"/>
    <xf numFmtId="14" fontId="0" fillId="36" borderId="1" xfId="0" applyNumberFormat="1" applyFill="1" applyBorder="1"/>
    <xf numFmtId="0" fontId="0" fillId="37" borderId="1" xfId="0" applyFill="1" applyBorder="1" applyAlignment="1">
      <alignment horizontal="left"/>
    </xf>
    <xf numFmtId="14" fontId="0" fillId="37" borderId="6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14" fontId="0" fillId="38" borderId="1" xfId="0" applyNumberFormat="1" applyFill="1" applyBorder="1"/>
    <xf numFmtId="0" fontId="0" fillId="12" borderId="1" xfId="0" applyFill="1" applyBorder="1" applyAlignment="1">
      <alignment horizontal="left"/>
    </xf>
    <xf numFmtId="164" fontId="0" fillId="2" borderId="1" xfId="0" applyNumberFormat="1" applyFill="1" applyBorder="1"/>
    <xf numFmtId="164" fontId="0" fillId="14" borderId="1" xfId="0" applyNumberFormat="1" applyFill="1" applyBorder="1"/>
    <xf numFmtId="164" fontId="0" fillId="39" borderId="1" xfId="1" applyNumberFormat="1" applyFont="1" applyFill="1" applyBorder="1"/>
    <xf numFmtId="0" fontId="1" fillId="14" borderId="6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4" fontId="0" fillId="40" borderId="6" xfId="0" applyNumberFormat="1" applyFill="1" applyBorder="1" applyAlignment="1">
      <alignment horizontal="center" vertical="center"/>
    </xf>
    <xf numFmtId="14" fontId="0" fillId="11" borderId="1" xfId="0" applyNumberFormat="1" applyFill="1" applyBorder="1"/>
    <xf numFmtId="0" fontId="0" fillId="41" borderId="1" xfId="0" applyFill="1" applyBorder="1" applyAlignment="1">
      <alignment horizontal="left"/>
    </xf>
    <xf numFmtId="0" fontId="0" fillId="3" borderId="1" xfId="0" applyFill="1" applyBorder="1"/>
    <xf numFmtId="164" fontId="0" fillId="42" borderId="1" xfId="0" applyNumberFormat="1" applyFill="1" applyBorder="1"/>
    <xf numFmtId="0" fontId="0" fillId="14" borderId="8" xfId="0" applyFill="1" applyBorder="1"/>
    <xf numFmtId="14" fontId="0" fillId="3" borderId="6" xfId="0" applyNumberFormat="1" applyFill="1" applyBorder="1" applyAlignment="1">
      <alignment horizontal="center" vertical="center"/>
    </xf>
    <xf numFmtId="14" fontId="0" fillId="25" borderId="1" xfId="0" applyNumberFormat="1" applyFill="1" applyBorder="1"/>
    <xf numFmtId="0" fontId="0" fillId="36" borderId="1" xfId="0" applyFill="1" applyBorder="1" applyAlignment="1">
      <alignment horizontal="left"/>
    </xf>
    <xf numFmtId="164" fontId="0" fillId="14" borderId="7" xfId="0" applyNumberFormat="1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14" fontId="0" fillId="16" borderId="1" xfId="0" applyNumberFormat="1" applyFill="1" applyBorder="1"/>
    <xf numFmtId="0" fontId="0" fillId="2" borderId="1" xfId="0" applyFill="1" applyBorder="1"/>
    <xf numFmtId="164" fontId="0" fillId="30" borderId="1" xfId="0" applyNumberFormat="1" applyFill="1" applyBorder="1"/>
    <xf numFmtId="164" fontId="0" fillId="26" borderId="1" xfId="0" applyNumberFormat="1" applyFill="1" applyBorder="1"/>
    <xf numFmtId="164" fontId="0" fillId="17" borderId="1" xfId="1" applyNumberFormat="1" applyFont="1" applyFill="1" applyBorder="1"/>
    <xf numFmtId="14" fontId="0" fillId="3" borderId="1" xfId="0" applyNumberFormat="1" applyFill="1" applyBorder="1"/>
    <xf numFmtId="0" fontId="0" fillId="10" borderId="1" xfId="0" applyFill="1" applyBorder="1" applyAlignment="1">
      <alignment horizontal="left"/>
    </xf>
    <xf numFmtId="0" fontId="1" fillId="18" borderId="14" xfId="0" applyFont="1" applyFill="1" applyBorder="1"/>
    <xf numFmtId="0" fontId="1" fillId="23" borderId="4" xfId="0" applyFont="1" applyFill="1" applyBorder="1"/>
    <xf numFmtId="14" fontId="0" fillId="17" borderId="1" xfId="0" applyNumberFormat="1" applyFill="1" applyBorder="1"/>
    <xf numFmtId="0" fontId="3" fillId="4" borderId="12" xfId="2" applyFill="1" applyBorder="1"/>
    <xf numFmtId="0" fontId="0" fillId="24" borderId="12" xfId="0" applyFill="1" applyBorder="1"/>
    <xf numFmtId="0" fontId="0" fillId="43" borderId="12" xfId="0" applyFill="1" applyBorder="1"/>
    <xf numFmtId="164" fontId="0" fillId="9" borderId="1" xfId="1" applyNumberFormat="1" applyFont="1" applyFill="1" applyBorder="1" applyProtection="1">
      <protection locked="0"/>
    </xf>
    <xf numFmtId="14" fontId="0" fillId="17" borderId="10" xfId="0" applyNumberFormat="1" applyFill="1" applyBorder="1"/>
    <xf numFmtId="164" fontId="0" fillId="9" borderId="10" xfId="1" applyNumberFormat="1" applyFont="1" applyFill="1" applyBorder="1" applyProtection="1">
      <protection locked="0"/>
    </xf>
    <xf numFmtId="0" fontId="1" fillId="44" borderId="1" xfId="0" applyFont="1" applyFill="1" applyBorder="1"/>
    <xf numFmtId="0" fontId="1" fillId="44" borderId="14" xfId="0" applyFont="1" applyFill="1" applyBorder="1"/>
    <xf numFmtId="14" fontId="0" fillId="5" borderId="10" xfId="0" applyNumberFormat="1" applyFill="1" applyBorder="1"/>
    <xf numFmtId="0" fontId="0" fillId="15" borderId="1" xfId="0" applyFill="1" applyBorder="1" applyProtection="1">
      <protection locked="0"/>
    </xf>
    <xf numFmtId="0" fontId="1" fillId="8" borderId="4" xfId="0" applyFont="1" applyFill="1" applyBorder="1"/>
  </cellXfs>
  <cellStyles count="3">
    <cellStyle name="20% - Énfasis1" xfId="2" builtinId="30"/>
    <cellStyle name="Moneda" xfId="1" builtinId="4"/>
    <cellStyle name="Normal" xfId="0" builtinId="0"/>
  </cellStyles>
  <dxfs count="6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/m/yyyy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$-409]* #,##0.00_ ;_-[$$-409]* \-#,##0.00\ ;_-[$$-409]* &quot;-&quot;??_ ;_-@_ 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/m/yyyy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409]* #,##0.00_ ;_-[$$-409]* \-#,##0.00\ ;_-[$$-409]* &quot;-&quot;??_ ;_-@_ 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BA9C1E"/>
      <color rgb="FFCC99FF"/>
      <color rgb="FFD86C00"/>
      <color rgb="FFC04C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8A9EC3-5553-4A0A-A3AB-ED1AA0A553E5}" name="Tabla3" displayName="Tabla3" ref="B4:E139" totalsRowShown="0" headerRowDxfId="62" headerRowBorderDxfId="61" tableBorderDxfId="60">
  <autoFilter ref="B4:E139" xr:uid="{3A8A9EC3-5553-4A0A-A3AB-ED1AA0A553E5}"/>
  <tableColumns count="4">
    <tableColumn id="1" xr3:uid="{EF79167F-6C3F-42EF-96CB-249B20EB1F2A}" name="ID Producto" dataDxfId="59">
      <calculatedColumnFormula>ROW(A1)</calculatedColumnFormula>
    </tableColumn>
    <tableColumn id="2" xr3:uid="{CF7181D7-D81C-440E-A7D8-36CB56583548}" name="Nombre" dataDxfId="58"/>
    <tableColumn id="3" xr3:uid="{43C8C9EB-C46C-483F-A38B-DF0A38439948}" name="Categoria" dataDxfId="57"/>
    <tableColumn id="4" xr3:uid="{7632B68D-ADA8-46F1-8B89-77EA0FE8B902}" name="Precio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4D8879-7ACC-43EC-9FE2-C0BD189A3223}" name="Ventas" displayName="Ventas" ref="B4:J791" totalsRowShown="0" headerRowDxfId="55" headerRowBorderDxfId="54" tableBorderDxfId="53">
  <autoFilter ref="B4:J791" xr:uid="{CB4D8879-7ACC-43EC-9FE2-C0BD189A3223}">
    <filterColumn colId="8">
      <filters>
        <filter val="1"/>
        <filter val="11"/>
        <filter val="12"/>
        <filter val="14"/>
        <filter val="15"/>
        <filter val="2"/>
        <filter val="20"/>
        <filter val="3"/>
        <filter val="4"/>
        <filter val="5"/>
        <filter val="6"/>
        <filter val="7"/>
        <filter val="8"/>
        <filter val="9"/>
      </filters>
    </filterColumn>
  </autoFilter>
  <tableColumns count="9">
    <tableColumn id="1" xr3:uid="{58AFAF76-7083-414F-B564-2163532C8E9C}" name="ID Venta" dataDxfId="52"/>
    <tableColumn id="2" xr3:uid="{F95F3D06-5339-45C4-B641-81F865BE50C2}" name="Fecha" dataDxfId="51"/>
    <tableColumn id="3" xr3:uid="{CDD7CD64-5BA4-4F3E-8AC3-69779BE44C59}" name="ID Producto" dataDxfId="50"/>
    <tableColumn id="4" xr3:uid="{4389036D-1C55-4FBD-A86C-56A87F7699AE}" name="Nombre de Producto" dataDxfId="49"/>
    <tableColumn id="5" xr3:uid="{C399F685-E0F1-44BB-9922-85D735427AD3}" name="Categoría" dataDxfId="48"/>
    <tableColumn id="6" xr3:uid="{42AEC0B6-FEFF-45E1-84FF-7AFB3C5EBF9F}" name="Horario" dataDxfId="47"/>
    <tableColumn id="7" xr3:uid="{464BDFBE-C31A-46FE-AA7B-1F0AF99EE9F3}" name="Tipo de Consumidor" dataDxfId="46" dataCellStyle="Moneda"/>
    <tableColumn id="14" xr3:uid="{CF6E0D7F-34FD-4A24-B182-015CE19FE7DE}" name="Precio" dataDxfId="45"/>
    <tableColumn id="15" xr3:uid="{1492CF8B-A8E0-457A-9C5E-18032F56B5FB}" name="Cantidad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16268-B538-4577-A403-BB145095B715}" name="Tabla2" displayName="Tabla2" ref="B4:J68" totalsRowShown="0" headerRowDxfId="43" headerRowBorderDxfId="42" tableBorderDxfId="41">
  <autoFilter ref="B4:J68" xr:uid="{DF016268-B538-4577-A403-BB145095B715}"/>
  <tableColumns count="9">
    <tableColumn id="1" xr3:uid="{5E1CFD4C-A0FC-49DA-9C11-A4F3FCF32D0F}" name="Id Producto" dataDxfId="40"/>
    <tableColumn id="2" xr3:uid="{A2431439-A9CD-4772-B37E-44323E353ABC}" name="ID Venta" dataDxfId="39"/>
    <tableColumn id="3" xr3:uid="{5E4CE6A7-64C5-4467-91CD-02376864461A}" name="Nombre" dataDxfId="38"/>
    <tableColumn id="4" xr3:uid="{E30B4C57-AEE2-4664-8748-9A1760F0AD39}" name="Sucursal" dataDxfId="37"/>
    <tableColumn id="5" xr3:uid="{52E45731-C490-467D-81F1-59BF7BADF9CC}" name="Fecha de Registro" dataDxfId="36">
      <calculatedColumnFormula>DATE(2024,9,8)</calculatedColumnFormula>
    </tableColumn>
    <tableColumn id="6" xr3:uid="{EB7F5BEB-F79F-4CA6-A8D7-59CDCEBB6B50}" name="ID Proveedor" dataDxfId="35"/>
    <tableColumn id="7" xr3:uid="{1B5DB245-3FCF-4222-9332-907DEEEB687C}" name="Productos Suministrados" dataDxfId="34"/>
    <tableColumn id="8" xr3:uid="{81811EA5-BA94-447D-B85B-97EBCB1E01EB}" name="Valor Venta"/>
    <tableColumn id="9" xr3:uid="{CAEBE109-82BC-4EEF-B9D2-B77561C5F322}" name="Monto Total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A118E0-56AD-425B-AA54-809612C05860}" name="Tabla5" displayName="Tabla5" ref="C4:G23" totalsRowShown="0" headerRowDxfId="32" headerRowBorderDxfId="31" tableBorderDxfId="30">
  <autoFilter ref="C4:G23" xr:uid="{06A118E0-56AD-425B-AA54-809612C05860}"/>
  <tableColumns count="5">
    <tableColumn id="1" xr3:uid="{16A97990-F88F-4E1F-9AD1-E5EB99D8C941}" name="IDProducto" dataDxfId="29"/>
    <tableColumn id="2" xr3:uid="{B6096C19-0888-48AC-BE43-BE93EA6BE287}" name="Nombre Producto"/>
    <tableColumn id="3" xr3:uid="{9269D152-B281-481B-802D-B4DA17664398}" name="Cantidad"/>
    <tableColumn id="4" xr3:uid="{A71CA4AB-5016-46D1-871F-46DEFB5E352A}" name="Precio" dataDxfId="28" dataCellStyle="Moneda"/>
    <tableColumn id="5" xr3:uid="{B8C4C4A5-6C2A-46B8-83F0-75A1C012BADF}" name="Total" dataDxfId="27">
      <calculatedColumnFormula>PRODUCT(E5,F5)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D356-601A-4564-855B-E8DF4F7B4AB0}">
  <sheetPr codeName="Hoja1"/>
  <dimension ref="B4:F139"/>
  <sheetViews>
    <sheetView workbookViewId="0">
      <selection activeCell="C11" sqref="C11"/>
    </sheetView>
  </sheetViews>
  <sheetFormatPr baseColWidth="10" defaultRowHeight="15" x14ac:dyDescent="0.25"/>
  <cols>
    <col min="2" max="2" width="13.42578125" style="3" customWidth="1"/>
    <col min="3" max="3" width="37.42578125" bestFit="1" customWidth="1"/>
    <col min="4" max="4" width="18.140625" bestFit="1" customWidth="1"/>
    <col min="5" max="5" width="11.28515625" customWidth="1"/>
    <col min="6" max="6" width="11.42578125" hidden="1" customWidth="1"/>
  </cols>
  <sheetData>
    <row r="4" spans="2:5" x14ac:dyDescent="0.25">
      <c r="B4" s="60" t="s">
        <v>2</v>
      </c>
      <c r="C4" s="61" t="s">
        <v>11</v>
      </c>
      <c r="D4" s="62" t="s">
        <v>12</v>
      </c>
      <c r="E4" s="63" t="s">
        <v>5</v>
      </c>
    </row>
    <row r="5" spans="2:5" x14ac:dyDescent="0.25">
      <c r="B5" s="5">
        <f t="shared" ref="B5:B68" si="0">ROW(A1)</f>
        <v>1</v>
      </c>
      <c r="C5" s="6" t="str">
        <f>+VLOOKUP(Ventas!$D$5,Ventas!D5:L11,2,FALSE)</f>
        <v>Big Cola Grande Negra</v>
      </c>
      <c r="D5" s="7" t="s">
        <v>13</v>
      </c>
      <c r="E5" s="8">
        <v>0.6</v>
      </c>
    </row>
    <row r="6" spans="2:5" x14ac:dyDescent="0.25">
      <c r="B6" s="5">
        <f t="shared" si="0"/>
        <v>2</v>
      </c>
      <c r="C6" s="6" t="s">
        <v>8</v>
      </c>
      <c r="D6" s="7" t="s">
        <v>13</v>
      </c>
      <c r="E6" s="8">
        <v>0.3</v>
      </c>
    </row>
    <row r="7" spans="2:5" x14ac:dyDescent="0.25">
      <c r="B7" s="5">
        <f t="shared" si="0"/>
        <v>3</v>
      </c>
      <c r="C7" s="6" t="s">
        <v>195</v>
      </c>
      <c r="D7" s="7" t="s">
        <v>13</v>
      </c>
      <c r="E7" s="8">
        <v>0.5</v>
      </c>
    </row>
    <row r="8" spans="2:5" x14ac:dyDescent="0.25">
      <c r="B8" s="5">
        <f t="shared" si="0"/>
        <v>4</v>
      </c>
      <c r="C8" s="6" t="s">
        <v>9</v>
      </c>
      <c r="D8" s="7" t="s">
        <v>15</v>
      </c>
      <c r="E8" s="8">
        <v>0.25</v>
      </c>
    </row>
    <row r="9" spans="2:5" x14ac:dyDescent="0.25">
      <c r="B9" s="5">
        <f t="shared" si="0"/>
        <v>5</v>
      </c>
      <c r="C9" s="6" t="s">
        <v>10</v>
      </c>
      <c r="D9" s="7" t="s">
        <v>15</v>
      </c>
      <c r="E9" s="8">
        <v>0.25</v>
      </c>
    </row>
    <row r="10" spans="2:5" x14ac:dyDescent="0.25">
      <c r="B10" s="5">
        <f t="shared" si="0"/>
        <v>6</v>
      </c>
      <c r="C10" s="6" t="s">
        <v>218</v>
      </c>
      <c r="D10" s="7" t="s">
        <v>15</v>
      </c>
      <c r="E10" s="8">
        <v>0.05</v>
      </c>
    </row>
    <row r="11" spans="2:5" x14ac:dyDescent="0.25">
      <c r="B11" s="5">
        <f t="shared" si="0"/>
        <v>7</v>
      </c>
      <c r="C11" s="6" t="s">
        <v>129</v>
      </c>
      <c r="D11" s="7" t="s">
        <v>196</v>
      </c>
      <c r="E11" s="8">
        <v>0.1</v>
      </c>
    </row>
    <row r="12" spans="2:5" x14ac:dyDescent="0.25">
      <c r="B12" s="5">
        <f t="shared" si="0"/>
        <v>8</v>
      </c>
      <c r="C12" s="6" t="s">
        <v>17</v>
      </c>
      <c r="D12" s="7" t="s">
        <v>15</v>
      </c>
      <c r="E12" s="8">
        <v>0.25</v>
      </c>
    </row>
    <row r="13" spans="2:5" x14ac:dyDescent="0.25">
      <c r="B13" s="5">
        <f t="shared" si="0"/>
        <v>9</v>
      </c>
      <c r="C13" s="6" t="s">
        <v>18</v>
      </c>
      <c r="D13" s="7" t="s">
        <v>15</v>
      </c>
      <c r="E13" s="8">
        <v>0.25</v>
      </c>
    </row>
    <row r="14" spans="2:5" x14ac:dyDescent="0.25">
      <c r="B14" s="5">
        <f t="shared" si="0"/>
        <v>10</v>
      </c>
      <c r="C14" s="6" t="s">
        <v>19</v>
      </c>
      <c r="D14" s="7" t="s">
        <v>15</v>
      </c>
      <c r="E14" s="8">
        <v>0.25</v>
      </c>
    </row>
    <row r="15" spans="2:5" x14ac:dyDescent="0.25">
      <c r="B15" s="5">
        <f t="shared" si="0"/>
        <v>11</v>
      </c>
      <c r="C15" s="6" t="s">
        <v>20</v>
      </c>
      <c r="D15" s="7" t="s">
        <v>15</v>
      </c>
      <c r="E15" s="8">
        <v>0.05</v>
      </c>
    </row>
    <row r="16" spans="2:5" x14ac:dyDescent="0.25">
      <c r="B16" s="5">
        <f t="shared" si="0"/>
        <v>12</v>
      </c>
      <c r="C16" s="6" t="s">
        <v>21</v>
      </c>
      <c r="D16" s="7" t="s">
        <v>13</v>
      </c>
      <c r="E16" s="8">
        <v>0.6</v>
      </c>
    </row>
    <row r="17" spans="2:5" x14ac:dyDescent="0.25">
      <c r="B17" s="5">
        <f t="shared" si="0"/>
        <v>13</v>
      </c>
      <c r="C17" s="6" t="s">
        <v>22</v>
      </c>
      <c r="D17" s="7" t="s">
        <v>196</v>
      </c>
      <c r="E17" s="8">
        <v>0.6</v>
      </c>
    </row>
    <row r="18" spans="2:5" x14ac:dyDescent="0.25">
      <c r="B18" s="5">
        <f t="shared" si="0"/>
        <v>14</v>
      </c>
      <c r="C18" s="6" t="s">
        <v>23</v>
      </c>
      <c r="D18" s="7" t="s">
        <v>196</v>
      </c>
      <c r="E18" s="8">
        <v>0.65</v>
      </c>
    </row>
    <row r="19" spans="2:5" x14ac:dyDescent="0.25">
      <c r="B19" s="5">
        <f t="shared" si="0"/>
        <v>15</v>
      </c>
      <c r="C19" s="6" t="s">
        <v>24</v>
      </c>
      <c r="D19" s="7" t="s">
        <v>196</v>
      </c>
      <c r="E19" s="8">
        <v>0.35</v>
      </c>
    </row>
    <row r="20" spans="2:5" x14ac:dyDescent="0.25">
      <c r="B20" s="5">
        <f t="shared" si="0"/>
        <v>16</v>
      </c>
      <c r="C20" s="6" t="s">
        <v>28</v>
      </c>
      <c r="D20" s="7" t="s">
        <v>15</v>
      </c>
      <c r="E20" s="8">
        <v>0.05</v>
      </c>
    </row>
    <row r="21" spans="2:5" x14ac:dyDescent="0.25">
      <c r="B21" s="5">
        <f t="shared" si="0"/>
        <v>17</v>
      </c>
      <c r="C21" s="6" t="s">
        <v>25</v>
      </c>
      <c r="D21" s="7" t="s">
        <v>15</v>
      </c>
      <c r="E21" s="8">
        <v>0.05</v>
      </c>
    </row>
    <row r="22" spans="2:5" x14ac:dyDescent="0.25">
      <c r="B22" s="5">
        <f t="shared" si="0"/>
        <v>18</v>
      </c>
      <c r="C22" s="6" t="s">
        <v>26</v>
      </c>
      <c r="D22" s="7" t="s">
        <v>15</v>
      </c>
      <c r="E22" s="8">
        <v>0.05</v>
      </c>
    </row>
    <row r="23" spans="2:5" x14ac:dyDescent="0.25">
      <c r="B23" s="5">
        <f t="shared" si="0"/>
        <v>19</v>
      </c>
      <c r="C23" s="6" t="s">
        <v>27</v>
      </c>
      <c r="D23" s="7" t="s">
        <v>15</v>
      </c>
      <c r="E23" s="8">
        <v>0.05</v>
      </c>
    </row>
    <row r="24" spans="2:5" x14ac:dyDescent="0.25">
      <c r="B24" s="5">
        <f t="shared" si="0"/>
        <v>20</v>
      </c>
      <c r="C24" s="6" t="s">
        <v>155</v>
      </c>
      <c r="D24" s="7" t="s">
        <v>15</v>
      </c>
      <c r="E24" s="8">
        <v>0.25</v>
      </c>
    </row>
    <row r="25" spans="2:5" x14ac:dyDescent="0.25">
      <c r="B25" s="5">
        <f t="shared" si="0"/>
        <v>21</v>
      </c>
      <c r="C25" s="6" t="s">
        <v>30</v>
      </c>
      <c r="D25" s="7" t="s">
        <v>13</v>
      </c>
      <c r="E25" s="8">
        <v>0.3</v>
      </c>
    </row>
    <row r="26" spans="2:5" x14ac:dyDescent="0.25">
      <c r="B26" s="5">
        <f t="shared" si="0"/>
        <v>22</v>
      </c>
      <c r="C26" s="6" t="s">
        <v>14</v>
      </c>
      <c r="D26" s="7" t="s">
        <v>13</v>
      </c>
      <c r="E26" s="8">
        <v>0.6</v>
      </c>
    </row>
    <row r="27" spans="2:5" x14ac:dyDescent="0.25">
      <c r="B27" s="5">
        <f t="shared" si="0"/>
        <v>23</v>
      </c>
      <c r="C27" s="6" t="s">
        <v>31</v>
      </c>
      <c r="D27" s="7" t="s">
        <v>15</v>
      </c>
      <c r="E27" s="8">
        <v>0.15</v>
      </c>
    </row>
    <row r="28" spans="2:5" x14ac:dyDescent="0.25">
      <c r="B28" s="5">
        <f t="shared" si="0"/>
        <v>24</v>
      </c>
      <c r="C28" s="6" t="s">
        <v>32</v>
      </c>
      <c r="D28" s="7" t="s">
        <v>15</v>
      </c>
      <c r="E28" s="8">
        <v>0.25</v>
      </c>
    </row>
    <row r="29" spans="2:5" x14ac:dyDescent="0.25">
      <c r="B29" s="5">
        <f t="shared" si="0"/>
        <v>25</v>
      </c>
      <c r="C29" s="6" t="s">
        <v>33</v>
      </c>
      <c r="D29" s="7" t="s">
        <v>15</v>
      </c>
      <c r="E29" s="8">
        <v>0.25</v>
      </c>
    </row>
    <row r="30" spans="2:5" x14ac:dyDescent="0.25">
      <c r="B30" s="5">
        <f t="shared" si="0"/>
        <v>26</v>
      </c>
      <c r="C30" s="6" t="s">
        <v>35</v>
      </c>
      <c r="D30" s="7" t="s">
        <v>197</v>
      </c>
      <c r="E30" s="8">
        <v>1</v>
      </c>
    </row>
    <row r="31" spans="2:5" x14ac:dyDescent="0.25">
      <c r="B31" s="5">
        <f t="shared" si="0"/>
        <v>27</v>
      </c>
      <c r="C31" s="6" t="s">
        <v>40</v>
      </c>
      <c r="D31" s="7" t="s">
        <v>197</v>
      </c>
      <c r="E31" s="8">
        <v>0.5</v>
      </c>
    </row>
    <row r="32" spans="2:5" x14ac:dyDescent="0.25">
      <c r="B32" s="5">
        <f t="shared" si="0"/>
        <v>28</v>
      </c>
      <c r="C32" s="6" t="s">
        <v>36</v>
      </c>
      <c r="D32" s="7" t="s">
        <v>197</v>
      </c>
      <c r="E32" s="8">
        <v>0.5</v>
      </c>
    </row>
    <row r="33" spans="2:5" x14ac:dyDescent="0.25">
      <c r="B33" s="5">
        <f t="shared" si="0"/>
        <v>29</v>
      </c>
      <c r="C33" s="6" t="s">
        <v>37</v>
      </c>
      <c r="D33" s="7" t="s">
        <v>197</v>
      </c>
      <c r="E33" s="8">
        <v>0.4</v>
      </c>
    </row>
    <row r="34" spans="2:5" x14ac:dyDescent="0.25">
      <c r="B34" s="5">
        <f t="shared" si="0"/>
        <v>30</v>
      </c>
      <c r="C34" s="6" t="s">
        <v>38</v>
      </c>
      <c r="D34" s="7" t="s">
        <v>197</v>
      </c>
      <c r="E34" s="8">
        <v>0.5</v>
      </c>
    </row>
    <row r="35" spans="2:5" x14ac:dyDescent="0.25">
      <c r="B35" s="5">
        <f t="shared" si="0"/>
        <v>31</v>
      </c>
      <c r="C35" s="6" t="s">
        <v>92</v>
      </c>
      <c r="D35" s="7" t="s">
        <v>197</v>
      </c>
      <c r="E35" s="8">
        <v>0.5</v>
      </c>
    </row>
    <row r="36" spans="2:5" x14ac:dyDescent="0.25">
      <c r="B36" s="5">
        <f t="shared" si="0"/>
        <v>32</v>
      </c>
      <c r="C36" s="6" t="s">
        <v>39</v>
      </c>
      <c r="D36" s="7" t="s">
        <v>197</v>
      </c>
      <c r="E36" s="8">
        <v>0.5</v>
      </c>
    </row>
    <row r="37" spans="2:5" x14ac:dyDescent="0.25">
      <c r="B37" s="5">
        <f t="shared" si="0"/>
        <v>33</v>
      </c>
      <c r="C37" s="6" t="s">
        <v>41</v>
      </c>
      <c r="D37" s="7" t="s">
        <v>197</v>
      </c>
      <c r="E37" s="8">
        <v>0.15</v>
      </c>
    </row>
    <row r="38" spans="2:5" x14ac:dyDescent="0.25">
      <c r="B38" s="5">
        <f t="shared" si="0"/>
        <v>34</v>
      </c>
      <c r="C38" s="6" t="s">
        <v>42</v>
      </c>
      <c r="D38" s="7" t="s">
        <v>15</v>
      </c>
      <c r="E38" s="8">
        <v>0.1</v>
      </c>
    </row>
    <row r="39" spans="2:5" x14ac:dyDescent="0.25">
      <c r="B39" s="5">
        <f t="shared" si="0"/>
        <v>35</v>
      </c>
      <c r="C39" s="6" t="s">
        <v>43</v>
      </c>
      <c r="D39" s="7" t="s">
        <v>15</v>
      </c>
      <c r="E39" s="8">
        <v>0.1</v>
      </c>
    </row>
    <row r="40" spans="2:5" x14ac:dyDescent="0.25">
      <c r="B40" s="5">
        <f t="shared" si="0"/>
        <v>36</v>
      </c>
      <c r="C40" s="6" t="s">
        <v>44</v>
      </c>
      <c r="D40" s="7" t="s">
        <v>15</v>
      </c>
      <c r="E40" s="8">
        <v>0.1</v>
      </c>
    </row>
    <row r="41" spans="2:5" x14ac:dyDescent="0.25">
      <c r="B41" s="5">
        <f t="shared" si="0"/>
        <v>37</v>
      </c>
      <c r="C41" s="6" t="s">
        <v>45</v>
      </c>
      <c r="D41" s="7" t="s">
        <v>15</v>
      </c>
      <c r="E41" s="8">
        <v>0.1</v>
      </c>
    </row>
    <row r="42" spans="2:5" x14ac:dyDescent="0.25">
      <c r="B42" s="5">
        <f t="shared" si="0"/>
        <v>38</v>
      </c>
      <c r="C42" s="6" t="s">
        <v>46</v>
      </c>
      <c r="D42" s="7" t="s">
        <v>15</v>
      </c>
      <c r="E42" s="8">
        <v>0.75</v>
      </c>
    </row>
    <row r="43" spans="2:5" x14ac:dyDescent="0.25">
      <c r="B43" s="5">
        <f t="shared" si="0"/>
        <v>39</v>
      </c>
      <c r="C43" s="6" t="s">
        <v>47</v>
      </c>
      <c r="D43" s="7" t="s">
        <v>15</v>
      </c>
      <c r="E43" s="8">
        <v>0.75</v>
      </c>
    </row>
    <row r="44" spans="2:5" x14ac:dyDescent="0.25">
      <c r="B44" s="5">
        <f t="shared" si="0"/>
        <v>40</v>
      </c>
      <c r="C44" s="6" t="s">
        <v>48</v>
      </c>
      <c r="D44" s="7" t="s">
        <v>15</v>
      </c>
      <c r="E44" s="8">
        <v>0.4</v>
      </c>
    </row>
    <row r="45" spans="2:5" x14ac:dyDescent="0.25">
      <c r="B45" s="5">
        <f t="shared" si="0"/>
        <v>41</v>
      </c>
      <c r="C45" s="6" t="s">
        <v>49</v>
      </c>
      <c r="D45" s="7" t="s">
        <v>15</v>
      </c>
      <c r="E45" s="8">
        <v>0.5</v>
      </c>
    </row>
    <row r="46" spans="2:5" x14ac:dyDescent="0.25">
      <c r="B46" s="5">
        <f t="shared" si="0"/>
        <v>42</v>
      </c>
      <c r="C46" s="6" t="s">
        <v>50</v>
      </c>
      <c r="D46" s="7" t="s">
        <v>196</v>
      </c>
      <c r="E46" s="8">
        <v>0.2</v>
      </c>
    </row>
    <row r="47" spans="2:5" x14ac:dyDescent="0.25">
      <c r="B47" s="5">
        <f t="shared" si="0"/>
        <v>43</v>
      </c>
      <c r="C47" s="6" t="s">
        <v>51</v>
      </c>
      <c r="D47" s="7" t="s">
        <v>196</v>
      </c>
      <c r="E47" s="8">
        <v>0.15</v>
      </c>
    </row>
    <row r="48" spans="2:5" x14ac:dyDescent="0.25">
      <c r="B48" s="5">
        <f t="shared" si="0"/>
        <v>44</v>
      </c>
      <c r="C48" s="6" t="s">
        <v>52</v>
      </c>
      <c r="D48" s="7" t="s">
        <v>196</v>
      </c>
      <c r="E48" s="8">
        <v>0.1</v>
      </c>
    </row>
    <row r="49" spans="2:5" x14ac:dyDescent="0.25">
      <c r="B49" s="5">
        <f t="shared" si="0"/>
        <v>45</v>
      </c>
      <c r="C49" s="6" t="s">
        <v>53</v>
      </c>
      <c r="D49" s="7" t="s">
        <v>196</v>
      </c>
      <c r="E49" s="8">
        <v>0.25</v>
      </c>
    </row>
    <row r="50" spans="2:5" x14ac:dyDescent="0.25">
      <c r="B50" s="5">
        <f t="shared" si="0"/>
        <v>46</v>
      </c>
      <c r="C50" s="6" t="s">
        <v>54</v>
      </c>
      <c r="D50" s="7" t="s">
        <v>196</v>
      </c>
      <c r="E50" s="8">
        <v>0.25</v>
      </c>
    </row>
    <row r="51" spans="2:5" x14ac:dyDescent="0.25">
      <c r="B51" s="5">
        <f t="shared" si="0"/>
        <v>47</v>
      </c>
      <c r="C51" s="6" t="s">
        <v>55</v>
      </c>
      <c r="D51" s="7" t="s">
        <v>196</v>
      </c>
      <c r="E51" s="8">
        <v>0.75</v>
      </c>
    </row>
    <row r="52" spans="2:5" x14ac:dyDescent="0.25">
      <c r="B52" s="5">
        <f t="shared" si="0"/>
        <v>48</v>
      </c>
      <c r="C52" s="6" t="s">
        <v>56</v>
      </c>
      <c r="D52" s="7" t="s">
        <v>196</v>
      </c>
      <c r="E52" s="8">
        <v>0.35</v>
      </c>
    </row>
    <row r="53" spans="2:5" x14ac:dyDescent="0.25">
      <c r="B53" s="5">
        <f t="shared" si="0"/>
        <v>49</v>
      </c>
      <c r="C53" s="6" t="s">
        <v>57</v>
      </c>
      <c r="D53" s="7" t="s">
        <v>196</v>
      </c>
      <c r="E53" s="8">
        <v>0.35</v>
      </c>
    </row>
    <row r="54" spans="2:5" x14ac:dyDescent="0.25">
      <c r="B54" s="5">
        <f t="shared" si="0"/>
        <v>50</v>
      </c>
      <c r="C54" s="6" t="s">
        <v>58</v>
      </c>
      <c r="D54" s="7" t="s">
        <v>196</v>
      </c>
      <c r="E54" s="8">
        <v>0.35</v>
      </c>
    </row>
    <row r="55" spans="2:5" x14ac:dyDescent="0.25">
      <c r="B55" s="5">
        <f t="shared" si="0"/>
        <v>51</v>
      </c>
      <c r="C55" s="6" t="s">
        <v>59</v>
      </c>
      <c r="D55" s="7" t="s">
        <v>196</v>
      </c>
      <c r="E55" s="8">
        <v>0.5</v>
      </c>
    </row>
    <row r="56" spans="2:5" x14ac:dyDescent="0.25">
      <c r="B56" s="5">
        <f t="shared" si="0"/>
        <v>52</v>
      </c>
      <c r="C56" s="6" t="s">
        <v>60</v>
      </c>
      <c r="D56" s="7" t="s">
        <v>196</v>
      </c>
      <c r="E56" s="8">
        <v>0.35</v>
      </c>
    </row>
    <row r="57" spans="2:5" x14ac:dyDescent="0.25">
      <c r="B57" s="5">
        <f t="shared" si="0"/>
        <v>53</v>
      </c>
      <c r="C57" s="6" t="s">
        <v>61</v>
      </c>
      <c r="D57" s="7" t="s">
        <v>196</v>
      </c>
      <c r="E57" s="8">
        <v>0.3</v>
      </c>
    </row>
    <row r="58" spans="2:5" x14ac:dyDescent="0.25">
      <c r="B58" s="5">
        <f t="shared" si="0"/>
        <v>54</v>
      </c>
      <c r="C58" s="6" t="s">
        <v>62</v>
      </c>
      <c r="D58" s="7" t="s">
        <v>91</v>
      </c>
      <c r="E58" s="8">
        <v>0.3</v>
      </c>
    </row>
    <row r="59" spans="2:5" x14ac:dyDescent="0.25">
      <c r="B59" s="5">
        <f t="shared" si="0"/>
        <v>55</v>
      </c>
      <c r="C59" s="6" t="s">
        <v>63</v>
      </c>
      <c r="D59" s="7" t="s">
        <v>91</v>
      </c>
      <c r="E59" s="8">
        <v>0.3</v>
      </c>
    </row>
    <row r="60" spans="2:5" x14ac:dyDescent="0.25">
      <c r="B60" s="5">
        <f t="shared" si="0"/>
        <v>56</v>
      </c>
      <c r="C60" s="6" t="s">
        <v>64</v>
      </c>
      <c r="D60" s="7" t="s">
        <v>196</v>
      </c>
      <c r="E60" s="8">
        <v>0.5</v>
      </c>
    </row>
    <row r="61" spans="2:5" x14ac:dyDescent="0.25">
      <c r="B61" s="5">
        <f t="shared" si="0"/>
        <v>57</v>
      </c>
      <c r="C61" s="6" t="s">
        <v>65</v>
      </c>
      <c r="D61" s="7" t="s">
        <v>196</v>
      </c>
      <c r="E61" s="8">
        <v>0.3</v>
      </c>
    </row>
    <row r="62" spans="2:5" x14ac:dyDescent="0.25">
      <c r="B62" s="5">
        <f t="shared" si="0"/>
        <v>58</v>
      </c>
      <c r="C62" s="6" t="s">
        <v>66</v>
      </c>
      <c r="D62" s="7" t="s">
        <v>196</v>
      </c>
      <c r="E62" s="8">
        <v>0.25</v>
      </c>
    </row>
    <row r="63" spans="2:5" x14ac:dyDescent="0.25">
      <c r="B63" s="5">
        <f t="shared" si="0"/>
        <v>59</v>
      </c>
      <c r="C63" s="6" t="s">
        <v>67</v>
      </c>
      <c r="D63" s="7" t="s">
        <v>196</v>
      </c>
      <c r="E63" s="8">
        <v>0.25</v>
      </c>
    </row>
    <row r="64" spans="2:5" x14ac:dyDescent="0.25">
      <c r="B64" s="5">
        <f t="shared" si="0"/>
        <v>60</v>
      </c>
      <c r="C64" s="6" t="s">
        <v>68</v>
      </c>
      <c r="D64" s="7" t="s">
        <v>196</v>
      </c>
      <c r="E64" s="8">
        <v>0.3</v>
      </c>
    </row>
    <row r="65" spans="2:5" x14ac:dyDescent="0.25">
      <c r="B65" s="5">
        <f t="shared" si="0"/>
        <v>61</v>
      </c>
      <c r="C65" s="6" t="s">
        <v>69</v>
      </c>
      <c r="D65" s="7" t="s">
        <v>98</v>
      </c>
      <c r="E65" s="8">
        <v>0.2</v>
      </c>
    </row>
    <row r="66" spans="2:5" x14ac:dyDescent="0.25">
      <c r="B66" s="5">
        <f t="shared" si="0"/>
        <v>62</v>
      </c>
      <c r="C66" s="6" t="s">
        <v>70</v>
      </c>
      <c r="D66" s="7" t="s">
        <v>196</v>
      </c>
      <c r="E66" s="8">
        <v>0.8</v>
      </c>
    </row>
    <row r="67" spans="2:5" x14ac:dyDescent="0.25">
      <c r="B67" s="5">
        <f t="shared" si="0"/>
        <v>63</v>
      </c>
      <c r="C67" s="6" t="s">
        <v>71</v>
      </c>
      <c r="D67" s="7" t="s">
        <v>196</v>
      </c>
      <c r="E67" s="8">
        <v>1.1499999999999999</v>
      </c>
    </row>
    <row r="68" spans="2:5" x14ac:dyDescent="0.25">
      <c r="B68" s="5">
        <f t="shared" si="0"/>
        <v>64</v>
      </c>
      <c r="C68" s="6" t="s">
        <v>72</v>
      </c>
      <c r="D68" s="7" t="s">
        <v>197</v>
      </c>
      <c r="E68" s="8">
        <v>0.1</v>
      </c>
    </row>
    <row r="69" spans="2:5" x14ac:dyDescent="0.25">
      <c r="B69" s="5">
        <f t="shared" ref="B69:B109" si="1">ROW(A65)</f>
        <v>65</v>
      </c>
      <c r="C69" s="6" t="s">
        <v>73</v>
      </c>
      <c r="D69" s="7" t="s">
        <v>197</v>
      </c>
      <c r="E69" s="8">
        <v>0.3</v>
      </c>
    </row>
    <row r="70" spans="2:5" x14ac:dyDescent="0.25">
      <c r="B70" s="5">
        <f t="shared" si="1"/>
        <v>66</v>
      </c>
      <c r="C70" s="6" t="s">
        <v>74</v>
      </c>
      <c r="D70" s="7" t="s">
        <v>15</v>
      </c>
      <c r="E70" s="8">
        <v>0.3</v>
      </c>
    </row>
    <row r="71" spans="2:5" x14ac:dyDescent="0.25">
      <c r="B71" s="5">
        <f t="shared" si="1"/>
        <v>67</v>
      </c>
      <c r="C71" s="6" t="s">
        <v>80</v>
      </c>
      <c r="D71" s="7" t="s">
        <v>15</v>
      </c>
      <c r="E71" s="8">
        <v>0.1</v>
      </c>
    </row>
    <row r="72" spans="2:5" x14ac:dyDescent="0.25">
      <c r="B72" s="5">
        <f t="shared" si="1"/>
        <v>68</v>
      </c>
      <c r="C72" s="6" t="s">
        <v>75</v>
      </c>
      <c r="D72" s="7" t="s">
        <v>15</v>
      </c>
      <c r="E72" s="8">
        <v>0.4</v>
      </c>
    </row>
    <row r="73" spans="2:5" x14ac:dyDescent="0.25">
      <c r="B73" s="5">
        <f t="shared" si="1"/>
        <v>69</v>
      </c>
      <c r="C73" s="6" t="s">
        <v>79</v>
      </c>
      <c r="D73" s="7" t="s">
        <v>196</v>
      </c>
      <c r="E73" s="8">
        <v>0.2</v>
      </c>
    </row>
    <row r="74" spans="2:5" x14ac:dyDescent="0.25">
      <c r="B74" s="5">
        <f t="shared" si="1"/>
        <v>70</v>
      </c>
      <c r="C74" s="6" t="s">
        <v>76</v>
      </c>
      <c r="D74" s="7" t="s">
        <v>196</v>
      </c>
      <c r="E74" s="8">
        <v>0.1</v>
      </c>
    </row>
    <row r="75" spans="2:5" x14ac:dyDescent="0.25">
      <c r="B75" s="5">
        <f t="shared" si="1"/>
        <v>71</v>
      </c>
      <c r="C75" s="6" t="s">
        <v>77</v>
      </c>
      <c r="D75" s="7" t="s">
        <v>196</v>
      </c>
      <c r="E75" s="8">
        <v>0.2</v>
      </c>
    </row>
    <row r="76" spans="2:5" x14ac:dyDescent="0.25">
      <c r="B76" s="5">
        <f t="shared" si="1"/>
        <v>72</v>
      </c>
      <c r="C76" s="6" t="s">
        <v>78</v>
      </c>
      <c r="D76" s="7" t="s">
        <v>196</v>
      </c>
      <c r="E76" s="8">
        <v>0.2</v>
      </c>
    </row>
    <row r="77" spans="2:5" x14ac:dyDescent="0.25">
      <c r="B77" s="5">
        <f t="shared" si="1"/>
        <v>73</v>
      </c>
      <c r="C77" s="6" t="s">
        <v>131</v>
      </c>
      <c r="D77" s="7" t="s">
        <v>196</v>
      </c>
      <c r="E77" s="8">
        <v>0.2</v>
      </c>
    </row>
    <row r="78" spans="2:5" x14ac:dyDescent="0.25">
      <c r="B78" s="5">
        <f t="shared" si="1"/>
        <v>74</v>
      </c>
      <c r="C78" s="6" t="s">
        <v>81</v>
      </c>
      <c r="D78" s="7" t="s">
        <v>196</v>
      </c>
      <c r="E78" s="8">
        <v>0.1</v>
      </c>
    </row>
    <row r="79" spans="2:5" x14ac:dyDescent="0.25">
      <c r="B79" s="5">
        <f t="shared" si="1"/>
        <v>75</v>
      </c>
      <c r="C79" s="6" t="s">
        <v>82</v>
      </c>
      <c r="D79" s="7" t="s">
        <v>196</v>
      </c>
      <c r="E79" s="8">
        <v>0.1</v>
      </c>
    </row>
    <row r="80" spans="2:5" x14ac:dyDescent="0.25">
      <c r="B80" s="5">
        <f t="shared" si="1"/>
        <v>76</v>
      </c>
      <c r="C80" s="6" t="s">
        <v>83</v>
      </c>
      <c r="D80" s="7" t="s">
        <v>196</v>
      </c>
      <c r="E80" s="8">
        <v>0.1</v>
      </c>
    </row>
    <row r="81" spans="2:5" x14ac:dyDescent="0.25">
      <c r="B81" s="5">
        <f t="shared" si="1"/>
        <v>77</v>
      </c>
      <c r="C81" s="6" t="s">
        <v>84</v>
      </c>
      <c r="D81" s="7" t="s">
        <v>196</v>
      </c>
      <c r="E81" s="8">
        <v>0.2</v>
      </c>
    </row>
    <row r="82" spans="2:5" x14ac:dyDescent="0.25">
      <c r="B82" s="5">
        <f t="shared" si="1"/>
        <v>78</v>
      </c>
      <c r="C82" s="6" t="s">
        <v>85</v>
      </c>
      <c r="D82" s="7" t="s">
        <v>196</v>
      </c>
      <c r="E82" s="8">
        <v>0.1</v>
      </c>
    </row>
    <row r="83" spans="2:5" x14ac:dyDescent="0.25">
      <c r="B83" s="5">
        <f t="shared" si="1"/>
        <v>79</v>
      </c>
      <c r="C83" s="6" t="s">
        <v>86</v>
      </c>
      <c r="D83" s="7" t="s">
        <v>196</v>
      </c>
      <c r="E83" s="8">
        <v>0.1</v>
      </c>
    </row>
    <row r="84" spans="2:5" x14ac:dyDescent="0.25">
      <c r="B84" s="5">
        <f t="shared" si="1"/>
        <v>80</v>
      </c>
      <c r="C84" s="6" t="s">
        <v>87</v>
      </c>
      <c r="D84" s="7" t="s">
        <v>196</v>
      </c>
      <c r="E84" s="8">
        <v>0.1</v>
      </c>
    </row>
    <row r="85" spans="2:5" x14ac:dyDescent="0.25">
      <c r="B85" s="5">
        <f t="shared" si="1"/>
        <v>81</v>
      </c>
      <c r="C85" s="6" t="s">
        <v>88</v>
      </c>
      <c r="D85" s="7" t="s">
        <v>196</v>
      </c>
      <c r="E85" s="8">
        <v>0.5</v>
      </c>
    </row>
    <row r="86" spans="2:5" x14ac:dyDescent="0.25">
      <c r="B86" s="5">
        <f t="shared" si="1"/>
        <v>82</v>
      </c>
      <c r="C86" s="6" t="s">
        <v>89</v>
      </c>
      <c r="D86" s="7" t="s">
        <v>196</v>
      </c>
      <c r="E86" s="8">
        <v>0.25</v>
      </c>
    </row>
    <row r="87" spans="2:5" x14ac:dyDescent="0.25">
      <c r="B87" s="5">
        <f t="shared" si="1"/>
        <v>83</v>
      </c>
      <c r="C87" s="6" t="s">
        <v>90</v>
      </c>
      <c r="D87" s="7" t="s">
        <v>196</v>
      </c>
      <c r="E87" s="8">
        <v>0.2</v>
      </c>
    </row>
    <row r="88" spans="2:5" x14ac:dyDescent="0.25">
      <c r="B88" s="5">
        <f t="shared" si="1"/>
        <v>84</v>
      </c>
      <c r="C88" s="6" t="s">
        <v>93</v>
      </c>
      <c r="D88" s="7" t="s">
        <v>13</v>
      </c>
      <c r="E88" s="8">
        <v>0.3</v>
      </c>
    </row>
    <row r="89" spans="2:5" x14ac:dyDescent="0.25">
      <c r="B89" s="5">
        <f t="shared" si="1"/>
        <v>85</v>
      </c>
      <c r="C89" s="6" t="s">
        <v>96</v>
      </c>
      <c r="D89" s="7" t="s">
        <v>196</v>
      </c>
      <c r="E89" s="8">
        <v>0.1</v>
      </c>
    </row>
    <row r="90" spans="2:5" x14ac:dyDescent="0.25">
      <c r="B90" s="5">
        <f t="shared" si="1"/>
        <v>86</v>
      </c>
      <c r="C90" s="6" t="s">
        <v>94</v>
      </c>
      <c r="D90" s="7" t="s">
        <v>196</v>
      </c>
      <c r="E90" s="8">
        <v>0.15</v>
      </c>
    </row>
    <row r="91" spans="2:5" x14ac:dyDescent="0.25">
      <c r="B91" s="5">
        <f t="shared" si="1"/>
        <v>87</v>
      </c>
      <c r="C91" s="6" t="s">
        <v>95</v>
      </c>
      <c r="D91" s="7" t="s">
        <v>196</v>
      </c>
      <c r="E91" s="8">
        <v>0.3</v>
      </c>
    </row>
    <row r="92" spans="2:5" x14ac:dyDescent="0.25">
      <c r="B92" s="5">
        <f t="shared" si="1"/>
        <v>88</v>
      </c>
      <c r="C92" s="6" t="s">
        <v>97</v>
      </c>
      <c r="D92" s="7" t="s">
        <v>91</v>
      </c>
      <c r="E92" s="8">
        <v>1.1000000000000001</v>
      </c>
    </row>
    <row r="93" spans="2:5" x14ac:dyDescent="0.25">
      <c r="B93" s="5">
        <f t="shared" si="1"/>
        <v>89</v>
      </c>
      <c r="C93" s="6" t="s">
        <v>102</v>
      </c>
      <c r="D93" s="7" t="s">
        <v>91</v>
      </c>
      <c r="E93" s="8">
        <v>1.1499999999999999</v>
      </c>
    </row>
    <row r="94" spans="2:5" x14ac:dyDescent="0.25">
      <c r="B94" s="5">
        <f t="shared" si="1"/>
        <v>90</v>
      </c>
      <c r="C94" s="6" t="s">
        <v>101</v>
      </c>
      <c r="D94" s="7" t="s">
        <v>91</v>
      </c>
      <c r="E94" s="8">
        <v>0.15</v>
      </c>
    </row>
    <row r="95" spans="2:5" x14ac:dyDescent="0.25">
      <c r="B95" s="5">
        <f t="shared" si="1"/>
        <v>91</v>
      </c>
      <c r="C95" s="6" t="s">
        <v>103</v>
      </c>
      <c r="D95" s="7" t="s">
        <v>91</v>
      </c>
      <c r="E95" s="8">
        <v>1.1499999999999999</v>
      </c>
    </row>
    <row r="96" spans="2:5" x14ac:dyDescent="0.25">
      <c r="B96" s="5">
        <f t="shared" si="1"/>
        <v>92</v>
      </c>
      <c r="C96" s="6" t="s">
        <v>104</v>
      </c>
      <c r="D96" s="7" t="s">
        <v>91</v>
      </c>
      <c r="E96" s="8">
        <v>0.15</v>
      </c>
    </row>
    <row r="97" spans="2:5" x14ac:dyDescent="0.25">
      <c r="B97" s="5">
        <f t="shared" si="1"/>
        <v>93</v>
      </c>
      <c r="C97" s="6" t="s">
        <v>105</v>
      </c>
      <c r="D97" s="7" t="s">
        <v>91</v>
      </c>
      <c r="E97" s="8">
        <v>1.25</v>
      </c>
    </row>
    <row r="98" spans="2:5" x14ac:dyDescent="0.25">
      <c r="B98" s="5">
        <f t="shared" si="1"/>
        <v>94</v>
      </c>
      <c r="C98" s="6" t="s">
        <v>106</v>
      </c>
      <c r="D98" s="7" t="s">
        <v>91</v>
      </c>
      <c r="E98" s="8">
        <v>0.15</v>
      </c>
    </row>
    <row r="99" spans="2:5" x14ac:dyDescent="0.25">
      <c r="B99" s="5">
        <f t="shared" si="1"/>
        <v>95</v>
      </c>
      <c r="C99" s="6" t="s">
        <v>99</v>
      </c>
      <c r="D99" s="7" t="s">
        <v>98</v>
      </c>
      <c r="E99" s="8">
        <v>0.15</v>
      </c>
    </row>
    <row r="100" spans="2:5" x14ac:dyDescent="0.25">
      <c r="B100" s="5">
        <f t="shared" si="1"/>
        <v>96</v>
      </c>
      <c r="C100" s="6" t="s">
        <v>100</v>
      </c>
      <c r="D100" s="7" t="s">
        <v>98</v>
      </c>
      <c r="E100" s="8">
        <v>0.3</v>
      </c>
    </row>
    <row r="101" spans="2:5" x14ac:dyDescent="0.25">
      <c r="B101" s="5">
        <f t="shared" si="1"/>
        <v>97</v>
      </c>
      <c r="C101" s="6" t="s">
        <v>107</v>
      </c>
      <c r="D101" s="7" t="s">
        <v>196</v>
      </c>
      <c r="E101" s="8">
        <v>0.1</v>
      </c>
    </row>
    <row r="102" spans="2:5" x14ac:dyDescent="0.25">
      <c r="B102" s="5">
        <f t="shared" si="1"/>
        <v>98</v>
      </c>
      <c r="C102" s="6" t="s">
        <v>108</v>
      </c>
      <c r="D102" s="7" t="s">
        <v>109</v>
      </c>
      <c r="E102" s="8">
        <v>0.05</v>
      </c>
    </row>
    <row r="103" spans="2:5" x14ac:dyDescent="0.25">
      <c r="B103" s="5">
        <f t="shared" si="1"/>
        <v>99</v>
      </c>
      <c r="C103" s="6" t="s">
        <v>110</v>
      </c>
      <c r="D103" s="7" t="s">
        <v>109</v>
      </c>
      <c r="E103" s="8">
        <v>0.05</v>
      </c>
    </row>
    <row r="104" spans="2:5" x14ac:dyDescent="0.25">
      <c r="B104" s="5">
        <f t="shared" si="1"/>
        <v>100</v>
      </c>
      <c r="C104" s="6" t="s">
        <v>111</v>
      </c>
      <c r="D104" s="7" t="s">
        <v>109</v>
      </c>
      <c r="E104" s="8">
        <v>0.15</v>
      </c>
    </row>
    <row r="105" spans="2:5" x14ac:dyDescent="0.25">
      <c r="B105" s="5">
        <f t="shared" si="1"/>
        <v>101</v>
      </c>
      <c r="C105" s="6" t="s">
        <v>113</v>
      </c>
      <c r="D105" s="7" t="s">
        <v>112</v>
      </c>
      <c r="E105" s="8">
        <v>0.3</v>
      </c>
    </row>
    <row r="106" spans="2:5" x14ac:dyDescent="0.25">
      <c r="B106" s="5">
        <f t="shared" si="1"/>
        <v>102</v>
      </c>
      <c r="C106" s="6" t="s">
        <v>114</v>
      </c>
      <c r="D106" s="7" t="s">
        <v>112</v>
      </c>
      <c r="E106" s="8">
        <v>0.3</v>
      </c>
    </row>
    <row r="107" spans="2:5" x14ac:dyDescent="0.25">
      <c r="B107" s="5">
        <f t="shared" si="1"/>
        <v>103</v>
      </c>
      <c r="C107" s="6" t="s">
        <v>115</v>
      </c>
      <c r="D107" s="7" t="s">
        <v>112</v>
      </c>
      <c r="E107" s="8">
        <v>0.3</v>
      </c>
    </row>
    <row r="108" spans="2:5" x14ac:dyDescent="0.25">
      <c r="B108" s="5">
        <f t="shared" si="1"/>
        <v>104</v>
      </c>
      <c r="C108" s="6" t="s">
        <v>116</v>
      </c>
      <c r="D108" s="7" t="s">
        <v>112</v>
      </c>
      <c r="E108" s="8">
        <v>0.15</v>
      </c>
    </row>
    <row r="109" spans="2:5" x14ac:dyDescent="0.25">
      <c r="B109" s="5">
        <f t="shared" si="1"/>
        <v>105</v>
      </c>
      <c r="C109" s="6" t="s">
        <v>117</v>
      </c>
      <c r="D109" s="7" t="s">
        <v>112</v>
      </c>
      <c r="E109" s="8">
        <v>0.3</v>
      </c>
    </row>
    <row r="110" spans="2:5" x14ac:dyDescent="0.25">
      <c r="B110" s="5">
        <f t="shared" ref="B110:B139" si="2">ROW(A107)</f>
        <v>107</v>
      </c>
      <c r="C110" s="6" t="s">
        <v>145</v>
      </c>
      <c r="D110" s="7" t="s">
        <v>15</v>
      </c>
      <c r="E110" s="8">
        <v>0.25</v>
      </c>
    </row>
    <row r="111" spans="2:5" x14ac:dyDescent="0.25">
      <c r="B111" s="5">
        <f t="shared" si="2"/>
        <v>108</v>
      </c>
      <c r="C111" s="6" t="s">
        <v>188</v>
      </c>
      <c r="D111" s="7" t="s">
        <v>196</v>
      </c>
      <c r="E111" s="8">
        <v>4</v>
      </c>
    </row>
    <row r="112" spans="2:5" x14ac:dyDescent="0.25">
      <c r="B112" s="5">
        <f t="shared" si="2"/>
        <v>109</v>
      </c>
      <c r="C112" s="6" t="s">
        <v>149</v>
      </c>
      <c r="D112" s="7" t="s">
        <v>196</v>
      </c>
      <c r="E112" s="8">
        <v>0.5</v>
      </c>
    </row>
    <row r="113" spans="2:5" x14ac:dyDescent="0.25">
      <c r="B113" s="5">
        <f t="shared" si="2"/>
        <v>110</v>
      </c>
      <c r="C113" s="6" t="s">
        <v>156</v>
      </c>
      <c r="D113" s="7" t="s">
        <v>15</v>
      </c>
      <c r="E113" s="8">
        <v>0.25</v>
      </c>
    </row>
    <row r="114" spans="2:5" x14ac:dyDescent="0.25">
      <c r="B114" s="5">
        <f t="shared" si="2"/>
        <v>111</v>
      </c>
      <c r="C114" s="6" t="s">
        <v>157</v>
      </c>
      <c r="D114" s="7" t="s">
        <v>112</v>
      </c>
      <c r="E114" s="8">
        <v>0.5</v>
      </c>
    </row>
    <row r="115" spans="2:5" x14ac:dyDescent="0.25">
      <c r="B115" s="5">
        <f t="shared" si="2"/>
        <v>112</v>
      </c>
      <c r="C115" s="6" t="s">
        <v>158</v>
      </c>
      <c r="D115" s="7" t="s">
        <v>112</v>
      </c>
      <c r="E115" s="8">
        <v>0.5</v>
      </c>
    </row>
    <row r="116" spans="2:5" x14ac:dyDescent="0.25">
      <c r="B116" s="5">
        <f t="shared" si="2"/>
        <v>113</v>
      </c>
      <c r="C116" s="6" t="s">
        <v>159</v>
      </c>
      <c r="D116" s="7" t="s">
        <v>112</v>
      </c>
      <c r="E116" s="8">
        <v>0.5</v>
      </c>
    </row>
    <row r="117" spans="2:5" x14ac:dyDescent="0.25">
      <c r="B117" s="5">
        <f t="shared" si="2"/>
        <v>114</v>
      </c>
      <c r="C117" s="6" t="s">
        <v>160</v>
      </c>
      <c r="D117" s="7" t="s">
        <v>91</v>
      </c>
      <c r="E117" s="8">
        <v>0.5</v>
      </c>
    </row>
    <row r="118" spans="2:5" x14ac:dyDescent="0.25">
      <c r="B118" s="5">
        <f t="shared" si="2"/>
        <v>115</v>
      </c>
      <c r="C118" s="6" t="s">
        <v>161</v>
      </c>
      <c r="D118" s="7" t="s">
        <v>162</v>
      </c>
      <c r="E118" s="8">
        <v>0.5</v>
      </c>
    </row>
    <row r="119" spans="2:5" x14ac:dyDescent="0.25">
      <c r="B119" s="5">
        <f t="shared" si="2"/>
        <v>116</v>
      </c>
      <c r="C119" s="6" t="s">
        <v>163</v>
      </c>
      <c r="D119" s="7" t="s">
        <v>162</v>
      </c>
      <c r="E119" s="8">
        <v>0.5</v>
      </c>
    </row>
    <row r="120" spans="2:5" x14ac:dyDescent="0.25">
      <c r="B120" s="5">
        <f t="shared" si="2"/>
        <v>117</v>
      </c>
      <c r="C120" s="6" t="s">
        <v>217</v>
      </c>
      <c r="D120" s="7" t="s">
        <v>162</v>
      </c>
      <c r="E120" s="8">
        <v>0.5</v>
      </c>
    </row>
    <row r="121" spans="2:5" x14ac:dyDescent="0.25">
      <c r="B121" s="5">
        <f t="shared" si="2"/>
        <v>118</v>
      </c>
      <c r="C121" s="6" t="s">
        <v>164</v>
      </c>
      <c r="D121" s="7" t="s">
        <v>196</v>
      </c>
      <c r="E121" s="8">
        <v>0.3</v>
      </c>
    </row>
    <row r="122" spans="2:5" x14ac:dyDescent="0.25">
      <c r="B122" s="5">
        <f t="shared" si="2"/>
        <v>119</v>
      </c>
      <c r="C122" s="6" t="s">
        <v>165</v>
      </c>
      <c r="D122" s="7" t="s">
        <v>196</v>
      </c>
      <c r="E122" s="8">
        <v>0.1</v>
      </c>
    </row>
    <row r="123" spans="2:5" x14ac:dyDescent="0.25">
      <c r="B123" s="5">
        <f t="shared" si="2"/>
        <v>120</v>
      </c>
      <c r="C123" s="6" t="s">
        <v>166</v>
      </c>
      <c r="D123" s="7" t="s">
        <v>91</v>
      </c>
      <c r="E123" s="8">
        <v>0.7</v>
      </c>
    </row>
    <row r="124" spans="2:5" x14ac:dyDescent="0.25">
      <c r="B124" s="5">
        <f t="shared" si="2"/>
        <v>121</v>
      </c>
      <c r="C124" s="6" t="s">
        <v>167</v>
      </c>
      <c r="D124" s="7" t="s">
        <v>91</v>
      </c>
      <c r="E124" s="8">
        <v>0.7</v>
      </c>
    </row>
    <row r="125" spans="2:5" x14ac:dyDescent="0.25">
      <c r="B125" s="5">
        <f t="shared" si="2"/>
        <v>122</v>
      </c>
      <c r="C125" s="6" t="s">
        <v>169</v>
      </c>
      <c r="D125" s="7" t="s">
        <v>15</v>
      </c>
      <c r="E125" s="8">
        <v>0.05</v>
      </c>
    </row>
    <row r="126" spans="2:5" x14ac:dyDescent="0.25">
      <c r="B126" s="5">
        <f t="shared" si="2"/>
        <v>123</v>
      </c>
      <c r="C126" s="6" t="s">
        <v>170</v>
      </c>
      <c r="D126" s="7" t="s">
        <v>196</v>
      </c>
      <c r="E126" s="8">
        <v>0.75</v>
      </c>
    </row>
    <row r="127" spans="2:5" x14ac:dyDescent="0.25">
      <c r="B127" s="5">
        <f t="shared" si="2"/>
        <v>124</v>
      </c>
      <c r="C127" s="6" t="s">
        <v>171</v>
      </c>
      <c r="D127" s="7" t="s">
        <v>196</v>
      </c>
      <c r="E127" s="8">
        <v>0.75</v>
      </c>
    </row>
    <row r="128" spans="2:5" x14ac:dyDescent="0.25">
      <c r="B128" s="5">
        <f t="shared" si="2"/>
        <v>125</v>
      </c>
      <c r="C128" s="6" t="s">
        <v>177</v>
      </c>
      <c r="D128" s="7" t="s">
        <v>13</v>
      </c>
      <c r="E128" s="8">
        <v>0.6</v>
      </c>
    </row>
    <row r="129" spans="2:5" x14ac:dyDescent="0.25">
      <c r="B129" s="5">
        <f t="shared" si="2"/>
        <v>126</v>
      </c>
      <c r="C129" s="6" t="s">
        <v>178</v>
      </c>
      <c r="D129" s="7" t="s">
        <v>13</v>
      </c>
      <c r="E129" s="8">
        <v>0.3</v>
      </c>
    </row>
    <row r="130" spans="2:5" x14ac:dyDescent="0.25">
      <c r="B130" s="5">
        <f t="shared" si="2"/>
        <v>127</v>
      </c>
      <c r="C130" s="6" t="s">
        <v>179</v>
      </c>
      <c r="D130" s="7" t="s">
        <v>13</v>
      </c>
      <c r="E130" s="8">
        <v>0.5</v>
      </c>
    </row>
    <row r="131" spans="2:5" x14ac:dyDescent="0.25">
      <c r="B131" s="5">
        <f t="shared" si="2"/>
        <v>128</v>
      </c>
      <c r="C131" s="6" t="s">
        <v>186</v>
      </c>
      <c r="D131" s="7" t="s">
        <v>196</v>
      </c>
      <c r="E131" s="8">
        <v>0.3</v>
      </c>
    </row>
    <row r="132" spans="2:5" x14ac:dyDescent="0.25">
      <c r="B132" s="5">
        <f t="shared" si="2"/>
        <v>129</v>
      </c>
      <c r="C132" s="6" t="s">
        <v>189</v>
      </c>
      <c r="D132" s="7" t="s">
        <v>15</v>
      </c>
      <c r="E132" s="8">
        <v>0.25</v>
      </c>
    </row>
    <row r="133" spans="2:5" x14ac:dyDescent="0.25">
      <c r="B133" s="5">
        <f t="shared" si="2"/>
        <v>130</v>
      </c>
      <c r="C133" s="6" t="s">
        <v>193</v>
      </c>
      <c r="D133" s="7" t="s">
        <v>13</v>
      </c>
      <c r="E133" s="8">
        <v>1.2</v>
      </c>
    </row>
    <row r="134" spans="2:5" x14ac:dyDescent="0.25">
      <c r="B134" s="5">
        <f t="shared" si="2"/>
        <v>131</v>
      </c>
      <c r="C134" s="6" t="s">
        <v>194</v>
      </c>
      <c r="D134" s="7" t="s">
        <v>13</v>
      </c>
      <c r="E134" s="8">
        <v>0.6</v>
      </c>
    </row>
    <row r="135" spans="2:5" x14ac:dyDescent="0.25">
      <c r="B135" s="5">
        <f t="shared" si="2"/>
        <v>132</v>
      </c>
      <c r="C135" s="6" t="s">
        <v>198</v>
      </c>
      <c r="D135" s="7" t="s">
        <v>196</v>
      </c>
      <c r="E135" s="8">
        <v>0.05</v>
      </c>
    </row>
    <row r="136" spans="2:5" x14ac:dyDescent="0.25">
      <c r="B136" s="5">
        <f t="shared" si="2"/>
        <v>133</v>
      </c>
      <c r="C136" s="6" t="s">
        <v>200</v>
      </c>
      <c r="D136" s="7" t="s">
        <v>91</v>
      </c>
      <c r="E136" s="8">
        <v>0.5</v>
      </c>
    </row>
    <row r="137" spans="2:5" x14ac:dyDescent="0.25">
      <c r="B137" s="5">
        <f t="shared" si="2"/>
        <v>134</v>
      </c>
      <c r="C137" s="6" t="s">
        <v>202</v>
      </c>
      <c r="D137" s="7" t="s">
        <v>109</v>
      </c>
      <c r="E137" s="8">
        <v>0.15</v>
      </c>
    </row>
    <row r="138" spans="2:5" x14ac:dyDescent="0.25">
      <c r="B138" s="5">
        <f t="shared" si="2"/>
        <v>135</v>
      </c>
      <c r="C138" s="6" t="s">
        <v>204</v>
      </c>
      <c r="D138" s="7" t="s">
        <v>15</v>
      </c>
      <c r="E138" s="8">
        <v>0.05</v>
      </c>
    </row>
    <row r="139" spans="2:5" x14ac:dyDescent="0.25">
      <c r="B139" s="5">
        <f t="shared" si="2"/>
        <v>136</v>
      </c>
      <c r="C139" s="6" t="s">
        <v>205</v>
      </c>
      <c r="D139" s="7" t="s">
        <v>197</v>
      </c>
      <c r="E139" s="8">
        <v>0.5</v>
      </c>
    </row>
  </sheetData>
  <phoneticPr fontId="2" type="noConversion"/>
  <conditionalFormatting sqref="B4:F5 C6:F30 B6:B139 C31:E72 C73:C77 E73:E77 D73:D98 D101 D111:D112 D121:D122 D126:D127 D131">
    <cfRule type="expression" dxfId="26" priority="4" stopIfTrue="1">
      <formula>$B4</formula>
    </cfRule>
  </conditionalFormatting>
  <conditionalFormatting sqref="C78">
    <cfRule type="expression" dxfId="25" priority="2">
      <formula>$C78</formula>
    </cfRule>
  </conditionalFormatting>
  <conditionalFormatting sqref="C78:C98 E78:E98 C99:E100 C101 E101 C102:E110 C111:C112 E111:E112 C113:E116 E115:E117 C117 C118:E120 C121:C122 E121:E122 C123:E125 C126:C127 E126:E127 C128:E130 C131 E131 C132:E139">
    <cfRule type="expression" dxfId="24" priority="3">
      <formula>$B78</formula>
    </cfRule>
  </conditionalFormatting>
  <conditionalFormatting sqref="D117">
    <cfRule type="expression" dxfId="23" priority="1" stopIfTrue="1">
      <formula>$B117</formula>
    </cfRule>
  </conditionalFormatting>
  <conditionalFormatting sqref="F31:F69">
    <cfRule type="expression" dxfId="22" priority="8">
      <formula>$B32</formula>
    </cfRule>
  </conditionalFormatting>
  <conditionalFormatting sqref="F70:F75">
    <cfRule type="expression" dxfId="21" priority="12">
      <formula>$B72</formula>
    </cfRule>
  </conditionalFormatting>
  <conditionalFormatting sqref="F76">
    <cfRule type="expression" dxfId="20" priority="22">
      <formula>#REF!</formula>
    </cfRule>
  </conditionalFormatting>
  <conditionalFormatting sqref="F77:F80">
    <cfRule type="expression" dxfId="19" priority="17">
      <formula>#REF!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5499-9B06-4B95-9A99-13568DC5877C}">
  <sheetPr codeName="Hoja2"/>
  <dimension ref="B4:K791"/>
  <sheetViews>
    <sheetView tabSelected="1" workbookViewId="0">
      <selection activeCell="E792" sqref="E792"/>
    </sheetView>
  </sheetViews>
  <sheetFormatPr baseColWidth="10" defaultRowHeight="15" x14ac:dyDescent="0.25"/>
  <cols>
    <col min="2" max="2" width="11.42578125" style="3"/>
    <col min="3" max="3" width="9.7109375" bestFit="1" customWidth="1"/>
    <col min="4" max="4" width="13.42578125" style="3" customWidth="1"/>
    <col min="5" max="5" width="37.42578125" style="4" bestFit="1" customWidth="1"/>
    <col min="6" max="6" width="17.85546875" bestFit="1" customWidth="1"/>
    <col min="7" max="7" width="24.5703125" customWidth="1"/>
    <col min="8" max="8" width="24.5703125" bestFit="1" customWidth="1"/>
    <col min="11" max="11" width="11.42578125" style="2"/>
  </cols>
  <sheetData>
    <row r="4" spans="2:11" x14ac:dyDescent="0.25">
      <c r="B4" s="64" t="s">
        <v>1</v>
      </c>
      <c r="C4" s="64" t="s">
        <v>0</v>
      </c>
      <c r="D4" s="64" t="s">
        <v>2</v>
      </c>
      <c r="E4" s="65" t="s">
        <v>3</v>
      </c>
      <c r="F4" s="66" t="s">
        <v>150</v>
      </c>
      <c r="G4" s="94" t="s">
        <v>172</v>
      </c>
      <c r="H4" s="66" t="s">
        <v>154</v>
      </c>
      <c r="I4" s="64" t="s">
        <v>5</v>
      </c>
      <c r="J4" s="64" t="s">
        <v>4</v>
      </c>
      <c r="K4" s="66" t="s">
        <v>6</v>
      </c>
    </row>
    <row r="5" spans="2:11" x14ac:dyDescent="0.25">
      <c r="B5" s="3">
        <f t="shared" ref="B5:B36" si="0">ROW(A1)</f>
        <v>1</v>
      </c>
      <c r="C5" s="1">
        <v>45542</v>
      </c>
      <c r="D5" s="3">
        <f t="shared" ref="D5:D36" si="1">ROW(A1)</f>
        <v>1</v>
      </c>
      <c r="E5" s="115" t="s">
        <v>7</v>
      </c>
      <c r="F5" s="78" t="str">
        <f>VLOOKUP(Tabla3[[#This Row],[Nombre]],Tabla3[[Nombre]:[Precio]],2,FALSE)</f>
        <v>Bebidas</v>
      </c>
      <c r="G5" s="95" t="s">
        <v>173</v>
      </c>
      <c r="H5" s="79" t="s">
        <v>151</v>
      </c>
      <c r="I5" s="77">
        <v>0.6</v>
      </c>
      <c r="J5">
        <v>4</v>
      </c>
      <c r="K5" s="9">
        <f>+PRODUCT(J5,I5)</f>
        <v>2.4</v>
      </c>
    </row>
    <row r="6" spans="2:11" x14ac:dyDescent="0.25">
      <c r="B6" s="3">
        <f t="shared" si="0"/>
        <v>2</v>
      </c>
      <c r="C6" s="1">
        <v>45542</v>
      </c>
      <c r="D6" s="3">
        <f t="shared" si="1"/>
        <v>2</v>
      </c>
      <c r="E6" s="115" t="s">
        <v>8</v>
      </c>
      <c r="F6" s="78" t="str">
        <f>VLOOKUP(Tabla3[[#This Row],[Nombre]],Tabla3[[Nombre]:[Precio]],2,FALSE)</f>
        <v>Bebidas</v>
      </c>
      <c r="G6" s="95" t="s">
        <v>173</v>
      </c>
      <c r="H6" s="79" t="s">
        <v>151</v>
      </c>
      <c r="I6" s="77">
        <v>0.3</v>
      </c>
      <c r="J6">
        <v>5</v>
      </c>
      <c r="K6" s="9">
        <f t="shared" ref="K6:K7" si="2">+PRODUCT(J6,I6)</f>
        <v>1.5</v>
      </c>
    </row>
    <row r="7" spans="2:11" x14ac:dyDescent="0.25">
      <c r="B7" s="3">
        <f t="shared" si="0"/>
        <v>3</v>
      </c>
      <c r="C7" s="1">
        <v>45542</v>
      </c>
      <c r="D7" s="3">
        <f t="shared" si="1"/>
        <v>3</v>
      </c>
      <c r="E7" s="115" t="s">
        <v>195</v>
      </c>
      <c r="F7" s="78" t="str">
        <f>VLOOKUP(Tabla3[[#This Row],[Nombre]],Tabla3[[Nombre]:[Precio]],2,FALSE)</f>
        <v>Bebidas</v>
      </c>
      <c r="G7" s="95" t="s">
        <v>173</v>
      </c>
      <c r="H7" s="79" t="s">
        <v>151</v>
      </c>
      <c r="I7" s="77">
        <v>0.5</v>
      </c>
      <c r="J7">
        <v>2</v>
      </c>
      <c r="K7" s="9">
        <f t="shared" si="2"/>
        <v>1</v>
      </c>
    </row>
    <row r="8" spans="2:11" x14ac:dyDescent="0.25">
      <c r="B8" s="3">
        <f t="shared" si="0"/>
        <v>4</v>
      </c>
      <c r="C8" s="1">
        <v>45542</v>
      </c>
      <c r="D8" s="3">
        <f t="shared" si="1"/>
        <v>4</v>
      </c>
      <c r="E8" s="115" t="s">
        <v>9</v>
      </c>
      <c r="F8" s="78" t="str">
        <f>VLOOKUP(Tabla3[[#This Row],[Nombre]],Tabla3[[Nombre]:[Precio]],2,FALSE)</f>
        <v>Golosinas</v>
      </c>
      <c r="G8" s="95" t="s">
        <v>175</v>
      </c>
      <c r="H8" s="79" t="s">
        <v>152</v>
      </c>
      <c r="I8" s="77">
        <v>0.25</v>
      </c>
      <c r="J8">
        <v>3</v>
      </c>
      <c r="K8" s="9">
        <f>+PRODUCT(J8,I8)</f>
        <v>0.75</v>
      </c>
    </row>
    <row r="9" spans="2:11" x14ac:dyDescent="0.25">
      <c r="B9" s="3">
        <f t="shared" si="0"/>
        <v>5</v>
      </c>
      <c r="C9" s="1">
        <v>45542</v>
      </c>
      <c r="D9" s="3">
        <f t="shared" si="1"/>
        <v>5</v>
      </c>
      <c r="E9" s="115" t="s">
        <v>10</v>
      </c>
      <c r="F9" s="78" t="str">
        <f>VLOOKUP(Tabla3[[#This Row],[Nombre]],Tabla3[[Nombre]:[Precio]],2,FALSE)</f>
        <v>Golosinas</v>
      </c>
      <c r="G9" s="95" t="s">
        <v>175</v>
      </c>
      <c r="H9" s="79" t="s">
        <v>152</v>
      </c>
      <c r="I9" s="77">
        <v>0.25</v>
      </c>
      <c r="J9">
        <v>2</v>
      </c>
      <c r="K9" s="9">
        <f t="shared" ref="K9:K72" si="3">+PRODUCT(J9,I9)</f>
        <v>0.5</v>
      </c>
    </row>
    <row r="10" spans="2:11" x14ac:dyDescent="0.25">
      <c r="B10" s="3">
        <f t="shared" si="0"/>
        <v>6</v>
      </c>
      <c r="C10" s="1">
        <v>45542</v>
      </c>
      <c r="D10" s="3">
        <f t="shared" si="1"/>
        <v>6</v>
      </c>
      <c r="E10" s="115" t="str">
        <f>VLOOKUP(Productos!B10,Productos!B9:D143,2,FALSE)</f>
        <v>Bolo de Yogurt</v>
      </c>
      <c r="F10" s="78" t="str">
        <f>VLOOKUP(Tabla3[[#This Row],[Nombre]],Tabla3[[Nombre]:[Precio]],2,FALSE)</f>
        <v>Golosinas</v>
      </c>
      <c r="G10" s="95" t="s">
        <v>175</v>
      </c>
      <c r="H10" s="79" t="s">
        <v>152</v>
      </c>
      <c r="I10" s="77">
        <v>0.05</v>
      </c>
      <c r="J10">
        <v>14</v>
      </c>
      <c r="K10" s="9">
        <f t="shared" si="3"/>
        <v>0.70000000000000007</v>
      </c>
    </row>
    <row r="11" spans="2:11" x14ac:dyDescent="0.25">
      <c r="B11" s="3">
        <f t="shared" si="0"/>
        <v>7</v>
      </c>
      <c r="C11" s="1">
        <v>45542</v>
      </c>
      <c r="D11" s="3">
        <f t="shared" si="1"/>
        <v>7</v>
      </c>
      <c r="E11" s="115" t="str">
        <f>VLOOKUP(Tabla3[[#This Row],[ID Producto]],Tabla3[#This Row],2,FALSE)</f>
        <v>Pan Unidad</v>
      </c>
      <c r="F11" s="78" t="str">
        <f>VLOOKUP(Tabla3[[#This Row],[Nombre]],Tabla3[[Nombre]:[Precio]],2,FALSE)</f>
        <v>Primera Necesidad</v>
      </c>
      <c r="G11" s="95" t="s">
        <v>175</v>
      </c>
      <c r="H11" s="79" t="s">
        <v>151</v>
      </c>
      <c r="I11" s="77">
        <v>0.1</v>
      </c>
      <c r="J11">
        <v>15</v>
      </c>
      <c r="K11" s="9">
        <f t="shared" si="3"/>
        <v>1.5</v>
      </c>
    </row>
    <row r="12" spans="2:11" hidden="1" x14ac:dyDescent="0.25">
      <c r="B12" s="3">
        <f t="shared" si="0"/>
        <v>8</v>
      </c>
      <c r="C12" s="1">
        <v>45542</v>
      </c>
      <c r="D12" s="3">
        <f t="shared" si="1"/>
        <v>8</v>
      </c>
      <c r="E12" s="113" t="str">
        <f>+VLOOKUP(Ventas!D12,Productos!B4:E109,2,FALSE)</f>
        <v>Chifle</v>
      </c>
      <c r="F12" s="78" t="str">
        <f>VLOOKUP(Tabla3[[#This Row],[Nombre]],Tabla3[[Nombre]:[Precio]],2,FALSE)</f>
        <v>Golosinas</v>
      </c>
      <c r="G12" s="95" t="s">
        <v>175</v>
      </c>
      <c r="H12" s="79" t="s">
        <v>152</v>
      </c>
      <c r="I12" s="77">
        <f>+VLOOKUP(E12,Productos!C5:E109,3,FALSE)</f>
        <v>0.25</v>
      </c>
      <c r="J12">
        <v>0</v>
      </c>
      <c r="K12" s="9">
        <f t="shared" si="3"/>
        <v>0</v>
      </c>
    </row>
    <row r="13" spans="2:11" x14ac:dyDescent="0.25">
      <c r="B13" s="3">
        <f>ROW(A9)</f>
        <v>9</v>
      </c>
      <c r="C13" s="1">
        <v>45542</v>
      </c>
      <c r="D13" s="3">
        <f>ROW(A9)</f>
        <v>9</v>
      </c>
      <c r="E13" s="115" t="str">
        <f>+VLOOKUP(Ventas!D13,Productos!B5:E109,2,FALSE)</f>
        <v>Helado de Chicle</v>
      </c>
      <c r="F13" s="78" t="str">
        <f>VLOOKUP(Tabla3[[#This Row],[Nombre]],Tabla3[[Nombre]:[Precio]],2,FALSE)</f>
        <v>Golosinas</v>
      </c>
      <c r="G13" s="95" t="s">
        <v>175</v>
      </c>
      <c r="H13" s="79" t="s">
        <v>152</v>
      </c>
      <c r="I13" s="77">
        <f>+VLOOKUP(E13,Productos!C6:E109,3,FALSE)</f>
        <v>0.25</v>
      </c>
      <c r="J13">
        <v>1</v>
      </c>
      <c r="K13" s="9">
        <f t="shared" si="3"/>
        <v>0.25</v>
      </c>
    </row>
    <row r="14" spans="2:11" hidden="1" x14ac:dyDescent="0.25">
      <c r="B14" s="3">
        <f t="shared" si="0"/>
        <v>10</v>
      </c>
      <c r="C14" s="1">
        <v>45542</v>
      </c>
      <c r="D14" s="3">
        <f t="shared" si="1"/>
        <v>10</v>
      </c>
      <c r="E14" s="113" t="str">
        <f>+VLOOKUP(Ventas!D14,Productos!B6:E110,2,FALSE)</f>
        <v>Choco-Banano</v>
      </c>
      <c r="F14" s="78" t="str">
        <f>VLOOKUP(Tabla3[[#This Row],[Nombre]],Tabla3[[Nombre]:[Precio]],2,FALSE)</f>
        <v>Golosinas</v>
      </c>
      <c r="G14" s="95" t="s">
        <v>175</v>
      </c>
      <c r="H14" s="79" t="s">
        <v>152</v>
      </c>
      <c r="I14" s="77">
        <f>+VLOOKUP(E14,Productos!C7:E110,3,FALSE)</f>
        <v>0.25</v>
      </c>
      <c r="J14">
        <v>0</v>
      </c>
      <c r="K14" s="9">
        <f t="shared" si="3"/>
        <v>0</v>
      </c>
    </row>
    <row r="15" spans="2:11" hidden="1" x14ac:dyDescent="0.25">
      <c r="B15" s="3">
        <f t="shared" si="0"/>
        <v>11</v>
      </c>
      <c r="C15" s="1">
        <v>45542</v>
      </c>
      <c r="D15" s="3">
        <f t="shared" si="1"/>
        <v>11</v>
      </c>
      <c r="E15" s="113" t="str">
        <f>+VLOOKUP(Ventas!D15,Productos!B7:E140,2,FALSE)</f>
        <v>Bolo de Tamarindo</v>
      </c>
      <c r="F15" s="78" t="str">
        <f>VLOOKUP(Tabla3[[#This Row],[Nombre]],Tabla3[[Nombre]:[Precio]],2,FALSE)</f>
        <v>Golosinas</v>
      </c>
      <c r="G15" s="95" t="s">
        <v>175</v>
      </c>
      <c r="H15" s="79" t="s">
        <v>152</v>
      </c>
      <c r="I15" s="77">
        <f>+VLOOKUP(E15,Productos!C8:E140,3,FALSE)</f>
        <v>0.05</v>
      </c>
      <c r="J15">
        <v>0</v>
      </c>
      <c r="K15" s="9">
        <f t="shared" si="3"/>
        <v>0</v>
      </c>
    </row>
    <row r="16" spans="2:11" hidden="1" x14ac:dyDescent="0.25">
      <c r="B16" s="3">
        <f t="shared" si="0"/>
        <v>12</v>
      </c>
      <c r="C16" s="1">
        <v>45542</v>
      </c>
      <c r="D16" s="3">
        <f t="shared" si="1"/>
        <v>12</v>
      </c>
      <c r="E16" s="113" t="str">
        <f>+VLOOKUP(Ventas!D16,Productos!B8:E141,2,FALSE)</f>
        <v>Cifrut</v>
      </c>
      <c r="F16" s="78" t="str">
        <f>VLOOKUP(Tabla3[[#This Row],[Nombre]],Tabla3[[Nombre]:[Precio]],2,FALSE)</f>
        <v>Bebidas</v>
      </c>
      <c r="G16" s="95" t="s">
        <v>173</v>
      </c>
      <c r="H16" s="79" t="s">
        <v>151</v>
      </c>
      <c r="I16" s="77">
        <f>+VLOOKUP(E16,Productos!C9:E141,3,FALSE)</f>
        <v>0.6</v>
      </c>
      <c r="J16">
        <v>0</v>
      </c>
      <c r="K16" s="9">
        <f t="shared" si="3"/>
        <v>0</v>
      </c>
    </row>
    <row r="17" spans="2:11" hidden="1" x14ac:dyDescent="0.25">
      <c r="B17" s="3">
        <f t="shared" si="0"/>
        <v>13</v>
      </c>
      <c r="C17" s="1">
        <v>45542</v>
      </c>
      <c r="D17" s="3">
        <f t="shared" si="1"/>
        <v>13</v>
      </c>
      <c r="E17" s="113" t="str">
        <f>+VLOOKUP(Ventas!D17,Productos!B9:E142,2,FALSE)</f>
        <v>Arroz Libra</v>
      </c>
      <c r="F17" s="78" t="str">
        <f>VLOOKUP(Tabla3[[#This Row],[Nombre]],Tabla3[[Nombre]:[Precio]],2,FALSE)</f>
        <v>Primera Necesidad</v>
      </c>
      <c r="G17" s="95" t="s">
        <v>173</v>
      </c>
      <c r="H17" s="79" t="s">
        <v>151</v>
      </c>
      <c r="I17" s="77">
        <f>+VLOOKUP(E17,Productos!C10:E142,3,FALSE)</f>
        <v>0.6</v>
      </c>
      <c r="J17">
        <v>0</v>
      </c>
      <c r="K17" s="9">
        <f t="shared" si="3"/>
        <v>0</v>
      </c>
    </row>
    <row r="18" spans="2:11" hidden="1" x14ac:dyDescent="0.25">
      <c r="B18" s="3">
        <f t="shared" si="0"/>
        <v>14</v>
      </c>
      <c r="C18" s="1">
        <v>45542</v>
      </c>
      <c r="D18" s="3">
        <f t="shared" si="1"/>
        <v>14</v>
      </c>
      <c r="E18" s="113" t="str">
        <f>+VLOOKUP(Ventas!D18,Productos!B10:E143,2,FALSE)</f>
        <v>Azucar Libra</v>
      </c>
      <c r="F18" s="78" t="str">
        <f>VLOOKUP(Tabla3[[#This Row],[Nombre]],Tabla3[[Nombre]:[Precio]],2,FALSE)</f>
        <v>Primera Necesidad</v>
      </c>
      <c r="G18" s="95" t="s">
        <v>173</v>
      </c>
      <c r="H18" s="79" t="s">
        <v>151</v>
      </c>
      <c r="I18" s="77">
        <f>+VLOOKUP(E18,Productos!C11:E143,3,FALSE)</f>
        <v>0.65</v>
      </c>
      <c r="J18">
        <v>0</v>
      </c>
      <c r="K18" s="9">
        <f t="shared" si="3"/>
        <v>0</v>
      </c>
    </row>
    <row r="19" spans="2:11" hidden="1" x14ac:dyDescent="0.25">
      <c r="B19" s="3">
        <f t="shared" si="0"/>
        <v>15</v>
      </c>
      <c r="C19" s="1">
        <v>45542</v>
      </c>
      <c r="D19" s="3">
        <f t="shared" si="1"/>
        <v>15</v>
      </c>
      <c r="E19" s="113" t="str">
        <f>+VLOOKUP(Ventas!D19,Productos!B11:E144,2,FALSE)</f>
        <v>Azucar Media Libra</v>
      </c>
      <c r="F19" s="78" t="str">
        <f>VLOOKUP(Tabla3[[#This Row],[Nombre]],Tabla3[[Nombre]:[Precio]],2,FALSE)</f>
        <v>Primera Necesidad</v>
      </c>
      <c r="G19" s="95" t="s">
        <v>173</v>
      </c>
      <c r="H19" s="79" t="s">
        <v>151</v>
      </c>
      <c r="I19" s="77">
        <f>+VLOOKUP(E19,Productos!C12:E144,3,FALSE)</f>
        <v>0.35</v>
      </c>
      <c r="J19">
        <v>0</v>
      </c>
      <c r="K19" s="9">
        <f t="shared" si="3"/>
        <v>0</v>
      </c>
    </row>
    <row r="20" spans="2:11" x14ac:dyDescent="0.25">
      <c r="B20" s="3">
        <f>ROW(A16)</f>
        <v>16</v>
      </c>
      <c r="C20" s="1">
        <v>45542</v>
      </c>
      <c r="D20" s="3">
        <f>ROW(A16)</f>
        <v>16</v>
      </c>
      <c r="E20" s="115" t="str">
        <f>+VLOOKUP(Ventas!D20,Productos!B12:E145,2,FALSE)</f>
        <v>Gusanitos de Goma</v>
      </c>
      <c r="F20" s="78" t="str">
        <f>VLOOKUP(Tabla3[[#This Row],[Nombre]],Tabla3[[Nombre]:[Precio]],2,FALSE)</f>
        <v>Golosinas</v>
      </c>
      <c r="G20" s="95" t="s">
        <v>173</v>
      </c>
      <c r="H20" s="79" t="s">
        <v>152</v>
      </c>
      <c r="I20" s="77">
        <f>+VLOOKUP(E20,Productos!C13:E145,3,FALSE)</f>
        <v>0.05</v>
      </c>
      <c r="J20">
        <v>8</v>
      </c>
      <c r="K20" s="9">
        <f t="shared" si="3"/>
        <v>0.4</v>
      </c>
    </row>
    <row r="21" spans="2:11" hidden="1" x14ac:dyDescent="0.25">
      <c r="B21" s="3">
        <f t="shared" si="0"/>
        <v>17</v>
      </c>
      <c r="C21" s="1">
        <v>45542</v>
      </c>
      <c r="D21" s="3">
        <f t="shared" si="1"/>
        <v>17</v>
      </c>
      <c r="E21" s="113" t="str">
        <f>+VLOOKUP(Ventas!D21,Productos!B13:E146,2,FALSE)</f>
        <v>Chocolate de Mani</v>
      </c>
      <c r="F21" s="78" t="str">
        <f>VLOOKUP(Tabla3[[#This Row],[Nombre]],Tabla3[[Nombre]:[Precio]],2,FALSE)</f>
        <v>Golosinas</v>
      </c>
      <c r="G21" s="95" t="s">
        <v>173</v>
      </c>
      <c r="H21" s="79" t="s">
        <v>152</v>
      </c>
      <c r="I21" s="77">
        <f>+VLOOKUP(E21,Productos!C14:E146,3,FALSE)</f>
        <v>0.05</v>
      </c>
      <c r="J21">
        <v>0</v>
      </c>
      <c r="K21" s="9">
        <f t="shared" si="3"/>
        <v>0</v>
      </c>
    </row>
    <row r="22" spans="2:11" hidden="1" x14ac:dyDescent="0.25">
      <c r="B22" s="3">
        <f t="shared" si="0"/>
        <v>18</v>
      </c>
      <c r="C22" s="1">
        <v>45542</v>
      </c>
      <c r="D22" s="3">
        <f t="shared" si="1"/>
        <v>18</v>
      </c>
      <c r="E22" s="113" t="str">
        <f>+VLOOKUP(Ventas!D22,Productos!B14:E147,2,FALSE)</f>
        <v>Menta</v>
      </c>
      <c r="F22" s="78" t="str">
        <f>VLOOKUP(Tabla3[[#This Row],[Nombre]],Tabla3[[Nombre]:[Precio]],2,FALSE)</f>
        <v>Golosinas</v>
      </c>
      <c r="G22" s="95" t="s">
        <v>173</v>
      </c>
      <c r="H22" s="79" t="s">
        <v>152</v>
      </c>
      <c r="I22" s="77">
        <f>+VLOOKUP(E22,Productos!C15:E147,3,FALSE)</f>
        <v>0.05</v>
      </c>
      <c r="J22">
        <v>0</v>
      </c>
      <c r="K22" s="9">
        <f t="shared" si="3"/>
        <v>0</v>
      </c>
    </row>
    <row r="23" spans="2:11" hidden="1" x14ac:dyDescent="0.25">
      <c r="B23" s="3">
        <f t="shared" si="0"/>
        <v>19</v>
      </c>
      <c r="C23" s="1">
        <v>45542</v>
      </c>
      <c r="D23" s="3">
        <f t="shared" si="1"/>
        <v>19</v>
      </c>
      <c r="E23" s="113" t="str">
        <f>+VLOOKUP(Ventas!D23,Productos!B15:E148,2,FALSE)</f>
        <v>Chupete de Sal</v>
      </c>
      <c r="F23" s="78" t="str">
        <f>VLOOKUP(Tabla3[[#This Row],[Nombre]],Tabla3[[Nombre]:[Precio]],2,FALSE)</f>
        <v>Golosinas</v>
      </c>
      <c r="G23" s="95" t="s">
        <v>173</v>
      </c>
      <c r="H23" s="79" t="s">
        <v>152</v>
      </c>
      <c r="I23" s="77">
        <f>+VLOOKUP(E23,Productos!C16:E148,3,FALSE)</f>
        <v>0.05</v>
      </c>
      <c r="J23">
        <v>0</v>
      </c>
      <c r="K23" s="9">
        <f t="shared" si="3"/>
        <v>0</v>
      </c>
    </row>
    <row r="24" spans="2:11" hidden="1" x14ac:dyDescent="0.25">
      <c r="B24" s="3">
        <f t="shared" si="0"/>
        <v>20</v>
      </c>
      <c r="C24" s="1">
        <v>45542</v>
      </c>
      <c r="D24" s="3">
        <f t="shared" si="1"/>
        <v>20</v>
      </c>
      <c r="E24" s="113" t="str">
        <f>+VLOOKUP(Ventas!D24,Productos!B16:E149,2,FALSE)</f>
        <v>Gelatina de Fresa</v>
      </c>
      <c r="F24" s="78" t="str">
        <f>VLOOKUP(Tabla3[[#This Row],[Nombre]],Tabla3[[Nombre]:[Precio]],2,FALSE)</f>
        <v>Golosinas</v>
      </c>
      <c r="G24" s="95" t="s">
        <v>173</v>
      </c>
      <c r="H24" s="79" t="s">
        <v>152</v>
      </c>
      <c r="I24" s="77">
        <f>+VLOOKUP(E24,Productos!C17:E149,3,FALSE)</f>
        <v>0.25</v>
      </c>
      <c r="J24">
        <v>0</v>
      </c>
      <c r="K24" s="9">
        <f t="shared" si="3"/>
        <v>0</v>
      </c>
    </row>
    <row r="25" spans="2:11" x14ac:dyDescent="0.25">
      <c r="B25" s="3">
        <f>ROW(A21)</f>
        <v>21</v>
      </c>
      <c r="C25" s="1">
        <v>45542</v>
      </c>
      <c r="D25" s="3">
        <f>ROW(A21)</f>
        <v>21</v>
      </c>
      <c r="E25" s="115" t="str">
        <f>+VLOOKUP(Ventas!D25,Productos!B17:E150,2,FALSE)</f>
        <v>Big Cola Pequeña Negra</v>
      </c>
      <c r="F25" s="78" t="str">
        <f>VLOOKUP(Tabla3[[#This Row],[Nombre]],Tabla3[[Nombre]:[Precio]],2,FALSE)</f>
        <v>Bebidas</v>
      </c>
      <c r="G25" s="95" t="s">
        <v>173</v>
      </c>
      <c r="H25" s="79" t="s">
        <v>151</v>
      </c>
      <c r="I25" s="77">
        <f>+VLOOKUP(E25,Productos!C18:E150,3,FALSE)</f>
        <v>0.3</v>
      </c>
      <c r="J25">
        <v>1</v>
      </c>
      <c r="K25" s="9">
        <f t="shared" si="3"/>
        <v>0.3</v>
      </c>
    </row>
    <row r="26" spans="2:11" hidden="1" x14ac:dyDescent="0.25">
      <c r="B26" s="3">
        <f t="shared" si="0"/>
        <v>22</v>
      </c>
      <c r="C26" s="1">
        <v>45542</v>
      </c>
      <c r="D26" s="3">
        <f t="shared" si="1"/>
        <v>22</v>
      </c>
      <c r="E26" s="113" t="str">
        <f>+VLOOKUP(Ventas!D26,Productos!B18:E151,2,FALSE)</f>
        <v>Big Cola Grande Fresa</v>
      </c>
      <c r="F26" s="78" t="str">
        <f>VLOOKUP(Tabla3[[#This Row],[Nombre]],Tabla3[[Nombre]:[Precio]],2,FALSE)</f>
        <v>Bebidas</v>
      </c>
      <c r="G26" s="95" t="s">
        <v>173</v>
      </c>
      <c r="H26" s="79" t="s">
        <v>151</v>
      </c>
      <c r="I26" s="77">
        <f>+VLOOKUP(E26,Productos!C19:E151,3,FALSE)</f>
        <v>0.6</v>
      </c>
      <c r="J26">
        <v>0</v>
      </c>
      <c r="K26" s="9">
        <f t="shared" si="3"/>
        <v>0</v>
      </c>
    </row>
    <row r="27" spans="2:11" x14ac:dyDescent="0.25">
      <c r="B27" s="3">
        <f>ROW(A23)</f>
        <v>23</v>
      </c>
      <c r="C27" s="1">
        <v>45542</v>
      </c>
      <c r="D27" s="3">
        <f>ROW(A23)</f>
        <v>23</v>
      </c>
      <c r="E27" s="115" t="str">
        <f>+VLOOKUP(Ventas!D27,Productos!B19:E152,2,FALSE)</f>
        <v>Chupete Plop</v>
      </c>
      <c r="F27" s="78" t="str">
        <f>VLOOKUP(Tabla3[[#This Row],[Nombre]],Tabla3[[Nombre]:[Precio]],2,FALSE)</f>
        <v>Golosinas</v>
      </c>
      <c r="G27" s="95" t="s">
        <v>175</v>
      </c>
      <c r="H27" s="79" t="s">
        <v>152</v>
      </c>
      <c r="I27" s="77">
        <f>+VLOOKUP(E27,Productos!C20:E152,3,FALSE)</f>
        <v>0.15</v>
      </c>
      <c r="J27">
        <v>1</v>
      </c>
      <c r="K27" s="9">
        <f t="shared" si="3"/>
        <v>0.15</v>
      </c>
    </row>
    <row r="28" spans="2:11" x14ac:dyDescent="0.25">
      <c r="B28" s="3">
        <f>ROW(A24)</f>
        <v>24</v>
      </c>
      <c r="C28" s="1">
        <v>45542</v>
      </c>
      <c r="D28" s="3">
        <f>ROW(A24)</f>
        <v>24</v>
      </c>
      <c r="E28" s="115" t="str">
        <f>+VLOOKUP(Ventas!D28,Productos!B20:E153,2,FALSE)</f>
        <v>Helado de Mani</v>
      </c>
      <c r="F28" s="78" t="str">
        <f>VLOOKUP(Tabla3[[#This Row],[Nombre]],Tabla3[[Nombre]:[Precio]],2,FALSE)</f>
        <v>Golosinas</v>
      </c>
      <c r="G28" s="95" t="s">
        <v>175</v>
      </c>
      <c r="H28" s="79" t="s">
        <v>152</v>
      </c>
      <c r="I28" s="77">
        <f>+VLOOKUP(E28,Productos!C21:E153,3,FALSE)</f>
        <v>0.25</v>
      </c>
      <c r="J28">
        <v>6</v>
      </c>
      <c r="K28" s="9">
        <f t="shared" si="3"/>
        <v>1.5</v>
      </c>
    </row>
    <row r="29" spans="2:11" x14ac:dyDescent="0.25">
      <c r="B29" s="3">
        <f>ROW(A25)</f>
        <v>25</v>
      </c>
      <c r="C29" s="1">
        <v>45542</v>
      </c>
      <c r="D29" s="3">
        <f>ROW(A25)</f>
        <v>25</v>
      </c>
      <c r="E29" s="115" t="str">
        <f>+VLOOKUP(Ventas!D29,Productos!B21:E154,2,FALSE)</f>
        <v>Helado de Guayaba</v>
      </c>
      <c r="F29" s="78" t="str">
        <f>VLOOKUP(Tabla3[[#This Row],[Nombre]],Tabla3[[Nombre]:[Precio]],2,FALSE)</f>
        <v>Golosinas</v>
      </c>
      <c r="G29" s="95" t="s">
        <v>175</v>
      </c>
      <c r="H29" s="79" t="s">
        <v>152</v>
      </c>
      <c r="I29" s="77">
        <f>+VLOOKUP(E29,Productos!C22:E154,3,FALSE)</f>
        <v>0.25</v>
      </c>
      <c r="J29">
        <v>1</v>
      </c>
      <c r="K29" s="9">
        <f t="shared" si="3"/>
        <v>0.25</v>
      </c>
    </row>
    <row r="30" spans="2:11" hidden="1" x14ac:dyDescent="0.25">
      <c r="B30" s="3">
        <f t="shared" si="0"/>
        <v>26</v>
      </c>
      <c r="C30" s="1">
        <v>45542</v>
      </c>
      <c r="D30" s="3">
        <f t="shared" si="1"/>
        <v>26</v>
      </c>
      <c r="E30" s="113" t="str">
        <f>+VLOOKUP(Ventas!D30,Productos!B22:E155,2,FALSE)</f>
        <v>Detergente Ciclon Grande</v>
      </c>
      <c r="F30" s="78" t="str">
        <f>VLOOKUP(Tabla3[[#This Row],[Nombre]],Tabla3[[Nombre]:[Precio]],2,FALSE)</f>
        <v>Lavado y Limpieza</v>
      </c>
      <c r="G30" s="95" t="s">
        <v>174</v>
      </c>
      <c r="H30" s="79" t="s">
        <v>151</v>
      </c>
      <c r="I30" s="77">
        <f>+VLOOKUP(E30,Productos!C23:E155,3,FALSE)</f>
        <v>1</v>
      </c>
      <c r="J30">
        <v>0</v>
      </c>
      <c r="K30" s="9">
        <f t="shared" si="3"/>
        <v>0</v>
      </c>
    </row>
    <row r="31" spans="2:11" hidden="1" x14ac:dyDescent="0.25">
      <c r="B31" s="3">
        <f t="shared" si="0"/>
        <v>27</v>
      </c>
      <c r="C31" s="1">
        <v>45542</v>
      </c>
      <c r="D31" s="3">
        <f t="shared" si="1"/>
        <v>27</v>
      </c>
      <c r="E31" s="113" t="str">
        <f>+VLOOKUP(Ventas!D31,Productos!B23:E156,2,FALSE)</f>
        <v>Detergente Gol Mediano</v>
      </c>
      <c r="F31" s="78" t="str">
        <f>VLOOKUP(Tabla3[[#This Row],[Nombre]],Tabla3[[Nombre]:[Precio]],2,FALSE)</f>
        <v>Lavado y Limpieza</v>
      </c>
      <c r="G31" s="95" t="s">
        <v>174</v>
      </c>
      <c r="H31" s="79" t="s">
        <v>151</v>
      </c>
      <c r="I31" s="77">
        <f>+VLOOKUP(E31,Productos!C24:E156,3,FALSE)</f>
        <v>0.5</v>
      </c>
      <c r="J31">
        <v>0</v>
      </c>
      <c r="K31" s="9">
        <f t="shared" si="3"/>
        <v>0</v>
      </c>
    </row>
    <row r="32" spans="2:11" hidden="1" x14ac:dyDescent="0.25">
      <c r="B32" s="3">
        <f t="shared" si="0"/>
        <v>28</v>
      </c>
      <c r="C32" s="1">
        <v>45542</v>
      </c>
      <c r="D32" s="3">
        <f t="shared" si="1"/>
        <v>28</v>
      </c>
      <c r="E32" s="113" t="str">
        <f>+VLOOKUP(Ventas!D32,Productos!B24:E157,2,FALSE)</f>
        <v>Detergente Ciclon Mediano</v>
      </c>
      <c r="F32" s="78" t="str">
        <f>VLOOKUP(Tabla3[[#This Row],[Nombre]],Tabla3[[Nombre]:[Precio]],2,FALSE)</f>
        <v>Lavado y Limpieza</v>
      </c>
      <c r="G32" s="95" t="s">
        <v>174</v>
      </c>
      <c r="H32" s="79" t="s">
        <v>151</v>
      </c>
      <c r="I32" s="77">
        <f>+VLOOKUP(E32,Productos!C25:E157,3,FALSE)</f>
        <v>0.5</v>
      </c>
      <c r="J32">
        <v>0</v>
      </c>
      <c r="K32" s="9">
        <f t="shared" si="3"/>
        <v>0</v>
      </c>
    </row>
    <row r="33" spans="2:11" hidden="1" x14ac:dyDescent="0.25">
      <c r="B33" s="3">
        <f t="shared" si="0"/>
        <v>29</v>
      </c>
      <c r="C33" s="1">
        <v>45542</v>
      </c>
      <c r="D33" s="3">
        <f t="shared" si="1"/>
        <v>29</v>
      </c>
      <c r="E33" s="113" t="str">
        <f>+VLOOKUP(Ventas!D33,Productos!B25:E158,2,FALSE)</f>
        <v>Jabon Azul</v>
      </c>
      <c r="F33" s="78" t="str">
        <f>VLOOKUP(Tabla3[[#This Row],[Nombre]],Tabla3[[Nombre]:[Precio]],2,FALSE)</f>
        <v>Lavado y Limpieza</v>
      </c>
      <c r="G33" s="95" t="s">
        <v>174</v>
      </c>
      <c r="H33" s="79" t="s">
        <v>151</v>
      </c>
      <c r="I33" s="77">
        <f>+VLOOKUP(E33,Productos!C26:E158,3,FALSE)</f>
        <v>0.4</v>
      </c>
      <c r="J33">
        <v>0</v>
      </c>
      <c r="K33" s="9">
        <f t="shared" si="3"/>
        <v>0</v>
      </c>
    </row>
    <row r="34" spans="2:11" hidden="1" x14ac:dyDescent="0.25">
      <c r="B34" s="3">
        <f t="shared" si="0"/>
        <v>30</v>
      </c>
      <c r="C34" s="1">
        <v>45542</v>
      </c>
      <c r="D34" s="3">
        <f t="shared" si="1"/>
        <v>30</v>
      </c>
      <c r="E34" s="113" t="str">
        <f>+VLOOKUP(Ventas!D34,Productos!B26:E159,2,FALSE)</f>
        <v>Suavizante en Botella</v>
      </c>
      <c r="F34" s="78" t="str">
        <f>VLOOKUP(Tabla3[[#This Row],[Nombre]],Tabla3[[Nombre]:[Precio]],2,FALSE)</f>
        <v>Lavado y Limpieza</v>
      </c>
      <c r="G34" s="95" t="s">
        <v>174</v>
      </c>
      <c r="H34" s="79" t="s">
        <v>151</v>
      </c>
      <c r="I34" s="77">
        <f>+VLOOKUP(E34,Productos!C27:E159,3,FALSE)</f>
        <v>0.5</v>
      </c>
      <c r="J34">
        <v>0</v>
      </c>
      <c r="K34" s="9">
        <f t="shared" si="3"/>
        <v>0</v>
      </c>
    </row>
    <row r="35" spans="2:11" hidden="1" x14ac:dyDescent="0.25">
      <c r="B35" s="3">
        <f t="shared" si="0"/>
        <v>31</v>
      </c>
      <c r="C35" s="1">
        <v>45542</v>
      </c>
      <c r="D35" s="3">
        <f t="shared" si="1"/>
        <v>31</v>
      </c>
      <c r="E35" s="113" t="str">
        <f>+VLOOKUP(Ventas!D35,Productos!B27:E160,2,FALSE)</f>
        <v>Suavitel en Sachet</v>
      </c>
      <c r="F35" s="78" t="str">
        <f>VLOOKUP(Tabla3[[#This Row],[Nombre]],Tabla3[[Nombre]:[Precio]],2,FALSE)</f>
        <v>Lavado y Limpieza</v>
      </c>
      <c r="G35" s="95" t="s">
        <v>174</v>
      </c>
      <c r="H35" s="79" t="s">
        <v>151</v>
      </c>
      <c r="I35" s="77">
        <f>+VLOOKUP(E35,Productos!C28:E160,3,FALSE)</f>
        <v>0.5</v>
      </c>
      <c r="J35">
        <v>0</v>
      </c>
      <c r="K35" s="9">
        <f t="shared" si="3"/>
        <v>0</v>
      </c>
    </row>
    <row r="36" spans="2:11" hidden="1" x14ac:dyDescent="0.25">
      <c r="B36" s="3">
        <f t="shared" si="0"/>
        <v>32</v>
      </c>
      <c r="C36" s="1">
        <v>45542</v>
      </c>
      <c r="D36" s="3">
        <f t="shared" si="1"/>
        <v>32</v>
      </c>
      <c r="E36" s="113" t="str">
        <f>+VLOOKUP(Ventas!D36,Productos!B28:E161,2,FALSE)</f>
        <v>Limpiador para Piso</v>
      </c>
      <c r="F36" s="78" t="str">
        <f>VLOOKUP(Tabla3[[#This Row],[Nombre]],Tabla3[[Nombre]:[Precio]],2,FALSE)</f>
        <v>Lavado y Limpieza</v>
      </c>
      <c r="G36" s="95" t="s">
        <v>174</v>
      </c>
      <c r="H36" s="79" t="s">
        <v>151</v>
      </c>
      <c r="I36" s="77">
        <f>+VLOOKUP(E36,Productos!C29:E161,3,FALSE)</f>
        <v>0.5</v>
      </c>
      <c r="J36">
        <v>0</v>
      </c>
      <c r="K36" s="9">
        <f t="shared" si="3"/>
        <v>0</v>
      </c>
    </row>
    <row r="37" spans="2:11" hidden="1" x14ac:dyDescent="0.25">
      <c r="B37" s="3">
        <f t="shared" ref="B37:B68" si="4">ROW(A33)</f>
        <v>33</v>
      </c>
      <c r="C37" s="1">
        <v>45542</v>
      </c>
      <c r="D37" s="3">
        <f t="shared" ref="D37:D68" si="5">ROW(A33)</f>
        <v>33</v>
      </c>
      <c r="E37" s="113" t="str">
        <f>+VLOOKUP(Ventas!D37,Productos!B29:E162,2,FALSE)</f>
        <v>Cloro Leon</v>
      </c>
      <c r="F37" s="78" t="str">
        <f>VLOOKUP(Tabla3[[#This Row],[Nombre]],Tabla3[[Nombre]:[Precio]],2,FALSE)</f>
        <v>Lavado y Limpieza</v>
      </c>
      <c r="G37" s="95" t="s">
        <v>174</v>
      </c>
      <c r="H37" s="79" t="s">
        <v>151</v>
      </c>
      <c r="I37" s="77">
        <f>+VLOOKUP(E37,Productos!C30:E162,3,FALSE)</f>
        <v>0.15</v>
      </c>
      <c r="J37">
        <v>0</v>
      </c>
      <c r="K37" s="9">
        <f t="shared" si="3"/>
        <v>0</v>
      </c>
    </row>
    <row r="38" spans="2:11" hidden="1" x14ac:dyDescent="0.25">
      <c r="B38" s="3">
        <f t="shared" si="4"/>
        <v>34</v>
      </c>
      <c r="C38" s="1">
        <v>45542</v>
      </c>
      <c r="D38" s="3">
        <f t="shared" si="5"/>
        <v>34</v>
      </c>
      <c r="E38" s="113" t="str">
        <f>+VLOOKUP(Ventas!D38,Productos!B30:E163,2,FALSE)</f>
        <v>Azucaradas</v>
      </c>
      <c r="F38" s="78" t="str">
        <f>VLOOKUP(Tabla3[[#This Row],[Nombre]],Tabla3[[Nombre]:[Precio]],2,FALSE)</f>
        <v>Golosinas</v>
      </c>
      <c r="G38" s="95" t="s">
        <v>174</v>
      </c>
      <c r="H38" s="79" t="s">
        <v>152</v>
      </c>
      <c r="I38" s="77">
        <f>+VLOOKUP(E38,Productos!C31:E163,3,FALSE)</f>
        <v>0.1</v>
      </c>
      <c r="J38">
        <v>0</v>
      </c>
      <c r="K38" s="9">
        <f t="shared" si="3"/>
        <v>0</v>
      </c>
    </row>
    <row r="39" spans="2:11" x14ac:dyDescent="0.25">
      <c r="B39" s="3">
        <f>ROW(A35)</f>
        <v>35</v>
      </c>
      <c r="C39" s="1">
        <v>45542</v>
      </c>
      <c r="D39" s="3">
        <f>ROW(A35)</f>
        <v>35</v>
      </c>
      <c r="E39" s="115" t="str">
        <f>+VLOOKUP(Ventas!D39,Productos!B31:E164,2,FALSE)</f>
        <v>Yoyos</v>
      </c>
      <c r="F39" s="78" t="str">
        <f>VLOOKUP(Tabla3[[#This Row],[Nombre]],Tabla3[[Nombre]:[Precio]],2,FALSE)</f>
        <v>Golosinas</v>
      </c>
      <c r="G39" s="95" t="s">
        <v>174</v>
      </c>
      <c r="H39" s="79" t="s">
        <v>152</v>
      </c>
      <c r="I39" s="77">
        <f>+VLOOKUP(E39,Productos!C32:E164,3,FALSE)</f>
        <v>0.1</v>
      </c>
      <c r="J39">
        <v>1</v>
      </c>
      <c r="K39" s="9">
        <f t="shared" si="3"/>
        <v>0.1</v>
      </c>
    </row>
    <row r="40" spans="2:11" hidden="1" x14ac:dyDescent="0.25">
      <c r="B40" s="3">
        <f t="shared" si="4"/>
        <v>36</v>
      </c>
      <c r="C40" s="1">
        <v>45542</v>
      </c>
      <c r="D40" s="3">
        <f t="shared" si="5"/>
        <v>36</v>
      </c>
      <c r="E40" s="113" t="str">
        <f>+VLOOKUP(Ventas!D40,Productos!B32:E165,2,FALSE)</f>
        <v>Budin</v>
      </c>
      <c r="F40" s="78" t="str">
        <f>VLOOKUP(Tabla3[[#This Row],[Nombre]],Tabla3[[Nombre]:[Precio]],2,FALSE)</f>
        <v>Golosinas</v>
      </c>
      <c r="G40" s="95" t="s">
        <v>174</v>
      </c>
      <c r="H40" s="79" t="s">
        <v>152</v>
      </c>
      <c r="I40" s="77">
        <f>+VLOOKUP(E40,Productos!C33:E165,3,FALSE)</f>
        <v>0.1</v>
      </c>
      <c r="J40">
        <v>0</v>
      </c>
      <c r="K40" s="9">
        <f t="shared" si="3"/>
        <v>0</v>
      </c>
    </row>
    <row r="41" spans="2:11" hidden="1" x14ac:dyDescent="0.25">
      <c r="B41" s="3">
        <f t="shared" si="4"/>
        <v>37</v>
      </c>
      <c r="C41" s="1">
        <v>45542</v>
      </c>
      <c r="D41" s="3">
        <f t="shared" si="5"/>
        <v>37</v>
      </c>
      <c r="E41" s="113" t="str">
        <f>+VLOOKUP(Ventas!D41,Productos!B33:E166,2,FALSE)</f>
        <v>Rosca Roja</v>
      </c>
      <c r="F41" s="78" t="str">
        <f>VLOOKUP(Tabla3[[#This Row],[Nombre]],Tabla3[[Nombre]:[Precio]],2,FALSE)</f>
        <v>Golosinas</v>
      </c>
      <c r="G41" s="95" t="s">
        <v>174</v>
      </c>
      <c r="H41" s="79" t="s">
        <v>152</v>
      </c>
      <c r="I41" s="77">
        <f>+VLOOKUP(E41,Productos!C34:E166,3,FALSE)</f>
        <v>0.1</v>
      </c>
      <c r="J41">
        <v>0</v>
      </c>
      <c r="K41" s="9">
        <f t="shared" si="3"/>
        <v>0</v>
      </c>
    </row>
    <row r="42" spans="2:11" hidden="1" x14ac:dyDescent="0.25">
      <c r="B42" s="3">
        <f t="shared" si="4"/>
        <v>38</v>
      </c>
      <c r="C42" s="1">
        <v>45542</v>
      </c>
      <c r="D42" s="3">
        <f t="shared" si="5"/>
        <v>38</v>
      </c>
      <c r="E42" s="113" t="str">
        <f>+VLOOKUP(Ventas!D42,Productos!B34:E167,2,FALSE)</f>
        <v>Galletas Tacos de Dulce</v>
      </c>
      <c r="F42" s="78" t="str">
        <f>VLOOKUP(Tabla3[[#This Row],[Nombre]],Tabla3[[Nombre]:[Precio]],2,FALSE)</f>
        <v>Golosinas</v>
      </c>
      <c r="G42" s="95" t="s">
        <v>174</v>
      </c>
      <c r="H42" s="79" t="s">
        <v>152</v>
      </c>
      <c r="I42" s="77">
        <f>+VLOOKUP(E42,Productos!C35:E167,3,FALSE)</f>
        <v>0.75</v>
      </c>
      <c r="J42">
        <v>0</v>
      </c>
      <c r="K42" s="9">
        <f t="shared" si="3"/>
        <v>0</v>
      </c>
    </row>
    <row r="43" spans="2:11" hidden="1" x14ac:dyDescent="0.25">
      <c r="B43" s="3">
        <f t="shared" si="4"/>
        <v>39</v>
      </c>
      <c r="C43" s="1">
        <v>45542</v>
      </c>
      <c r="D43" s="3">
        <f t="shared" si="5"/>
        <v>39</v>
      </c>
      <c r="E43" s="113" t="str">
        <f>+VLOOKUP(Ventas!D43,Productos!B35:E168,2,FALSE)</f>
        <v>Galletas Tacos de Sal</v>
      </c>
      <c r="F43" s="78" t="str">
        <f>VLOOKUP(Tabla3[[#This Row],[Nombre]],Tabla3[[Nombre]:[Precio]],2,FALSE)</f>
        <v>Golosinas</v>
      </c>
      <c r="G43" s="95" t="s">
        <v>174</v>
      </c>
      <c r="H43" s="79" t="s">
        <v>152</v>
      </c>
      <c r="I43" s="77">
        <f>+VLOOKUP(E43,Productos!C36:E168,3,FALSE)</f>
        <v>0.75</v>
      </c>
      <c r="J43">
        <v>0</v>
      </c>
      <c r="K43" s="9">
        <f t="shared" si="3"/>
        <v>0</v>
      </c>
    </row>
    <row r="44" spans="2:11" hidden="1" x14ac:dyDescent="0.25">
      <c r="B44" s="3">
        <f t="shared" si="4"/>
        <v>40</v>
      </c>
      <c r="C44" s="1">
        <v>45542</v>
      </c>
      <c r="D44" s="3">
        <f t="shared" si="5"/>
        <v>40</v>
      </c>
      <c r="E44" s="113" t="str">
        <f>+VLOOKUP(Ventas!D44,Productos!B36:E169,2,FALSE)</f>
        <v>Galletas Oreo</v>
      </c>
      <c r="F44" s="78" t="str">
        <f>VLOOKUP(Tabla3[[#This Row],[Nombre]],Tabla3[[Nombre]:[Precio]],2,FALSE)</f>
        <v>Golosinas</v>
      </c>
      <c r="G44" s="95" t="s">
        <v>174</v>
      </c>
      <c r="H44" s="79" t="s">
        <v>152</v>
      </c>
      <c r="I44" s="77">
        <f>+VLOOKUP(E44,Productos!C37:E169,3,FALSE)</f>
        <v>0.4</v>
      </c>
      <c r="J44">
        <v>0</v>
      </c>
      <c r="K44" s="9">
        <f t="shared" si="3"/>
        <v>0</v>
      </c>
    </row>
    <row r="45" spans="2:11" hidden="1" x14ac:dyDescent="0.25">
      <c r="B45" s="3">
        <f t="shared" si="4"/>
        <v>41</v>
      </c>
      <c r="C45" s="1">
        <v>45542</v>
      </c>
      <c r="D45" s="3">
        <f t="shared" si="5"/>
        <v>41</v>
      </c>
      <c r="E45" s="113" t="str">
        <f>+VLOOKUP(Ventas!D45,Productos!B37:E170,2,FALSE)</f>
        <v>Galletas Ricas</v>
      </c>
      <c r="F45" s="78" t="str">
        <f>VLOOKUP(Tabla3[[#This Row],[Nombre]],Tabla3[[Nombre]:[Precio]],2,FALSE)</f>
        <v>Golosinas</v>
      </c>
      <c r="G45" s="95" t="s">
        <v>174</v>
      </c>
      <c r="H45" s="79" t="s">
        <v>152</v>
      </c>
      <c r="I45" s="77">
        <f>+VLOOKUP(E45,Productos!C38:E170,3,FALSE)</f>
        <v>0.5</v>
      </c>
      <c r="J45">
        <v>0</v>
      </c>
      <c r="K45" s="9">
        <f t="shared" si="3"/>
        <v>0</v>
      </c>
    </row>
    <row r="46" spans="2:11" x14ac:dyDescent="0.25">
      <c r="B46" s="3">
        <f>ROW(A42)</f>
        <v>42</v>
      </c>
      <c r="C46" s="1">
        <v>45542</v>
      </c>
      <c r="D46" s="3">
        <f>ROW(A42)</f>
        <v>42</v>
      </c>
      <c r="E46" s="115" t="str">
        <f>+VLOOKUP(Ventas!D46,Productos!B38:E171,2,FALSE)</f>
        <v>Cigarrillos Carnival Unidad</v>
      </c>
      <c r="F46" s="78" t="str">
        <f>VLOOKUP(Tabla3[[#This Row],[Nombre]],Tabla3[[Nombre]:[Precio]],2,FALSE)</f>
        <v>Primera Necesidad</v>
      </c>
      <c r="G46" s="95" t="s">
        <v>174</v>
      </c>
      <c r="H46" s="79" t="s">
        <v>151</v>
      </c>
      <c r="I46" s="77">
        <f>+VLOOKUP(E46,Productos!C39:E171,3,FALSE)</f>
        <v>0.2</v>
      </c>
      <c r="J46">
        <v>2</v>
      </c>
      <c r="K46" s="9">
        <f t="shared" si="3"/>
        <v>0.4</v>
      </c>
    </row>
    <row r="47" spans="2:11" hidden="1" x14ac:dyDescent="0.25">
      <c r="B47" s="3">
        <f t="shared" si="4"/>
        <v>43</v>
      </c>
      <c r="C47" s="1">
        <v>45542</v>
      </c>
      <c r="D47" s="3">
        <f t="shared" si="5"/>
        <v>43</v>
      </c>
      <c r="E47" s="113" t="str">
        <f>+VLOOKUP(Ventas!D47,Productos!B39:E172,2,FALSE)</f>
        <v>Cigarrillos Modern Unidad</v>
      </c>
      <c r="F47" s="78" t="str">
        <f>VLOOKUP(Tabla3[[#This Row],[Nombre]],Tabla3[[Nombre]:[Precio]],2,FALSE)</f>
        <v>Primera Necesidad</v>
      </c>
      <c r="G47" s="95" t="s">
        <v>174</v>
      </c>
      <c r="H47" s="79" t="s">
        <v>151</v>
      </c>
      <c r="I47" s="77">
        <f>+VLOOKUP(E47,Productos!C40:E172,3,FALSE)</f>
        <v>0.15</v>
      </c>
      <c r="J47">
        <v>0</v>
      </c>
      <c r="K47" s="9">
        <f t="shared" si="3"/>
        <v>0</v>
      </c>
    </row>
    <row r="48" spans="2:11" hidden="1" x14ac:dyDescent="0.25">
      <c r="B48" s="3">
        <f t="shared" si="4"/>
        <v>44</v>
      </c>
      <c r="C48" s="1">
        <v>45542</v>
      </c>
      <c r="D48" s="3">
        <f t="shared" si="5"/>
        <v>44</v>
      </c>
      <c r="E48" s="113" t="str">
        <f>+VLOOKUP(Ventas!D48,Productos!B40:E173,2,FALSE)</f>
        <v>Cajas de Fosforos</v>
      </c>
      <c r="F48" s="78" t="str">
        <f>VLOOKUP(Tabla3[[#This Row],[Nombre]],Tabla3[[Nombre]:[Precio]],2,FALSE)</f>
        <v>Primera Necesidad</v>
      </c>
      <c r="G48" s="95" t="s">
        <v>174</v>
      </c>
      <c r="H48" s="79" t="s">
        <v>151</v>
      </c>
      <c r="I48" s="77">
        <f>+VLOOKUP(E48,Productos!C41:E173,3,FALSE)</f>
        <v>0.1</v>
      </c>
      <c r="J48">
        <v>0</v>
      </c>
      <c r="K48" s="9">
        <f t="shared" si="3"/>
        <v>0</v>
      </c>
    </row>
    <row r="49" spans="2:11" hidden="1" x14ac:dyDescent="0.25">
      <c r="B49" s="3">
        <f t="shared" si="4"/>
        <v>45</v>
      </c>
      <c r="C49" s="1">
        <v>45542</v>
      </c>
      <c r="D49" s="3">
        <f t="shared" si="5"/>
        <v>45</v>
      </c>
      <c r="E49" s="113" t="str">
        <f>+VLOOKUP(Ventas!D49,Productos!B41:E174,2,FALSE)</f>
        <v>Ranchero</v>
      </c>
      <c r="F49" s="78" t="str">
        <f>VLOOKUP(Tabla3[[#This Row],[Nombre]],Tabla3[[Nombre]:[Precio]],2,FALSE)</f>
        <v>Primera Necesidad</v>
      </c>
      <c r="G49" s="95" t="s">
        <v>174</v>
      </c>
      <c r="H49" s="79" t="s">
        <v>151</v>
      </c>
      <c r="I49" s="77">
        <f>+VLOOKUP(E49,Productos!C42:E174,3,FALSE)</f>
        <v>0.25</v>
      </c>
      <c r="J49">
        <v>0</v>
      </c>
      <c r="K49" s="9">
        <f t="shared" si="3"/>
        <v>0</v>
      </c>
    </row>
    <row r="50" spans="2:11" hidden="1" x14ac:dyDescent="0.25">
      <c r="B50" s="3">
        <f t="shared" si="4"/>
        <v>46</v>
      </c>
      <c r="C50" s="1">
        <v>45542</v>
      </c>
      <c r="D50" s="3">
        <f t="shared" si="5"/>
        <v>46</v>
      </c>
      <c r="E50" s="113" t="str">
        <f>+VLOOKUP(Ventas!D50,Productos!B42:E175,2,FALSE)</f>
        <v>Criollita</v>
      </c>
      <c r="F50" s="78" t="str">
        <f>VLOOKUP(Tabla3[[#This Row],[Nombre]],Tabla3[[Nombre]:[Precio]],2,FALSE)</f>
        <v>Primera Necesidad</v>
      </c>
      <c r="G50" s="95" t="s">
        <v>174</v>
      </c>
      <c r="H50" s="79" t="s">
        <v>151</v>
      </c>
      <c r="I50" s="77">
        <f>+VLOOKUP(E50,Productos!C43:E175,3,FALSE)</f>
        <v>0.25</v>
      </c>
      <c r="J50">
        <v>0</v>
      </c>
      <c r="K50" s="9">
        <f t="shared" si="3"/>
        <v>0</v>
      </c>
    </row>
    <row r="51" spans="2:11" hidden="1" x14ac:dyDescent="0.25">
      <c r="B51" s="3">
        <f t="shared" si="4"/>
        <v>47</v>
      </c>
      <c r="C51" s="1">
        <v>45542</v>
      </c>
      <c r="D51" s="3">
        <f t="shared" si="5"/>
        <v>47</v>
      </c>
      <c r="E51" s="113" t="str">
        <f>+VLOOKUP(Ventas!D51,Productos!B43:E176,2,FALSE)</f>
        <v>Rapiditos</v>
      </c>
      <c r="F51" s="78" t="str">
        <f>VLOOKUP(Tabla3[[#This Row],[Nombre]],Tabla3[[Nombre]:[Precio]],2,FALSE)</f>
        <v>Primera Necesidad</v>
      </c>
      <c r="G51" s="95" t="s">
        <v>174</v>
      </c>
      <c r="H51" s="79" t="s">
        <v>151</v>
      </c>
      <c r="I51" s="77">
        <f>+VLOOKUP(E51,Productos!C44:E176,3,FALSE)</f>
        <v>0.75</v>
      </c>
      <c r="J51">
        <v>0</v>
      </c>
      <c r="K51" s="9">
        <f t="shared" si="3"/>
        <v>0</v>
      </c>
    </row>
    <row r="52" spans="2:11" hidden="1" x14ac:dyDescent="0.25">
      <c r="B52" s="3">
        <f t="shared" si="4"/>
        <v>48</v>
      </c>
      <c r="C52" s="1">
        <v>45542</v>
      </c>
      <c r="D52" s="3">
        <f t="shared" si="5"/>
        <v>48</v>
      </c>
      <c r="E52" s="113" t="str">
        <f>+VLOOKUP(Ventas!D52,Productos!B44:E177,2,FALSE)</f>
        <v>Salsa de Tomate en Sachet</v>
      </c>
      <c r="F52" s="78" t="str">
        <f>VLOOKUP(Tabla3[[#This Row],[Nombre]],Tabla3[[Nombre]:[Precio]],2,FALSE)</f>
        <v>Primera Necesidad</v>
      </c>
      <c r="G52" s="95" t="s">
        <v>174</v>
      </c>
      <c r="H52" s="79" t="s">
        <v>151</v>
      </c>
      <c r="I52" s="77">
        <f>+VLOOKUP(E52,Productos!C45:E177,3,FALSE)</f>
        <v>0.35</v>
      </c>
      <c r="J52">
        <v>0</v>
      </c>
      <c r="K52" s="9">
        <f t="shared" si="3"/>
        <v>0</v>
      </c>
    </row>
    <row r="53" spans="2:11" hidden="1" x14ac:dyDescent="0.25">
      <c r="B53" s="3">
        <f t="shared" si="4"/>
        <v>49</v>
      </c>
      <c r="C53" s="1">
        <v>45542</v>
      </c>
      <c r="D53" s="3">
        <f t="shared" si="5"/>
        <v>49</v>
      </c>
      <c r="E53" s="113" t="str">
        <f>+VLOOKUP(Ventas!D53,Productos!B45:E178,2,FALSE)</f>
        <v>Mayonesa en Sachet</v>
      </c>
      <c r="F53" s="78" t="str">
        <f>VLOOKUP(Tabla3[[#This Row],[Nombre]],Tabla3[[Nombre]:[Precio]],2,FALSE)</f>
        <v>Primera Necesidad</v>
      </c>
      <c r="G53" s="95" t="s">
        <v>174</v>
      </c>
      <c r="H53" s="79" t="s">
        <v>151</v>
      </c>
      <c r="I53" s="77">
        <f>+VLOOKUP(E53,Productos!C46:E178,3,FALSE)</f>
        <v>0.35</v>
      </c>
      <c r="J53">
        <v>0</v>
      </c>
      <c r="K53" s="9">
        <f t="shared" si="3"/>
        <v>0</v>
      </c>
    </row>
    <row r="54" spans="2:11" hidden="1" x14ac:dyDescent="0.25">
      <c r="B54" s="3">
        <f t="shared" si="4"/>
        <v>50</v>
      </c>
      <c r="C54" s="1">
        <v>45542</v>
      </c>
      <c r="D54" s="3">
        <f t="shared" si="5"/>
        <v>50</v>
      </c>
      <c r="E54" s="113" t="str">
        <f>+VLOOKUP(Ventas!D54,Productos!B46:E179,2,FALSE)</f>
        <v>Mostaza</v>
      </c>
      <c r="F54" s="78" t="str">
        <f>VLOOKUP(Tabla3[[#This Row],[Nombre]],Tabla3[[Nombre]:[Precio]],2,FALSE)</f>
        <v>Primera Necesidad</v>
      </c>
      <c r="G54" s="95" t="s">
        <v>174</v>
      </c>
      <c r="H54" s="79" t="s">
        <v>151</v>
      </c>
      <c r="I54" s="77">
        <f>+VLOOKUP(E54,Productos!C47:E179,3,FALSE)</f>
        <v>0.35</v>
      </c>
      <c r="J54">
        <v>0</v>
      </c>
      <c r="K54" s="9">
        <f t="shared" si="3"/>
        <v>0</v>
      </c>
    </row>
    <row r="55" spans="2:11" hidden="1" x14ac:dyDescent="0.25">
      <c r="B55" s="3">
        <f t="shared" si="4"/>
        <v>51</v>
      </c>
      <c r="C55" s="1">
        <v>45542</v>
      </c>
      <c r="D55" s="3">
        <f t="shared" si="5"/>
        <v>51</v>
      </c>
      <c r="E55" s="113" t="str">
        <f>+VLOOKUP(Ventas!D55,Productos!B47:E180,2,FALSE)</f>
        <v>Leche en Polvo La Vaquita</v>
      </c>
      <c r="F55" s="78" t="str">
        <f>VLOOKUP(Tabla3[[#This Row],[Nombre]],Tabla3[[Nombre]:[Precio]],2,FALSE)</f>
        <v>Primera Necesidad</v>
      </c>
      <c r="G55" s="95" t="s">
        <v>174</v>
      </c>
      <c r="H55" s="79" t="s">
        <v>151</v>
      </c>
      <c r="I55" s="77">
        <f>+VLOOKUP(E55,Productos!C48:E180,3,FALSE)</f>
        <v>0.5</v>
      </c>
      <c r="J55">
        <v>0</v>
      </c>
      <c r="K55" s="9">
        <f t="shared" si="3"/>
        <v>0</v>
      </c>
    </row>
    <row r="56" spans="2:11" x14ac:dyDescent="0.25">
      <c r="B56" s="3">
        <f>ROW(A52)</f>
        <v>52</v>
      </c>
      <c r="C56" s="1">
        <v>45542</v>
      </c>
      <c r="D56" s="3">
        <f>ROW(A52)</f>
        <v>52</v>
      </c>
      <c r="E56" s="115" t="str">
        <f>+VLOOKUP(Ventas!D56,Productos!B48:E181,2,FALSE)</f>
        <v>La Sazón</v>
      </c>
      <c r="F56" s="78" t="str">
        <f>VLOOKUP(Tabla3[[#This Row],[Nombre]],Tabla3[[Nombre]:[Precio]],2,FALSE)</f>
        <v>Primera Necesidad</v>
      </c>
      <c r="G56" s="95" t="s">
        <v>174</v>
      </c>
      <c r="H56" s="79" t="s">
        <v>151</v>
      </c>
      <c r="I56" s="77">
        <f>+VLOOKUP(E56,Productos!C49:E181,3,FALSE)</f>
        <v>0.35</v>
      </c>
      <c r="J56">
        <v>1</v>
      </c>
      <c r="K56" s="9">
        <f t="shared" si="3"/>
        <v>0.35</v>
      </c>
    </row>
    <row r="57" spans="2:11" hidden="1" x14ac:dyDescent="0.25">
      <c r="B57" s="3">
        <f t="shared" si="4"/>
        <v>53</v>
      </c>
      <c r="C57" s="1">
        <v>45542</v>
      </c>
      <c r="D57" s="3">
        <f t="shared" si="5"/>
        <v>53</v>
      </c>
      <c r="E57" s="113" t="str">
        <f>+VLOOKUP(Ventas!D57,Productos!B49:E182,2,FALSE)</f>
        <v>Crema para Peinar Sedal</v>
      </c>
      <c r="F57" s="78" t="str">
        <f>VLOOKUP(Tabla3[[#This Row],[Nombre]],Tabla3[[Nombre]:[Precio]],2,FALSE)</f>
        <v>Primera Necesidad</v>
      </c>
      <c r="G57" s="95" t="s">
        <v>174</v>
      </c>
      <c r="H57" s="79" t="s">
        <v>151</v>
      </c>
      <c r="I57" s="77">
        <f>+VLOOKUP(E57,Productos!C50:E182,3,FALSE)</f>
        <v>0.3</v>
      </c>
      <c r="J57">
        <v>0</v>
      </c>
      <c r="K57" s="9">
        <f t="shared" si="3"/>
        <v>0</v>
      </c>
    </row>
    <row r="58" spans="2:11" hidden="1" x14ac:dyDescent="0.25">
      <c r="B58" s="3">
        <f t="shared" si="4"/>
        <v>54</v>
      </c>
      <c r="C58" s="1">
        <v>45542</v>
      </c>
      <c r="D58" s="3">
        <f t="shared" si="5"/>
        <v>54</v>
      </c>
      <c r="E58" s="113" t="str">
        <f>+VLOOKUP(Ventas!D58,Productos!B50:E183,2,FALSE)</f>
        <v>Desodorante en Sachet Hombres</v>
      </c>
      <c r="F58" s="78" t="str">
        <f>VLOOKUP(Tabla3[[#This Row],[Nombre]],Tabla3[[Nombre]:[Precio]],2,FALSE)</f>
        <v>Limpieza Personal</v>
      </c>
      <c r="G58" s="95" t="s">
        <v>174</v>
      </c>
      <c r="H58" s="79" t="s">
        <v>151</v>
      </c>
      <c r="I58" s="77">
        <f>+VLOOKUP(E58,Productos!C51:E183,3,FALSE)</f>
        <v>0.3</v>
      </c>
      <c r="J58">
        <v>0</v>
      </c>
      <c r="K58" s="9">
        <f t="shared" si="3"/>
        <v>0</v>
      </c>
    </row>
    <row r="59" spans="2:11" hidden="1" x14ac:dyDescent="0.25">
      <c r="B59" s="3">
        <f t="shared" si="4"/>
        <v>55</v>
      </c>
      <c r="C59" s="1">
        <v>45542</v>
      </c>
      <c r="D59" s="3">
        <f t="shared" si="5"/>
        <v>55</v>
      </c>
      <c r="E59" s="113" t="str">
        <f>+VLOOKUP(Ventas!D59,Productos!B51:E184,2,FALSE)</f>
        <v>Desodorante en Sachet Mujeres</v>
      </c>
      <c r="F59" s="78" t="str">
        <f>VLOOKUP(Tabla3[[#This Row],[Nombre]],Tabla3[[Nombre]:[Precio]],2,FALSE)</f>
        <v>Limpieza Personal</v>
      </c>
      <c r="G59" s="95" t="s">
        <v>174</v>
      </c>
      <c r="H59" s="79" t="s">
        <v>151</v>
      </c>
      <c r="I59" s="77">
        <f>+VLOOKUP(E59,Productos!C52:E184,3,FALSE)</f>
        <v>0.3</v>
      </c>
      <c r="J59">
        <v>0</v>
      </c>
      <c r="K59" s="9">
        <f t="shared" si="3"/>
        <v>0</v>
      </c>
    </row>
    <row r="60" spans="2:11" hidden="1" x14ac:dyDescent="0.25">
      <c r="B60" s="3">
        <f t="shared" si="4"/>
        <v>56</v>
      </c>
      <c r="C60" s="1">
        <v>45542</v>
      </c>
      <c r="D60" s="3">
        <f t="shared" si="5"/>
        <v>56</v>
      </c>
      <c r="E60" s="113" t="str">
        <f>+VLOOKUP(Ventas!D60,Productos!B52:E185,2,FALSE)</f>
        <v>Mantequilla Bonella en Sachet</v>
      </c>
      <c r="F60" s="78" t="str">
        <f>VLOOKUP(Tabla3[[#This Row],[Nombre]],Tabla3[[Nombre]:[Precio]],2,FALSE)</f>
        <v>Primera Necesidad</v>
      </c>
      <c r="G60" s="95" t="s">
        <v>174</v>
      </c>
      <c r="H60" s="79" t="s">
        <v>151</v>
      </c>
      <c r="I60" s="77">
        <f>+VLOOKUP(E60,Productos!C53:E185,3,FALSE)</f>
        <v>0.5</v>
      </c>
      <c r="J60">
        <v>0</v>
      </c>
      <c r="K60" s="9">
        <f t="shared" si="3"/>
        <v>0</v>
      </c>
    </row>
    <row r="61" spans="2:11" hidden="1" x14ac:dyDescent="0.25">
      <c r="B61" s="3">
        <f t="shared" si="4"/>
        <v>57</v>
      </c>
      <c r="C61" s="1">
        <v>45542</v>
      </c>
      <c r="D61" s="3">
        <f t="shared" si="5"/>
        <v>57</v>
      </c>
      <c r="E61" s="113" t="str">
        <f>+VLOOKUP(Ventas!D61,Productos!B53:E186,2,FALSE)</f>
        <v>Gel Ego Sachet</v>
      </c>
      <c r="F61" s="78" t="str">
        <f>VLOOKUP(Tabla3[[#This Row],[Nombre]],Tabla3[[Nombre]:[Precio]],2,FALSE)</f>
        <v>Primera Necesidad</v>
      </c>
      <c r="G61" s="95" t="s">
        <v>174</v>
      </c>
      <c r="H61" s="79" t="s">
        <v>151</v>
      </c>
      <c r="I61" s="77">
        <f>+VLOOKUP(E61,Productos!C54:E186,3,FALSE)</f>
        <v>0.3</v>
      </c>
      <c r="J61">
        <v>0</v>
      </c>
      <c r="K61" s="9">
        <f t="shared" si="3"/>
        <v>0</v>
      </c>
    </row>
    <row r="62" spans="2:11" hidden="1" x14ac:dyDescent="0.25">
      <c r="B62" s="3">
        <f t="shared" si="4"/>
        <v>58</v>
      </c>
      <c r="C62" s="1">
        <v>45542</v>
      </c>
      <c r="D62" s="3">
        <f t="shared" si="5"/>
        <v>58</v>
      </c>
      <c r="E62" s="113" t="str">
        <f>+VLOOKUP(Ventas!D62,Productos!B54:E187,2,FALSE)</f>
        <v>Café Cayetano</v>
      </c>
      <c r="F62" s="78" t="str">
        <f>VLOOKUP(Tabla3[[#This Row],[Nombre]],Tabla3[[Nombre]:[Precio]],2,FALSE)</f>
        <v>Primera Necesidad</v>
      </c>
      <c r="G62" s="95" t="s">
        <v>174</v>
      </c>
      <c r="H62" s="79" t="s">
        <v>151</v>
      </c>
      <c r="I62" s="77">
        <f>+VLOOKUP(E62,Productos!C55:E187,3,FALSE)</f>
        <v>0.25</v>
      </c>
      <c r="J62">
        <v>0</v>
      </c>
      <c r="K62" s="9">
        <f t="shared" si="3"/>
        <v>0</v>
      </c>
    </row>
    <row r="63" spans="2:11" hidden="1" x14ac:dyDescent="0.25">
      <c r="B63" s="3">
        <f t="shared" si="4"/>
        <v>59</v>
      </c>
      <c r="C63" s="1">
        <v>45542</v>
      </c>
      <c r="D63" s="3">
        <f t="shared" si="5"/>
        <v>59</v>
      </c>
      <c r="E63" s="113" t="str">
        <f>+VLOOKUP(Ventas!D63,Productos!B55:E188,2,FALSE)</f>
        <v>Cocoa</v>
      </c>
      <c r="F63" s="78" t="str">
        <f>VLOOKUP(Tabla3[[#This Row],[Nombre]],Tabla3[[Nombre]:[Precio]],2,FALSE)</f>
        <v>Primera Necesidad</v>
      </c>
      <c r="G63" s="95" t="s">
        <v>174</v>
      </c>
      <c r="H63" s="79" t="s">
        <v>151</v>
      </c>
      <c r="I63" s="77">
        <f>+VLOOKUP(E63,Productos!C56:E188,3,FALSE)</f>
        <v>0.25</v>
      </c>
      <c r="J63">
        <v>0</v>
      </c>
      <c r="K63" s="9">
        <f t="shared" si="3"/>
        <v>0</v>
      </c>
    </row>
    <row r="64" spans="2:11" hidden="1" x14ac:dyDescent="0.25">
      <c r="B64" s="3">
        <f t="shared" si="4"/>
        <v>60</v>
      </c>
      <c r="C64" s="1">
        <v>45542</v>
      </c>
      <c r="D64" s="3">
        <f t="shared" si="5"/>
        <v>60</v>
      </c>
      <c r="E64" s="113" t="str">
        <f>+VLOOKUP(Ventas!D64,Productos!B56:E189,2,FALSE)</f>
        <v>Jugos Yá</v>
      </c>
      <c r="F64" s="78" t="str">
        <f>VLOOKUP(Tabla3[[#This Row],[Nombre]],Tabla3[[Nombre]:[Precio]],2,FALSE)</f>
        <v>Primera Necesidad</v>
      </c>
      <c r="G64" s="95" t="s">
        <v>174</v>
      </c>
      <c r="H64" s="79" t="s">
        <v>151</v>
      </c>
      <c r="I64" s="77">
        <f>+VLOOKUP(E64,Productos!C57:E189,3,FALSE)</f>
        <v>0.3</v>
      </c>
      <c r="J64">
        <v>0</v>
      </c>
      <c r="K64" s="9">
        <f t="shared" si="3"/>
        <v>0</v>
      </c>
    </row>
    <row r="65" spans="2:11" x14ac:dyDescent="0.25">
      <c r="B65" s="3">
        <f>ROW(A61)</f>
        <v>61</v>
      </c>
      <c r="C65" s="1">
        <v>45542</v>
      </c>
      <c r="D65" s="3">
        <f>ROW(A61)</f>
        <v>61</v>
      </c>
      <c r="E65" s="115" t="str">
        <f>+VLOOKUP(Ventas!D65,Productos!B57:E190,2,FALSE)</f>
        <v>Huevos</v>
      </c>
      <c r="F65" s="78" t="str">
        <f>VLOOKUP(Tabla3[[#This Row],[Nombre]],Tabla3[[Nombre]:[Precio]],2,FALSE)</f>
        <v>Embutidos</v>
      </c>
      <c r="G65" s="95" t="s">
        <v>174</v>
      </c>
      <c r="H65" s="79" t="s">
        <v>151</v>
      </c>
      <c r="I65" s="77">
        <f>+VLOOKUP(E65,Productos!C58:E190,3,FALSE)</f>
        <v>0.2</v>
      </c>
      <c r="J65">
        <v>3</v>
      </c>
      <c r="K65" s="9">
        <v>0.5</v>
      </c>
    </row>
    <row r="66" spans="2:11" hidden="1" x14ac:dyDescent="0.25">
      <c r="B66" s="3">
        <f t="shared" si="4"/>
        <v>62</v>
      </c>
      <c r="C66" s="1">
        <v>45542</v>
      </c>
      <c r="D66" s="3">
        <f t="shared" si="5"/>
        <v>62</v>
      </c>
      <c r="E66" s="113" t="str">
        <f>+VLOOKUP(Ventas!D66,Productos!B58:E191,2,FALSE)</f>
        <v>Salsa China en Botella</v>
      </c>
      <c r="F66" s="78" t="str">
        <f>VLOOKUP(Tabla3[[#This Row],[Nombre]],Tabla3[[Nombre]:[Precio]],2,FALSE)</f>
        <v>Primera Necesidad</v>
      </c>
      <c r="G66" s="95" t="s">
        <v>174</v>
      </c>
      <c r="H66" s="79" t="s">
        <v>151</v>
      </c>
      <c r="I66" s="77">
        <f>+VLOOKUP(E66,Productos!C59:E191,3,FALSE)</f>
        <v>0.8</v>
      </c>
      <c r="J66">
        <v>0</v>
      </c>
      <c r="K66" s="9">
        <f t="shared" si="3"/>
        <v>0</v>
      </c>
    </row>
    <row r="67" spans="2:11" hidden="1" x14ac:dyDescent="0.25">
      <c r="B67" s="3">
        <f t="shared" si="4"/>
        <v>63</v>
      </c>
      <c r="C67" s="1">
        <v>45542</v>
      </c>
      <c r="D67" s="3">
        <f t="shared" si="5"/>
        <v>63</v>
      </c>
      <c r="E67" s="113" t="str">
        <f>+VLOOKUP(Ventas!D67,Productos!B59:E192,2,FALSE)</f>
        <v>Vinagre Blanco en Botella</v>
      </c>
      <c r="F67" s="78" t="str">
        <f>VLOOKUP(Tabla3[[#This Row],[Nombre]],Tabla3[[Nombre]:[Precio]],2,FALSE)</f>
        <v>Primera Necesidad</v>
      </c>
      <c r="G67" s="95" t="s">
        <v>174</v>
      </c>
      <c r="H67" s="79" t="s">
        <v>151</v>
      </c>
      <c r="I67" s="77">
        <f>+VLOOKUP(E67,Productos!C60:E192,3,FALSE)</f>
        <v>1.1499999999999999</v>
      </c>
      <c r="J67">
        <v>0</v>
      </c>
      <c r="K67" s="9">
        <f t="shared" si="3"/>
        <v>0</v>
      </c>
    </row>
    <row r="68" spans="2:11" hidden="1" x14ac:dyDescent="0.25">
      <c r="B68" s="3">
        <f t="shared" si="4"/>
        <v>64</v>
      </c>
      <c r="C68" s="1">
        <v>45542</v>
      </c>
      <c r="D68" s="3">
        <f t="shared" si="5"/>
        <v>64</v>
      </c>
      <c r="E68" s="113" t="str">
        <f>+VLOOKUP(Ventas!D68,Productos!B60:E193,2,FALSE)</f>
        <v>Lustre Unidad</v>
      </c>
      <c r="F68" s="78" t="str">
        <f>VLOOKUP(Tabla3[[#This Row],[Nombre]],Tabla3[[Nombre]:[Precio]],2,FALSE)</f>
        <v>Lavado y Limpieza</v>
      </c>
      <c r="G68" s="95" t="s">
        <v>174</v>
      </c>
      <c r="H68" s="79" t="s">
        <v>151</v>
      </c>
      <c r="I68" s="77">
        <f>+VLOOKUP(E68,Productos!C61:E193,3,FALSE)</f>
        <v>0.1</v>
      </c>
      <c r="J68">
        <v>0</v>
      </c>
      <c r="K68" s="9">
        <f t="shared" si="3"/>
        <v>0</v>
      </c>
    </row>
    <row r="69" spans="2:11" hidden="1" x14ac:dyDescent="0.25">
      <c r="B69" s="3">
        <f t="shared" ref="B69:B100" si="6">ROW(A65)</f>
        <v>65</v>
      </c>
      <c r="C69" s="1">
        <v>45542</v>
      </c>
      <c r="D69" s="3">
        <f t="shared" ref="D69:D100" si="7">ROW(A65)</f>
        <v>65</v>
      </c>
      <c r="E69" s="113" t="str">
        <f>+VLOOKUP(Ventas!D69,Productos!B61:E194,2,FALSE)</f>
        <v>Lustre Paquete</v>
      </c>
      <c r="F69" s="78" t="str">
        <f>VLOOKUP(Tabla3[[#This Row],[Nombre]],Tabla3[[Nombre]:[Precio]],2,FALSE)</f>
        <v>Lavado y Limpieza</v>
      </c>
      <c r="G69" s="95" t="s">
        <v>174</v>
      </c>
      <c r="H69" s="79" t="s">
        <v>151</v>
      </c>
      <c r="I69" s="77">
        <f>+VLOOKUP(E69,Productos!C62:E194,3,FALSE)</f>
        <v>0.3</v>
      </c>
      <c r="J69">
        <v>0</v>
      </c>
      <c r="K69" s="9">
        <f t="shared" si="3"/>
        <v>0</v>
      </c>
    </row>
    <row r="70" spans="2:11" hidden="1" x14ac:dyDescent="0.25">
      <c r="B70" s="3">
        <f t="shared" si="6"/>
        <v>66</v>
      </c>
      <c r="C70" s="1">
        <v>45542</v>
      </c>
      <c r="D70" s="3">
        <f t="shared" si="7"/>
        <v>66</v>
      </c>
      <c r="E70" s="113" t="str">
        <f>+VLOOKUP(Ventas!D70,Productos!B62:E195,2,FALSE)</f>
        <v>Chocolate Osito</v>
      </c>
      <c r="F70" s="78" t="str">
        <f>VLOOKUP(Tabla3[[#This Row],[Nombre]],Tabla3[[Nombre]:[Precio]],2,FALSE)</f>
        <v>Golosinas</v>
      </c>
      <c r="G70" s="95" t="s">
        <v>174</v>
      </c>
      <c r="H70" s="79" t="s">
        <v>152</v>
      </c>
      <c r="I70" s="77">
        <f>+VLOOKUP(E70,Productos!C63:E195,3,FALSE)</f>
        <v>0.3</v>
      </c>
      <c r="J70">
        <v>0</v>
      </c>
      <c r="K70" s="9">
        <f t="shared" si="3"/>
        <v>0</v>
      </c>
    </row>
    <row r="71" spans="2:11" x14ac:dyDescent="0.25">
      <c r="B71" s="3">
        <f>ROW(A67)</f>
        <v>67</v>
      </c>
      <c r="C71" s="1">
        <v>45542</v>
      </c>
      <c r="D71" s="3">
        <f>ROW(A67)</f>
        <v>67</v>
      </c>
      <c r="E71" s="115" t="str">
        <f>+VLOOKUP(Ventas!D71,Productos!B63:E196,2,FALSE)</f>
        <v>Ramoncitos</v>
      </c>
      <c r="F71" s="78" t="str">
        <f>VLOOKUP(Tabla3[[#This Row],[Nombre]],Tabla3[[Nombre]:[Precio]],2,FALSE)</f>
        <v>Golosinas</v>
      </c>
      <c r="G71" s="95" t="s">
        <v>174</v>
      </c>
      <c r="H71" s="79" t="s">
        <v>152</v>
      </c>
      <c r="I71" s="77">
        <f>+VLOOKUP(E71,Productos!C64:E196,3,FALSE)</f>
        <v>0.1</v>
      </c>
      <c r="J71">
        <v>4</v>
      </c>
      <c r="K71" s="9">
        <f t="shared" si="3"/>
        <v>0.4</v>
      </c>
    </row>
    <row r="72" spans="2:11" hidden="1" x14ac:dyDescent="0.25">
      <c r="B72" s="3">
        <f t="shared" si="6"/>
        <v>68</v>
      </c>
      <c r="C72" s="1">
        <v>45542</v>
      </c>
      <c r="D72" s="3">
        <f t="shared" si="7"/>
        <v>68</v>
      </c>
      <c r="E72" s="113" t="str">
        <f>+VLOOKUP(Ventas!D72,Productos!B64:E197,2,FALSE)</f>
        <v>Galleta de Amor</v>
      </c>
      <c r="F72" s="78" t="str">
        <f>VLOOKUP(Tabla3[[#This Row],[Nombre]],Tabla3[[Nombre]:[Precio]],2,FALSE)</f>
        <v>Golosinas</v>
      </c>
      <c r="G72" s="95" t="s">
        <v>174</v>
      </c>
      <c r="H72" s="79" t="s">
        <v>152</v>
      </c>
      <c r="I72" s="77">
        <f>+VLOOKUP(E72,Productos!C65:E197,3,FALSE)</f>
        <v>0.4</v>
      </c>
      <c r="J72">
        <v>0</v>
      </c>
      <c r="K72" s="9">
        <f t="shared" si="3"/>
        <v>0</v>
      </c>
    </row>
    <row r="73" spans="2:11" x14ac:dyDescent="0.25">
      <c r="B73" s="3">
        <f>ROW(A69)</f>
        <v>69</v>
      </c>
      <c r="C73" s="1">
        <v>45542</v>
      </c>
      <c r="D73" s="3">
        <f>ROW(A69)</f>
        <v>69</v>
      </c>
      <c r="E73" s="115" t="str">
        <f>+VLOOKUP(Ventas!D73,Productos!B65:E198,2,FALSE)</f>
        <v xml:space="preserve">Cebolla Colorada  </v>
      </c>
      <c r="F73" s="78" t="str">
        <f>VLOOKUP(Tabla3[[#This Row],[Nombre]],Tabla3[[Nombre]:[Precio]],2,FALSE)</f>
        <v>Primera Necesidad</v>
      </c>
      <c r="G73" s="95" t="s">
        <v>174</v>
      </c>
      <c r="H73" s="79" t="s">
        <v>151</v>
      </c>
      <c r="I73" s="77">
        <f>+VLOOKUP(E73,Productos!C66:E198,3,FALSE)</f>
        <v>0.2</v>
      </c>
      <c r="J73">
        <v>4</v>
      </c>
      <c r="K73" s="9">
        <f t="shared" ref="K73:K136" si="8">+PRODUCT(J73,I73)</f>
        <v>0.8</v>
      </c>
    </row>
    <row r="74" spans="2:11" x14ac:dyDescent="0.25">
      <c r="B74" s="3">
        <f>ROW(A70)</f>
        <v>70</v>
      </c>
      <c r="C74" s="1">
        <v>45542</v>
      </c>
      <c r="D74" s="3">
        <f>ROW(A70)</f>
        <v>70</v>
      </c>
      <c r="E74" s="115" t="str">
        <f>+VLOOKUP(Ventas!D74,Productos!B66:E199,2,FALSE)</f>
        <v>Cebolla Blanca</v>
      </c>
      <c r="F74" s="78" t="str">
        <f>VLOOKUP(Tabla3[[#This Row],[Nombre]],Tabla3[[Nombre]:[Precio]],2,FALSE)</f>
        <v>Primera Necesidad</v>
      </c>
      <c r="G74" s="95" t="s">
        <v>174</v>
      </c>
      <c r="H74" s="79" t="s">
        <v>151</v>
      </c>
      <c r="I74" s="77">
        <f>+VLOOKUP(E74,Productos!C67:E199,3,FALSE)</f>
        <v>0.1</v>
      </c>
      <c r="J74">
        <v>2</v>
      </c>
      <c r="K74" s="9">
        <f t="shared" si="8"/>
        <v>0.2</v>
      </c>
    </row>
    <row r="75" spans="2:11" x14ac:dyDescent="0.25">
      <c r="B75" s="3">
        <f>ROW(A71)</f>
        <v>71</v>
      </c>
      <c r="C75" s="1">
        <v>45542</v>
      </c>
      <c r="D75" s="3">
        <f>ROW(A71)</f>
        <v>71</v>
      </c>
      <c r="E75" s="115" t="str">
        <f>+VLOOKUP(Ventas!D75,Productos!B67:E200,2,FALSE)</f>
        <v>Tomate</v>
      </c>
      <c r="F75" s="78" t="str">
        <f>VLOOKUP(Tabla3[[#This Row],[Nombre]],Tabla3[[Nombre]:[Precio]],2,FALSE)</f>
        <v>Primera Necesidad</v>
      </c>
      <c r="G75" s="95" t="s">
        <v>174</v>
      </c>
      <c r="H75" s="79" t="s">
        <v>151</v>
      </c>
      <c r="I75" s="77">
        <f>+VLOOKUP(E75,Productos!C68:E200,3,FALSE)</f>
        <v>0.2</v>
      </c>
      <c r="J75">
        <v>4</v>
      </c>
      <c r="K75" s="9">
        <f t="shared" si="8"/>
        <v>0.8</v>
      </c>
    </row>
    <row r="76" spans="2:11" x14ac:dyDescent="0.25">
      <c r="B76" s="3">
        <f>ROW(A72)</f>
        <v>72</v>
      </c>
      <c r="C76" s="1">
        <v>45542</v>
      </c>
      <c r="D76" s="3">
        <f>ROW(A72)</f>
        <v>72</v>
      </c>
      <c r="E76" s="115" t="str">
        <f>+VLOOKUP(Ventas!D76,Productos!B68:E201,2,FALSE)</f>
        <v>Pimiento</v>
      </c>
      <c r="F76" s="78" t="str">
        <f>VLOOKUP(Tabla3[[#This Row],[Nombre]],Tabla3[[Nombre]:[Precio]],2,FALSE)</f>
        <v>Primera Necesidad</v>
      </c>
      <c r="G76" s="95" t="s">
        <v>174</v>
      </c>
      <c r="H76" s="79" t="s">
        <v>151</v>
      </c>
      <c r="I76" s="77">
        <f>+VLOOKUP(E76,Productos!C69:E201,3,FALSE)</f>
        <v>0.2</v>
      </c>
      <c r="J76">
        <v>4</v>
      </c>
      <c r="K76" s="9">
        <f t="shared" si="8"/>
        <v>0.8</v>
      </c>
    </row>
    <row r="77" spans="2:11" x14ac:dyDescent="0.25">
      <c r="B77" s="3">
        <f t="shared" si="6"/>
        <v>73</v>
      </c>
      <c r="C77" s="1">
        <v>45542</v>
      </c>
      <c r="D77" s="3">
        <f t="shared" si="7"/>
        <v>73</v>
      </c>
      <c r="E77" s="115" t="str">
        <f>+VLOOKUP(Ventas!D77,Productos!B69:E202,2,FALSE)</f>
        <v xml:space="preserve">Papa </v>
      </c>
      <c r="F77" s="78" t="str">
        <f>VLOOKUP(Tabla3[[#This Row],[Nombre]],Tabla3[[Nombre]:[Precio]],2,FALSE)</f>
        <v>Primera Necesidad</v>
      </c>
      <c r="G77" s="95" t="s">
        <v>174</v>
      </c>
      <c r="H77" s="79" t="s">
        <v>151</v>
      </c>
      <c r="I77" s="77">
        <f>+VLOOKUP(E77,Productos!C70:E202,3,FALSE)</f>
        <v>0.2</v>
      </c>
      <c r="J77">
        <v>4</v>
      </c>
      <c r="K77" s="9">
        <f t="shared" si="8"/>
        <v>0.8</v>
      </c>
    </row>
    <row r="78" spans="2:11" x14ac:dyDescent="0.25">
      <c r="B78" s="3">
        <f t="shared" si="6"/>
        <v>74</v>
      </c>
      <c r="C78" s="1">
        <v>45542</v>
      </c>
      <c r="D78" s="3">
        <f t="shared" si="7"/>
        <v>74</v>
      </c>
      <c r="E78" s="115" t="str">
        <f>+VLOOKUP(Ventas!D78,Productos!B70:E203,2,FALSE)</f>
        <v>Pimienta</v>
      </c>
      <c r="F78" s="78" t="str">
        <f>VLOOKUP(Tabla3[[#This Row],[Nombre]],Tabla3[[Nombre]:[Precio]],2,FALSE)</f>
        <v>Primera Necesidad</v>
      </c>
      <c r="G78" s="95" t="s">
        <v>174</v>
      </c>
      <c r="H78" s="79" t="s">
        <v>151</v>
      </c>
      <c r="I78" s="77">
        <f>+VLOOKUP(E78,Productos!C71:E203,3,FALSE)</f>
        <v>0.1</v>
      </c>
      <c r="J78">
        <v>4</v>
      </c>
      <c r="K78" s="9">
        <f t="shared" si="8"/>
        <v>0.4</v>
      </c>
    </row>
    <row r="79" spans="2:11" x14ac:dyDescent="0.25">
      <c r="B79" s="3">
        <f t="shared" si="6"/>
        <v>75</v>
      </c>
      <c r="C79" s="1">
        <v>45542</v>
      </c>
      <c r="D79" s="3">
        <f t="shared" si="7"/>
        <v>75</v>
      </c>
      <c r="E79" s="115" t="str">
        <f>+VLOOKUP(Ventas!D79,Productos!B71:E204,2,FALSE)</f>
        <v>Ajo en sobre</v>
      </c>
      <c r="F79" s="78" t="str">
        <f>VLOOKUP(Tabla3[[#This Row],[Nombre]],Tabla3[[Nombre]:[Precio]],2,FALSE)</f>
        <v>Primera Necesidad</v>
      </c>
      <c r="G79" s="95" t="s">
        <v>174</v>
      </c>
      <c r="H79" s="79" t="s">
        <v>151</v>
      </c>
      <c r="I79" s="77">
        <f>+VLOOKUP(E79,Productos!C72:E204,3,FALSE)</f>
        <v>0.1</v>
      </c>
      <c r="J79">
        <v>1</v>
      </c>
      <c r="K79" s="9">
        <f t="shared" si="8"/>
        <v>0.1</v>
      </c>
    </row>
    <row r="80" spans="2:11" hidden="1" x14ac:dyDescent="0.25">
      <c r="B80" s="3">
        <f t="shared" si="6"/>
        <v>76</v>
      </c>
      <c r="C80" s="1">
        <v>45542</v>
      </c>
      <c r="D80" s="3">
        <f t="shared" si="7"/>
        <v>76</v>
      </c>
      <c r="E80" s="113" t="str">
        <f>+VLOOKUP(Ventas!D80,Productos!B72:E205,2,FALSE)</f>
        <v>Sabora</v>
      </c>
      <c r="F80" s="78" t="str">
        <f>VLOOKUP(Tabla3[[#This Row],[Nombre]],Tabla3[[Nombre]:[Precio]],2,FALSE)</f>
        <v>Primera Necesidad</v>
      </c>
      <c r="G80" s="95" t="s">
        <v>174</v>
      </c>
      <c r="H80" s="79" t="s">
        <v>151</v>
      </c>
      <c r="I80" s="77">
        <f>+VLOOKUP(E80,Productos!C73:E205,3,FALSE)</f>
        <v>0.1</v>
      </c>
      <c r="J80">
        <v>0</v>
      </c>
      <c r="K80" s="9">
        <f t="shared" si="8"/>
        <v>0</v>
      </c>
    </row>
    <row r="81" spans="2:11" hidden="1" x14ac:dyDescent="0.25">
      <c r="B81" s="3">
        <f t="shared" si="6"/>
        <v>77</v>
      </c>
      <c r="C81" s="1">
        <v>45542</v>
      </c>
      <c r="D81" s="3">
        <f t="shared" si="7"/>
        <v>77</v>
      </c>
      <c r="E81" s="113" t="str">
        <f>+VLOOKUP(Ventas!D81,Productos!B73:E206,2,FALSE)</f>
        <v>Achiote en sachet</v>
      </c>
      <c r="F81" s="78" t="str">
        <f>VLOOKUP(Tabla3[[#This Row],[Nombre]],Tabla3[[Nombre]:[Precio]],2,FALSE)</f>
        <v>Primera Necesidad</v>
      </c>
      <c r="G81" s="95" t="s">
        <v>174</v>
      </c>
      <c r="H81" s="79" t="s">
        <v>151</v>
      </c>
      <c r="I81" s="77">
        <f>+VLOOKUP(E81,Productos!C74:E206,3,FALSE)</f>
        <v>0.2</v>
      </c>
      <c r="J81">
        <v>0</v>
      </c>
      <c r="K81" s="9">
        <f t="shared" si="8"/>
        <v>0</v>
      </c>
    </row>
    <row r="82" spans="2:11" x14ac:dyDescent="0.25">
      <c r="B82" s="3">
        <f>ROW(A78)</f>
        <v>78</v>
      </c>
      <c r="C82" s="1">
        <v>45542</v>
      </c>
      <c r="D82" s="3">
        <f>ROW(A78)</f>
        <v>78</v>
      </c>
      <c r="E82" s="115" t="str">
        <f>+VLOOKUP(Ventas!D82,Productos!B74:E207,2,FALSE)</f>
        <v>Achiote en Pepa</v>
      </c>
      <c r="F82" s="78" t="str">
        <f>VLOOKUP(Tabla3[[#This Row],[Nombre]],Tabla3[[Nombre]:[Precio]],2,FALSE)</f>
        <v>Primera Necesidad</v>
      </c>
      <c r="G82" s="95" t="s">
        <v>174</v>
      </c>
      <c r="H82" s="79" t="s">
        <v>151</v>
      </c>
      <c r="I82" s="77">
        <f>+VLOOKUP(E82,Productos!C75:E207,3,FALSE)</f>
        <v>0.1</v>
      </c>
      <c r="J82">
        <v>1</v>
      </c>
      <c r="K82" s="9">
        <f t="shared" si="8"/>
        <v>0.1</v>
      </c>
    </row>
    <row r="83" spans="2:11" hidden="1" x14ac:dyDescent="0.25">
      <c r="B83" s="3">
        <f t="shared" si="6"/>
        <v>79</v>
      </c>
      <c r="C83" s="1">
        <v>45542</v>
      </c>
      <c r="D83" s="3">
        <f t="shared" si="7"/>
        <v>79</v>
      </c>
      <c r="E83" s="113" t="str">
        <f>+VLOOKUP(Ventas!D83,Productos!B75:E208,2,FALSE)</f>
        <v>Té en Sobre</v>
      </c>
      <c r="F83" s="78" t="str">
        <f>VLOOKUP(Tabla3[[#This Row],[Nombre]],Tabla3[[Nombre]:[Precio]],2,FALSE)</f>
        <v>Primera Necesidad</v>
      </c>
      <c r="G83" s="95" t="s">
        <v>174</v>
      </c>
      <c r="H83" s="79" t="s">
        <v>151</v>
      </c>
      <c r="I83" s="77">
        <f>+VLOOKUP(E83,Productos!C76:E208,3,FALSE)</f>
        <v>0.1</v>
      </c>
      <c r="J83">
        <v>0</v>
      </c>
      <c r="K83" s="9">
        <f t="shared" si="8"/>
        <v>0</v>
      </c>
    </row>
    <row r="84" spans="2:11" hidden="1" x14ac:dyDescent="0.25">
      <c r="B84" s="3">
        <f t="shared" si="6"/>
        <v>80</v>
      </c>
      <c r="C84" s="1">
        <v>45542</v>
      </c>
      <c r="D84" s="3">
        <f t="shared" si="7"/>
        <v>80</v>
      </c>
      <c r="E84" s="113" t="str">
        <f>+VLOOKUP(Ventas!D84,Productos!B76:E209,2,FALSE)</f>
        <v>Comino</v>
      </c>
      <c r="F84" s="78" t="str">
        <f>VLOOKUP(Tabla3[[#This Row],[Nombre]],Tabla3[[Nombre]:[Precio]],2,FALSE)</f>
        <v>Primera Necesidad</v>
      </c>
      <c r="G84" s="95" t="s">
        <v>174</v>
      </c>
      <c r="H84" s="79" t="s">
        <v>151</v>
      </c>
      <c r="I84" s="77">
        <f>+VLOOKUP(E84,Productos!C77:E209,3,FALSE)</f>
        <v>0.1</v>
      </c>
      <c r="J84">
        <v>0</v>
      </c>
      <c r="K84" s="9">
        <f t="shared" si="8"/>
        <v>0</v>
      </c>
    </row>
    <row r="85" spans="2:11" x14ac:dyDescent="0.25">
      <c r="B85" s="3">
        <f>ROW(A81)</f>
        <v>81</v>
      </c>
      <c r="C85" s="1">
        <v>45542</v>
      </c>
      <c r="D85" s="3">
        <f>ROW(A81)</f>
        <v>81</v>
      </c>
      <c r="E85" s="115" t="str">
        <f>+VLOOKUP(Ventas!D85,Productos!B77:E210,2,FALSE)</f>
        <v>Leche Viglac 1/2 Litro</v>
      </c>
      <c r="F85" s="78" t="str">
        <f>VLOOKUP(Tabla3[[#This Row],[Nombre]],Tabla3[[Nombre]:[Precio]],2,FALSE)</f>
        <v>Primera Necesidad</v>
      </c>
      <c r="G85" s="95" t="s">
        <v>174</v>
      </c>
      <c r="H85" s="79" t="s">
        <v>151</v>
      </c>
      <c r="I85" s="77">
        <f>+VLOOKUP(E85,Productos!C78:E210,3,FALSE)</f>
        <v>0.5</v>
      </c>
      <c r="J85">
        <v>4</v>
      </c>
      <c r="K85" s="9">
        <f t="shared" si="8"/>
        <v>2</v>
      </c>
    </row>
    <row r="86" spans="2:11" x14ac:dyDescent="0.25">
      <c r="B86" s="3">
        <f>ROW(A82)</f>
        <v>82</v>
      </c>
      <c r="C86" s="1">
        <v>45542</v>
      </c>
      <c r="D86" s="3">
        <f>ROW(A82)</f>
        <v>82</v>
      </c>
      <c r="E86" s="115" t="str">
        <f>+VLOOKUP(Ventas!D86,Productos!B78:E211,2,FALSE)</f>
        <v>Leche Viglac 1/4</v>
      </c>
      <c r="F86" s="78" t="str">
        <f>VLOOKUP(Tabla3[[#This Row],[Nombre]],Tabla3[[Nombre]:[Precio]],2,FALSE)</f>
        <v>Primera Necesidad</v>
      </c>
      <c r="G86" s="95" t="s">
        <v>174</v>
      </c>
      <c r="H86" s="79" t="s">
        <v>151</v>
      </c>
      <c r="I86" s="77">
        <f>+VLOOKUP(E86,Productos!C78:E211,3,FALSE)</f>
        <v>0.25</v>
      </c>
      <c r="J86">
        <v>3</v>
      </c>
      <c r="K86" s="9">
        <f t="shared" si="8"/>
        <v>0.75</v>
      </c>
    </row>
    <row r="87" spans="2:11" hidden="1" x14ac:dyDescent="0.25">
      <c r="B87" s="3">
        <f t="shared" si="6"/>
        <v>83</v>
      </c>
      <c r="C87" s="1">
        <v>45542</v>
      </c>
      <c r="D87" s="3">
        <f t="shared" si="7"/>
        <v>83</v>
      </c>
      <c r="E87" s="113" t="str">
        <f>+VLOOKUP(Ventas!D87,Productos!B78:E212,2,FALSE)</f>
        <v>Ajo en Pepa</v>
      </c>
      <c r="F87" s="78" t="str">
        <f>VLOOKUP(Tabla3[[#This Row],[Nombre]],Tabla3[[Nombre]:[Precio]],2,FALSE)</f>
        <v>Primera Necesidad</v>
      </c>
      <c r="G87" s="95" t="s">
        <v>174</v>
      </c>
      <c r="H87" s="79" t="s">
        <v>151</v>
      </c>
      <c r="I87" s="77">
        <f>+VLOOKUP(E87,Productos!C78:E212,3,FALSE)</f>
        <v>0.2</v>
      </c>
      <c r="J87">
        <v>0</v>
      </c>
      <c r="K87" s="9">
        <f t="shared" si="8"/>
        <v>0</v>
      </c>
    </row>
    <row r="88" spans="2:11" hidden="1" x14ac:dyDescent="0.25">
      <c r="B88" s="3">
        <f t="shared" si="6"/>
        <v>84</v>
      </c>
      <c r="C88" s="1">
        <v>45542</v>
      </c>
      <c r="D88" s="3">
        <f t="shared" si="7"/>
        <v>84</v>
      </c>
      <c r="E88" s="113" t="str">
        <f>+VLOOKUP(Ventas!D88,Productos!B78:E213,2,FALSE)</f>
        <v>Pulp de Durazno</v>
      </c>
      <c r="F88" s="78" t="str">
        <f>VLOOKUP(Tabla3[[#This Row],[Nombre]],Tabla3[[Nombre]:[Precio]],2,FALSE)</f>
        <v>Bebidas</v>
      </c>
      <c r="G88" s="95" t="s">
        <v>174</v>
      </c>
      <c r="H88" s="79" t="s">
        <v>151</v>
      </c>
      <c r="I88" s="77">
        <f>+VLOOKUP(E88,Productos!C78:E213,3,FALSE)</f>
        <v>0.3</v>
      </c>
      <c r="J88">
        <v>0</v>
      </c>
      <c r="K88" s="9">
        <f t="shared" si="8"/>
        <v>0</v>
      </c>
    </row>
    <row r="89" spans="2:11" hidden="1" x14ac:dyDescent="0.25">
      <c r="B89" s="3">
        <f t="shared" si="6"/>
        <v>85</v>
      </c>
      <c r="C89" s="1">
        <v>45542</v>
      </c>
      <c r="D89" s="3">
        <f t="shared" si="7"/>
        <v>85</v>
      </c>
      <c r="E89" s="113" t="str">
        <f>+VLOOKUP(Ventas!D89,Productos!B78:E214,2,FALSE)</f>
        <v>Limon</v>
      </c>
      <c r="F89" s="78" t="str">
        <f>VLOOKUP(Tabla3[[#This Row],[Nombre]],Tabla3[[Nombre]:[Precio]],2,FALSE)</f>
        <v>Primera Necesidad</v>
      </c>
      <c r="G89" s="95" t="s">
        <v>174</v>
      </c>
      <c r="H89" s="79" t="s">
        <v>151</v>
      </c>
      <c r="I89" s="77">
        <f>+VLOOKUP(E89,Productos!C78:E214,3,FALSE)</f>
        <v>0.1</v>
      </c>
      <c r="J89">
        <v>0</v>
      </c>
      <c r="K89" s="9">
        <f t="shared" si="8"/>
        <v>0</v>
      </c>
    </row>
    <row r="90" spans="2:11" hidden="1" x14ac:dyDescent="0.25">
      <c r="B90" s="3">
        <f t="shared" si="6"/>
        <v>86</v>
      </c>
      <c r="C90" s="1">
        <v>45542</v>
      </c>
      <c r="D90" s="3">
        <f t="shared" si="7"/>
        <v>86</v>
      </c>
      <c r="E90" s="113" t="str">
        <f>+VLOOKUP(Ventas!D90,Productos!B78:E215,2,FALSE)</f>
        <v>Naranjilla</v>
      </c>
      <c r="F90" s="78" t="str">
        <f>VLOOKUP(Tabla3[[#This Row],[Nombre]],Tabla3[[Nombre]:[Precio]],2,FALSE)</f>
        <v>Primera Necesidad</v>
      </c>
      <c r="G90" s="95" t="s">
        <v>174</v>
      </c>
      <c r="H90" s="79" t="s">
        <v>151</v>
      </c>
      <c r="I90" s="77">
        <f>+VLOOKUP(E90,Productos!C79:E215,3,FALSE)</f>
        <v>0.15</v>
      </c>
      <c r="J90">
        <v>0</v>
      </c>
      <c r="K90" s="9">
        <f t="shared" si="8"/>
        <v>0</v>
      </c>
    </row>
    <row r="91" spans="2:11" hidden="1" x14ac:dyDescent="0.25">
      <c r="B91" s="3">
        <f t="shared" si="6"/>
        <v>87</v>
      </c>
      <c r="C91" s="1">
        <v>45542</v>
      </c>
      <c r="D91" s="3">
        <f t="shared" si="7"/>
        <v>87</v>
      </c>
      <c r="E91" s="113" t="str">
        <f>+VLOOKUP(Ventas!D91,Productos!B79:E216,2,FALSE)</f>
        <v>Totame de Árbol</v>
      </c>
      <c r="F91" s="78" t="str">
        <f>VLOOKUP(Tabla3[[#This Row],[Nombre]],Tabla3[[Nombre]:[Precio]],2,FALSE)</f>
        <v>Primera Necesidad</v>
      </c>
      <c r="G91" s="95" t="s">
        <v>174</v>
      </c>
      <c r="H91" s="79" t="s">
        <v>151</v>
      </c>
      <c r="I91" s="77">
        <f>+VLOOKUP(E91,Productos!C80:E216,3,FALSE)</f>
        <v>0.3</v>
      </c>
      <c r="J91">
        <v>0</v>
      </c>
      <c r="K91" s="9">
        <f t="shared" si="8"/>
        <v>0</v>
      </c>
    </row>
    <row r="92" spans="2:11" hidden="1" x14ac:dyDescent="0.25">
      <c r="B92" s="3">
        <f t="shared" si="6"/>
        <v>88</v>
      </c>
      <c r="C92" s="1">
        <v>45542</v>
      </c>
      <c r="D92" s="3">
        <f t="shared" si="7"/>
        <v>88</v>
      </c>
      <c r="E92" s="113" t="str">
        <f>+VLOOKUP(Ventas!D92,Productos!B80:E217,2,FALSE)</f>
        <v>Pasta Colgate</v>
      </c>
      <c r="F92" s="78" t="str">
        <f>VLOOKUP(Tabla3[[#This Row],[Nombre]],Tabla3[[Nombre]:[Precio]],2,FALSE)</f>
        <v>Limpieza Personal</v>
      </c>
      <c r="G92" s="95" t="s">
        <v>174</v>
      </c>
      <c r="H92" s="79" t="s">
        <v>151</v>
      </c>
      <c r="I92" s="77">
        <f>+VLOOKUP(E92,Productos!C81:E217,3,FALSE)</f>
        <v>1.1000000000000001</v>
      </c>
      <c r="J92">
        <v>0</v>
      </c>
      <c r="K92" s="9">
        <f t="shared" si="8"/>
        <v>0</v>
      </c>
    </row>
    <row r="93" spans="2:11" hidden="1" x14ac:dyDescent="0.25">
      <c r="B93" s="3">
        <f>ROW(A89)</f>
        <v>89</v>
      </c>
      <c r="C93" s="1">
        <v>45542</v>
      </c>
      <c r="D93" s="3">
        <f>ROW(A89)</f>
        <v>89</v>
      </c>
      <c r="E93" s="115" t="str">
        <f>+VLOOKUP(Ventas!D93,Productos!B81:E218,2,FALSE)</f>
        <v>Toallas Sanitarias Nosotras Paquete</v>
      </c>
      <c r="F93" s="78" t="str">
        <f>VLOOKUP(Tabla3[[#This Row],[Nombre]],Tabla3[[Nombre]:[Precio]],2,FALSE)</f>
        <v>Limpieza Personal</v>
      </c>
      <c r="G93" s="95" t="s">
        <v>176</v>
      </c>
      <c r="H93" s="79" t="s">
        <v>151</v>
      </c>
      <c r="I93" s="77">
        <f>+VLOOKUP(E93,Productos!C82:E218,3,FALSE)</f>
        <v>1.1499999999999999</v>
      </c>
      <c r="J93">
        <v>0</v>
      </c>
      <c r="K93" s="9">
        <f t="shared" si="8"/>
        <v>0</v>
      </c>
    </row>
    <row r="94" spans="2:11" hidden="1" x14ac:dyDescent="0.25">
      <c r="B94" s="3">
        <f t="shared" si="6"/>
        <v>90</v>
      </c>
      <c r="C94" s="1">
        <v>45542</v>
      </c>
      <c r="D94" s="3">
        <f t="shared" si="7"/>
        <v>90</v>
      </c>
      <c r="E94" s="113" t="str">
        <f>+VLOOKUP(Ventas!D94,Productos!B82:E219,2,FALSE)</f>
        <v>Toallas Sanitarias Nosotras Unidad</v>
      </c>
      <c r="F94" s="78" t="str">
        <f>VLOOKUP(Tabla3[[#This Row],[Nombre]],Tabla3[[Nombre]:[Precio]],2,FALSE)</f>
        <v>Limpieza Personal</v>
      </c>
      <c r="G94" s="95" t="s">
        <v>176</v>
      </c>
      <c r="H94" s="79" t="s">
        <v>151</v>
      </c>
      <c r="I94" s="77">
        <f>+VLOOKUP(E94,Productos!C83:E219,3,FALSE)</f>
        <v>0.15</v>
      </c>
      <c r="J94">
        <v>0</v>
      </c>
      <c r="K94" s="9">
        <f t="shared" si="8"/>
        <v>0</v>
      </c>
    </row>
    <row r="95" spans="2:11" hidden="1" x14ac:dyDescent="0.25">
      <c r="B95" s="3">
        <f t="shared" si="6"/>
        <v>91</v>
      </c>
      <c r="C95" s="1">
        <v>45542</v>
      </c>
      <c r="D95" s="3">
        <f t="shared" si="7"/>
        <v>91</v>
      </c>
      <c r="E95" s="113" t="str">
        <f>+VLOOKUP(Ventas!D95,Productos!B83:E220,2,FALSE)</f>
        <v>Toallas Sanitarias Siempre Libre Paquete</v>
      </c>
      <c r="F95" s="78" t="str">
        <f>VLOOKUP(Tabla3[[#This Row],[Nombre]],Tabla3[[Nombre]:[Precio]],2,FALSE)</f>
        <v>Limpieza Personal</v>
      </c>
      <c r="G95" s="95" t="s">
        <v>174</v>
      </c>
      <c r="H95" s="79" t="s">
        <v>151</v>
      </c>
      <c r="I95" s="77">
        <f>+VLOOKUP(E95,Productos!C84:E220,3,FALSE)</f>
        <v>1.1499999999999999</v>
      </c>
      <c r="J95">
        <v>0</v>
      </c>
      <c r="K95" s="9">
        <f t="shared" si="8"/>
        <v>0</v>
      </c>
    </row>
    <row r="96" spans="2:11" hidden="1" x14ac:dyDescent="0.25">
      <c r="B96" s="3">
        <f t="shared" si="6"/>
        <v>92</v>
      </c>
      <c r="C96" s="1">
        <v>45542</v>
      </c>
      <c r="D96" s="3">
        <f t="shared" si="7"/>
        <v>92</v>
      </c>
      <c r="E96" s="113" t="str">
        <f>+VLOOKUP(Ventas!D96,Productos!B84:E221,2,FALSE)</f>
        <v>Toallas Sanitarias Siempre Libre Unidad</v>
      </c>
      <c r="F96" s="78" t="str">
        <f>VLOOKUP(Tabla3[[#This Row],[Nombre]],Tabla3[[Nombre]:[Precio]],2,FALSE)</f>
        <v>Limpieza Personal</v>
      </c>
      <c r="G96" s="95" t="s">
        <v>174</v>
      </c>
      <c r="H96" s="79" t="s">
        <v>151</v>
      </c>
      <c r="I96" s="77">
        <f>+VLOOKUP(E96,Productos!C85:E221,3,FALSE)</f>
        <v>0.15</v>
      </c>
      <c r="J96">
        <v>0</v>
      </c>
      <c r="K96" s="9">
        <f t="shared" si="8"/>
        <v>0</v>
      </c>
    </row>
    <row r="97" spans="2:11" hidden="1" x14ac:dyDescent="0.25">
      <c r="B97" s="3">
        <f t="shared" si="6"/>
        <v>93</v>
      </c>
      <c r="C97" s="1">
        <v>45542</v>
      </c>
      <c r="D97" s="3">
        <f t="shared" si="7"/>
        <v>93</v>
      </c>
      <c r="E97" s="113" t="str">
        <f>+VLOOKUP(Ventas!D97,Productos!B85:E222,2,FALSE)</f>
        <v>Protectores Intimas Paquete</v>
      </c>
      <c r="F97" s="78" t="str">
        <f>VLOOKUP(Tabla3[[#This Row],[Nombre]],Tabla3[[Nombre]:[Precio]],2,FALSE)</f>
        <v>Limpieza Personal</v>
      </c>
      <c r="G97" s="95" t="s">
        <v>174</v>
      </c>
      <c r="H97" s="79" t="s">
        <v>151</v>
      </c>
      <c r="I97" s="77">
        <f>+VLOOKUP(E97,Productos!C86:E222,3,FALSE)</f>
        <v>1.25</v>
      </c>
      <c r="J97">
        <v>0</v>
      </c>
      <c r="K97" s="9">
        <f t="shared" si="8"/>
        <v>0</v>
      </c>
    </row>
    <row r="98" spans="2:11" hidden="1" x14ac:dyDescent="0.25">
      <c r="B98" s="3">
        <f t="shared" si="6"/>
        <v>94</v>
      </c>
      <c r="C98" s="1">
        <v>45542</v>
      </c>
      <c r="D98" s="3">
        <f t="shared" si="7"/>
        <v>94</v>
      </c>
      <c r="E98" s="113" t="str">
        <f>+VLOOKUP(Ventas!D98,Productos!B86:E223,2,FALSE)</f>
        <v>Protectores Intimas Unidad</v>
      </c>
      <c r="F98" s="78" t="str">
        <f>VLOOKUP(Tabla3[[#This Row],[Nombre]],Tabla3[[Nombre]:[Precio]],2,FALSE)</f>
        <v>Limpieza Personal</v>
      </c>
      <c r="G98" s="95" t="s">
        <v>174</v>
      </c>
      <c r="H98" s="79" t="s">
        <v>151</v>
      </c>
      <c r="I98" s="77">
        <f>+VLOOKUP(E98,Productos!C87:E223,3,FALSE)</f>
        <v>0.15</v>
      </c>
      <c r="J98">
        <v>0</v>
      </c>
      <c r="K98" s="9">
        <f t="shared" si="8"/>
        <v>0</v>
      </c>
    </row>
    <row r="99" spans="2:11" hidden="1" x14ac:dyDescent="0.25">
      <c r="B99" s="3">
        <f t="shared" si="6"/>
        <v>95</v>
      </c>
      <c r="C99" s="1">
        <v>45542</v>
      </c>
      <c r="D99" s="3">
        <f t="shared" si="7"/>
        <v>95</v>
      </c>
      <c r="E99" s="113" t="str">
        <f>+VLOOKUP(Ventas!D99,Productos!B87:E224,2,FALSE)</f>
        <v>Salchicha</v>
      </c>
      <c r="F99" s="78" t="str">
        <f>VLOOKUP(Tabla3[[#This Row],[Nombre]],Tabla3[[Nombre]:[Precio]],2,FALSE)</f>
        <v>Embutidos</v>
      </c>
      <c r="G99" s="95" t="s">
        <v>174</v>
      </c>
      <c r="H99" s="79" t="s">
        <v>151</v>
      </c>
      <c r="I99" s="77">
        <f>+VLOOKUP(E99,Productos!C88:E224,3,FALSE)</f>
        <v>0.15</v>
      </c>
      <c r="J99">
        <v>0</v>
      </c>
      <c r="K99" s="9">
        <f t="shared" si="8"/>
        <v>0</v>
      </c>
    </row>
    <row r="100" spans="2:11" hidden="1" x14ac:dyDescent="0.25">
      <c r="B100" s="3">
        <f t="shared" si="6"/>
        <v>96</v>
      </c>
      <c r="C100" s="1">
        <v>45542</v>
      </c>
      <c r="D100" s="3">
        <f t="shared" si="7"/>
        <v>96</v>
      </c>
      <c r="E100" s="113" t="str">
        <f>+VLOOKUP(Ventas!D100,Productos!B88:E225,2,FALSE)</f>
        <v>Chorizo</v>
      </c>
      <c r="F100" s="78" t="str">
        <f>VLOOKUP(Tabla3[[#This Row],[Nombre]],Tabla3[[Nombre]:[Precio]],2,FALSE)</f>
        <v>Embutidos</v>
      </c>
      <c r="G100" s="95" t="s">
        <v>174</v>
      </c>
      <c r="H100" s="79" t="s">
        <v>151</v>
      </c>
      <c r="I100" s="77">
        <f>+VLOOKUP(E100,Productos!C89:E225,3,FALSE)</f>
        <v>0.3</v>
      </c>
      <c r="J100">
        <v>0</v>
      </c>
      <c r="K100" s="9">
        <f t="shared" si="8"/>
        <v>0</v>
      </c>
    </row>
    <row r="101" spans="2:11" hidden="1" x14ac:dyDescent="0.25">
      <c r="B101" s="3">
        <f t="shared" ref="B101:B109" si="9">ROW(A97)</f>
        <v>97</v>
      </c>
      <c r="C101" s="1">
        <v>45542</v>
      </c>
      <c r="D101" s="3">
        <f t="shared" ref="D101:D109" si="10">ROW(A97)</f>
        <v>97</v>
      </c>
      <c r="E101" s="113" t="str">
        <f>+VLOOKUP(Ventas!D101,Productos!B89:E226,2,FALSE)</f>
        <v>Canela</v>
      </c>
      <c r="F101" s="78" t="str">
        <f>VLOOKUP(Tabla3[[#This Row],[Nombre]],Tabla3[[Nombre]:[Precio]],2,FALSE)</f>
        <v>Primera Necesidad</v>
      </c>
      <c r="G101" s="95" t="s">
        <v>174</v>
      </c>
      <c r="H101" s="79" t="s">
        <v>151</v>
      </c>
      <c r="I101" s="77">
        <f>+VLOOKUP(E101,Productos!C90:E226,3,FALSE)</f>
        <v>0.1</v>
      </c>
      <c r="J101">
        <v>0</v>
      </c>
      <c r="K101" s="9">
        <f t="shared" si="8"/>
        <v>0</v>
      </c>
    </row>
    <row r="102" spans="2:11" hidden="1" x14ac:dyDescent="0.25">
      <c r="B102" s="3">
        <f t="shared" si="9"/>
        <v>98</v>
      </c>
      <c r="C102" s="1">
        <v>45542</v>
      </c>
      <c r="D102" s="3">
        <f t="shared" si="10"/>
        <v>98</v>
      </c>
      <c r="E102" s="113" t="str">
        <f>+VLOOKUP(Ventas!D102,Productos!B90:E227,2,FALSE)</f>
        <v>Cucharas desechables</v>
      </c>
      <c r="F102" s="78" t="str">
        <f>VLOOKUP(Tabla3[[#This Row],[Nombre]],Tabla3[[Nombre]:[Precio]],2,FALSE)</f>
        <v>Otro</v>
      </c>
      <c r="G102" s="95" t="s">
        <v>173</v>
      </c>
      <c r="H102" s="79" t="s">
        <v>151</v>
      </c>
      <c r="I102" s="77">
        <f>+VLOOKUP(E102,Productos!C91:E227,3,FALSE)</f>
        <v>0.05</v>
      </c>
      <c r="J102">
        <v>0</v>
      </c>
      <c r="K102" s="9">
        <f t="shared" si="8"/>
        <v>0</v>
      </c>
    </row>
    <row r="103" spans="2:11" hidden="1" x14ac:dyDescent="0.25">
      <c r="B103" s="3">
        <f t="shared" si="9"/>
        <v>99</v>
      </c>
      <c r="C103" s="1">
        <v>45542</v>
      </c>
      <c r="D103" s="3">
        <f t="shared" si="10"/>
        <v>99</v>
      </c>
      <c r="E103" s="113" t="str">
        <f>+VLOOKUP(Ventas!D103,Productos!B91:E228,2,FALSE)</f>
        <v>Vasos Desechables</v>
      </c>
      <c r="F103" s="78" t="str">
        <f>VLOOKUP(Tabla3[[#This Row],[Nombre]],Tabla3[[Nombre]:[Precio]],2,FALSE)</f>
        <v>Otro</v>
      </c>
      <c r="G103" s="95" t="s">
        <v>173</v>
      </c>
      <c r="H103" s="79" t="s">
        <v>151</v>
      </c>
      <c r="I103" s="77">
        <f>+VLOOKUP(E103,Productos!C92:E228,3,FALSE)</f>
        <v>0.05</v>
      </c>
      <c r="J103">
        <v>0</v>
      </c>
      <c r="K103" s="9">
        <f t="shared" si="8"/>
        <v>0</v>
      </c>
    </row>
    <row r="104" spans="2:11" hidden="1" x14ac:dyDescent="0.25">
      <c r="B104" s="3">
        <f t="shared" si="9"/>
        <v>100</v>
      </c>
      <c r="C104" s="1">
        <v>45542</v>
      </c>
      <c r="D104" s="3">
        <f t="shared" si="10"/>
        <v>100</v>
      </c>
      <c r="E104" s="113" t="str">
        <f>+VLOOKUP(Ventas!D104,Productos!B92:E229,2,FALSE)</f>
        <v>Tarrinas Desechables</v>
      </c>
      <c r="F104" s="78" t="str">
        <f>VLOOKUP(Tabla3[[#This Row],[Nombre]],Tabla3[[Nombre]:[Precio]],2,FALSE)</f>
        <v>Otro</v>
      </c>
      <c r="G104" s="95" t="s">
        <v>173</v>
      </c>
      <c r="H104" s="79" t="s">
        <v>151</v>
      </c>
      <c r="I104" s="77">
        <f>+VLOOKUP(E104,Productos!C93:E229,3,FALSE)</f>
        <v>0.15</v>
      </c>
      <c r="J104">
        <v>0</v>
      </c>
      <c r="K104" s="9">
        <f t="shared" si="8"/>
        <v>0</v>
      </c>
    </row>
    <row r="105" spans="2:11" x14ac:dyDescent="0.25">
      <c r="B105" s="3">
        <f>ROW(A101)</f>
        <v>101</v>
      </c>
      <c r="C105" s="1">
        <v>45542</v>
      </c>
      <c r="D105" s="3">
        <f>ROW(A101)</f>
        <v>101</v>
      </c>
      <c r="E105" s="115" t="str">
        <f>+VLOOKUP(Ventas!D105,Productos!B93:E230,2,FALSE)</f>
        <v>Lapiz de Madera Genius</v>
      </c>
      <c r="F105" s="78" t="str">
        <f>VLOOKUP(Tabla3[[#This Row],[Nombre]],Tabla3[[Nombre]:[Precio]],2,FALSE)</f>
        <v>Utiles Escolares</v>
      </c>
      <c r="G105" s="95" t="s">
        <v>175</v>
      </c>
      <c r="H105" s="79" t="s">
        <v>152</v>
      </c>
      <c r="I105" s="77">
        <f>+VLOOKUP(E105,Productos!C94:E230,3,FALSE)</f>
        <v>0.3</v>
      </c>
      <c r="J105">
        <v>1</v>
      </c>
      <c r="K105" s="9">
        <f t="shared" si="8"/>
        <v>0.3</v>
      </c>
    </row>
    <row r="106" spans="2:11" hidden="1" x14ac:dyDescent="0.25">
      <c r="B106" s="3">
        <f>ROW(A102)</f>
        <v>102</v>
      </c>
      <c r="C106" s="1">
        <v>45542</v>
      </c>
      <c r="D106" s="3">
        <f>ROW(A102)</f>
        <v>102</v>
      </c>
      <c r="E106" s="113" t="str">
        <f>+VLOOKUP(Ventas!D106,Productos!B94:E231,2,FALSE)</f>
        <v>Lapiz de Madera Alex</v>
      </c>
      <c r="F106" s="78" t="str">
        <f>VLOOKUP(Tabla3[[#This Row],[Nombre]],Tabla3[[Nombre]:[Precio]],2,FALSE)</f>
        <v>Utiles Escolares</v>
      </c>
      <c r="G106" s="95" t="s">
        <v>175</v>
      </c>
      <c r="H106" s="79" t="s">
        <v>152</v>
      </c>
      <c r="I106" s="77">
        <f>+VLOOKUP(E106,Productos!C95:E231,3,FALSE)</f>
        <v>0.3</v>
      </c>
      <c r="J106">
        <v>0</v>
      </c>
      <c r="K106" s="9">
        <f t="shared" si="8"/>
        <v>0</v>
      </c>
    </row>
    <row r="107" spans="2:11" hidden="1" x14ac:dyDescent="0.25">
      <c r="B107" s="3">
        <f>ROW(A103)</f>
        <v>103</v>
      </c>
      <c r="C107" s="1">
        <v>45542</v>
      </c>
      <c r="D107" s="3">
        <f>ROW(A103)</f>
        <v>103</v>
      </c>
      <c r="E107" s="113" t="str">
        <f>+VLOOKUP(Ventas!D107,Productos!B95:E232,2,FALSE)</f>
        <v>Sacapuntas de Acero</v>
      </c>
      <c r="F107" s="78" t="str">
        <f>VLOOKUP(Tabla3[[#This Row],[Nombre]],Tabla3[[Nombre]:[Precio]],2,FALSE)</f>
        <v>Utiles Escolares</v>
      </c>
      <c r="G107" s="95" t="s">
        <v>175</v>
      </c>
      <c r="H107" s="79" t="s">
        <v>152</v>
      </c>
      <c r="I107" s="77">
        <f>+VLOOKUP(E107,Productos!C96:E232,3,FALSE)</f>
        <v>0.3</v>
      </c>
      <c r="J107">
        <v>0</v>
      </c>
      <c r="K107" s="9">
        <f t="shared" si="8"/>
        <v>0</v>
      </c>
    </row>
    <row r="108" spans="2:11" hidden="1" x14ac:dyDescent="0.25">
      <c r="B108" s="3">
        <f>ROW(A104)</f>
        <v>104</v>
      </c>
      <c r="C108" s="1">
        <v>45542</v>
      </c>
      <c r="D108" s="3">
        <f>ROW(A104)</f>
        <v>104</v>
      </c>
      <c r="E108" s="113" t="str">
        <f>+VLOOKUP(Ventas!D108,Productos!B96:E233,2,FALSE)</f>
        <v>Sacapuntas de plastico</v>
      </c>
      <c r="F108" s="78" t="str">
        <f>VLOOKUP(Tabla3[[#This Row],[Nombre]],Tabla3[[Nombre]:[Precio]],2,FALSE)</f>
        <v>Utiles Escolares</v>
      </c>
      <c r="G108" s="95" t="s">
        <v>175</v>
      </c>
      <c r="H108" s="79" t="s">
        <v>152</v>
      </c>
      <c r="I108" s="77">
        <f>+VLOOKUP(E108,Productos!C97:E233,3,FALSE)</f>
        <v>0.15</v>
      </c>
      <c r="J108">
        <v>0</v>
      </c>
      <c r="K108" s="9">
        <f t="shared" si="8"/>
        <v>0</v>
      </c>
    </row>
    <row r="109" spans="2:11" hidden="1" x14ac:dyDescent="0.25">
      <c r="B109" s="3">
        <f t="shared" si="9"/>
        <v>105</v>
      </c>
      <c r="C109" s="1">
        <v>45542</v>
      </c>
      <c r="D109" s="3">
        <f t="shared" si="10"/>
        <v>105</v>
      </c>
      <c r="E109" s="113" t="str">
        <f>+VLOOKUP(Ventas!D109,Productos!B97:E234,2,FALSE)</f>
        <v>Borrador de Queso</v>
      </c>
      <c r="F109" s="78" t="str">
        <f>VLOOKUP(Tabla3[[#This Row],[Nombre]],Tabla3[[Nombre]:[Precio]],2,FALSE)</f>
        <v>Utiles Escolares</v>
      </c>
      <c r="G109" s="95" t="s">
        <v>175</v>
      </c>
      <c r="H109" s="79" t="s">
        <v>152</v>
      </c>
      <c r="I109" s="77">
        <f>+VLOOKUP(E109,Productos!C98:E234,3,FALSE)</f>
        <v>0.3</v>
      </c>
      <c r="J109">
        <v>0</v>
      </c>
      <c r="K109" s="9">
        <f t="shared" si="8"/>
        <v>0</v>
      </c>
    </row>
    <row r="110" spans="2:11" hidden="1" x14ac:dyDescent="0.25">
      <c r="B110" s="3">
        <f t="shared" ref="B110:B115" si="11">ROW(A1)</f>
        <v>1</v>
      </c>
      <c r="C110" s="19">
        <v>45543</v>
      </c>
      <c r="D110" s="3">
        <f t="shared" ref="D110:D115" si="12">ROW(A1)</f>
        <v>1</v>
      </c>
      <c r="E110" s="114" t="str">
        <f>VLOOKUP(Productos!B5,Productos!B4:D109,2,FALSE)</f>
        <v>Big Cola Grande Negra</v>
      </c>
      <c r="F110" s="78" t="str">
        <f>VLOOKUP(Productos!C5,Tabla3[[Nombre]:[Precio]],2,FALSE)</f>
        <v>Bebidas</v>
      </c>
      <c r="G110" s="95" t="s">
        <v>173</v>
      </c>
      <c r="H110" s="79" t="s">
        <v>151</v>
      </c>
      <c r="I110" s="109">
        <f>+VLOOKUP(Productos!B5,Productos!B4:E109,4,FALSE)</f>
        <v>0.6</v>
      </c>
      <c r="J110">
        <v>0</v>
      </c>
      <c r="K110" s="9">
        <f t="shared" si="8"/>
        <v>0</v>
      </c>
    </row>
    <row r="111" spans="2:11" hidden="1" x14ac:dyDescent="0.25">
      <c r="B111" s="3">
        <f t="shared" si="11"/>
        <v>2</v>
      </c>
      <c r="C111" s="19">
        <v>45543</v>
      </c>
      <c r="D111" s="3">
        <f t="shared" si="12"/>
        <v>2</v>
      </c>
      <c r="E111" s="114" t="str">
        <f>VLOOKUP(Productos!B6,Productos!B5:D139,2,FALSE)</f>
        <v>Big Cola Pequeña Fresa</v>
      </c>
      <c r="F111" s="78" t="str">
        <f>VLOOKUP(Productos!C6,Tabla3[[Nombre]:[Precio]],2,FALSE)</f>
        <v>Bebidas</v>
      </c>
      <c r="G111" s="95" t="s">
        <v>173</v>
      </c>
      <c r="H111" s="79" t="s">
        <v>151</v>
      </c>
      <c r="I111" s="109">
        <f>+VLOOKUP(Productos!B6,Productos!B5:E139,4,FALSE)</f>
        <v>0.3</v>
      </c>
      <c r="J111">
        <v>0</v>
      </c>
      <c r="K111" s="9">
        <f t="shared" si="8"/>
        <v>0</v>
      </c>
    </row>
    <row r="112" spans="2:11" hidden="1" x14ac:dyDescent="0.25">
      <c r="B112" s="3">
        <f t="shared" si="11"/>
        <v>3</v>
      </c>
      <c r="C112" s="19">
        <v>45543</v>
      </c>
      <c r="D112" s="3">
        <f t="shared" si="12"/>
        <v>3</v>
      </c>
      <c r="E112" s="114" t="str">
        <f>VLOOKUP(Productos!B7,Productos!B6:D140,2,FALSE)</f>
        <v>Volt</v>
      </c>
      <c r="F112" s="78" t="str">
        <f>VLOOKUP(Productos!C7,Tabla3[[Nombre]:[Precio]],2,FALSE)</f>
        <v>Bebidas</v>
      </c>
      <c r="G112" s="95" t="s">
        <v>173</v>
      </c>
      <c r="H112" s="79" t="s">
        <v>151</v>
      </c>
      <c r="I112" s="109">
        <f>+VLOOKUP(Productos!B7,Productos!B6:E140,4,FALSE)</f>
        <v>0.5</v>
      </c>
      <c r="J112">
        <v>0</v>
      </c>
      <c r="K112" s="9">
        <f t="shared" si="8"/>
        <v>0</v>
      </c>
    </row>
    <row r="113" spans="2:11" hidden="1" x14ac:dyDescent="0.25">
      <c r="B113" s="3">
        <f t="shared" si="11"/>
        <v>4</v>
      </c>
      <c r="C113" s="19">
        <v>45543</v>
      </c>
      <c r="D113" s="3">
        <f t="shared" si="12"/>
        <v>4</v>
      </c>
      <c r="E113" s="114" t="str">
        <f>VLOOKUP(Productos!B8,Productos!B7:D141,2,FALSE)</f>
        <v>Helado de Manjar</v>
      </c>
      <c r="F113" s="78" t="str">
        <f>VLOOKUP(Productos!C8,Tabla3[[Nombre]:[Precio]],2,FALSE)</f>
        <v>Golosinas</v>
      </c>
      <c r="G113" s="95" t="s">
        <v>173</v>
      </c>
      <c r="H113" s="79" t="s">
        <v>153</v>
      </c>
      <c r="I113" s="109">
        <f>+VLOOKUP(Productos!B8,Productos!B7:E141,4,FALSE)</f>
        <v>0.25</v>
      </c>
      <c r="J113">
        <v>0</v>
      </c>
      <c r="K113" s="9">
        <f t="shared" si="8"/>
        <v>0</v>
      </c>
    </row>
    <row r="114" spans="2:11" hidden="1" x14ac:dyDescent="0.25">
      <c r="B114" s="3">
        <f t="shared" si="11"/>
        <v>5</v>
      </c>
      <c r="C114" s="19">
        <v>45543</v>
      </c>
      <c r="D114" s="3">
        <f t="shared" si="12"/>
        <v>5</v>
      </c>
      <c r="E114" s="114" t="str">
        <f>VLOOKUP(Productos!B9,Productos!B8:D142,2,FALSE)</f>
        <v>Maduritos</v>
      </c>
      <c r="F114" s="78" t="str">
        <f>VLOOKUP(Productos!C9,Tabla3[[Nombre]:[Precio]],2,FALSE)</f>
        <v>Golosinas</v>
      </c>
      <c r="G114" s="95" t="s">
        <v>173</v>
      </c>
      <c r="H114" s="79" t="s">
        <v>153</v>
      </c>
      <c r="I114" s="109">
        <f>+VLOOKUP(Productos!B9,Productos!B8:E142,4,FALSE)</f>
        <v>0.25</v>
      </c>
      <c r="J114">
        <v>0</v>
      </c>
      <c r="K114" s="9">
        <f t="shared" si="8"/>
        <v>0</v>
      </c>
    </row>
    <row r="115" spans="2:11" x14ac:dyDescent="0.25">
      <c r="B115" s="3">
        <f t="shared" si="11"/>
        <v>6</v>
      </c>
      <c r="C115" s="19">
        <v>45543</v>
      </c>
      <c r="D115" s="3">
        <f t="shared" si="12"/>
        <v>6</v>
      </c>
      <c r="E115" s="114" t="str">
        <f>VLOOKUP(Productos!B10,Productos!B9:D143,2,FALSE)</f>
        <v>Bolo de Yogurt</v>
      </c>
      <c r="F115" s="128" t="str">
        <f>VLOOKUP(Productos!C10,Tabla3[[Nombre]:[Precio]],2,FALSE)</f>
        <v>Golosinas</v>
      </c>
      <c r="G115" s="139" t="s">
        <v>173</v>
      </c>
      <c r="H115" s="136" t="s">
        <v>153</v>
      </c>
      <c r="I115" s="140">
        <f>+VLOOKUP(Productos!B10,Productos!B9:E143,4,FALSE)</f>
        <v>0.05</v>
      </c>
      <c r="J115" s="21">
        <v>3</v>
      </c>
      <c r="K115" s="9">
        <f t="shared" si="8"/>
        <v>0.15000000000000002</v>
      </c>
    </row>
    <row r="116" spans="2:11" hidden="1" x14ac:dyDescent="0.25">
      <c r="B116" s="3">
        <f t="shared" ref="B116:B147" si="13">ROW(A7)</f>
        <v>7</v>
      </c>
      <c r="C116" s="19">
        <v>45543</v>
      </c>
      <c r="D116" s="3">
        <f t="shared" ref="D116:D147" si="14">ROW(A7)</f>
        <v>7</v>
      </c>
      <c r="E116" s="114" t="str">
        <f>VLOOKUP(Productos!B11,Productos!B10:D144,2,FALSE)</f>
        <v>Pan Unidad</v>
      </c>
      <c r="F116" s="78" t="str">
        <f>VLOOKUP(Productos!C11,Tabla3[[Nombre]:[Precio]],2,FALSE)</f>
        <v>Primera Necesidad</v>
      </c>
      <c r="G116" s="139" t="s">
        <v>173</v>
      </c>
      <c r="H116" s="79" t="s">
        <v>151</v>
      </c>
      <c r="I116" s="109">
        <f>+VLOOKUP(Productos!B11,Productos!B10:E144,4,FALSE)</f>
        <v>0.1</v>
      </c>
      <c r="J116">
        <v>0</v>
      </c>
      <c r="K116" s="9">
        <f t="shared" si="8"/>
        <v>0</v>
      </c>
    </row>
    <row r="117" spans="2:11" hidden="1" x14ac:dyDescent="0.25">
      <c r="B117" s="3">
        <f t="shared" si="13"/>
        <v>8</v>
      </c>
      <c r="C117" s="19">
        <v>45543</v>
      </c>
      <c r="D117" s="3">
        <f t="shared" si="14"/>
        <v>8</v>
      </c>
      <c r="E117" s="114" t="str">
        <f>VLOOKUP(Productos!B12,Productos!B11:D145,2,FALSE)</f>
        <v>Chifle</v>
      </c>
      <c r="F117" s="78" t="str">
        <f>VLOOKUP(Productos!C12,Tabla3[[Nombre]:[Precio]],2,FALSE)</f>
        <v>Golosinas</v>
      </c>
      <c r="G117" s="139" t="s">
        <v>173</v>
      </c>
      <c r="H117" s="79" t="s">
        <v>153</v>
      </c>
      <c r="I117" s="109">
        <f>+VLOOKUP(Productos!B12,Productos!B11:E145,4,FALSE)</f>
        <v>0.25</v>
      </c>
      <c r="J117">
        <v>0</v>
      </c>
      <c r="K117" s="9">
        <f t="shared" si="8"/>
        <v>0</v>
      </c>
    </row>
    <row r="118" spans="2:11" hidden="1" x14ac:dyDescent="0.25">
      <c r="B118" s="3">
        <f t="shared" si="13"/>
        <v>9</v>
      </c>
      <c r="C118" s="19">
        <v>45543</v>
      </c>
      <c r="D118" s="3">
        <f t="shared" si="14"/>
        <v>9</v>
      </c>
      <c r="E118" s="114" t="str">
        <f>VLOOKUP(Productos!B13,Productos!B12:D146,2,FALSE)</f>
        <v>Helado de Chicle</v>
      </c>
      <c r="F118" s="78" t="str">
        <f>VLOOKUP(Productos!C13,Tabla3[[Nombre]:[Precio]],2,FALSE)</f>
        <v>Golosinas</v>
      </c>
      <c r="G118" s="139" t="s">
        <v>173</v>
      </c>
      <c r="H118" s="79" t="s">
        <v>153</v>
      </c>
      <c r="I118" s="109">
        <f>+VLOOKUP(Productos!B13,Productos!B12:E146,4,FALSE)</f>
        <v>0.25</v>
      </c>
      <c r="J118">
        <v>0</v>
      </c>
      <c r="K118" s="9">
        <f t="shared" si="8"/>
        <v>0</v>
      </c>
    </row>
    <row r="119" spans="2:11" hidden="1" x14ac:dyDescent="0.25">
      <c r="B119" s="3">
        <f t="shared" si="13"/>
        <v>10</v>
      </c>
      <c r="C119" s="19">
        <v>45543</v>
      </c>
      <c r="D119" s="3">
        <f t="shared" si="14"/>
        <v>10</v>
      </c>
      <c r="E119" s="114" t="str">
        <f>VLOOKUP(Productos!B14,Productos!B13:D147,2,FALSE)</f>
        <v>Choco-Banano</v>
      </c>
      <c r="F119" s="78" t="str">
        <f>VLOOKUP(Productos!C14,Tabla3[[Nombre]:[Precio]],2,FALSE)</f>
        <v>Golosinas</v>
      </c>
      <c r="G119" s="139" t="s">
        <v>173</v>
      </c>
      <c r="H119" s="79" t="s">
        <v>153</v>
      </c>
      <c r="I119" s="109">
        <f>+VLOOKUP(Productos!B14,Productos!B13:E147,4,FALSE)</f>
        <v>0.25</v>
      </c>
      <c r="J119">
        <v>0</v>
      </c>
      <c r="K119" s="9">
        <f t="shared" si="8"/>
        <v>0</v>
      </c>
    </row>
    <row r="120" spans="2:11" x14ac:dyDescent="0.25">
      <c r="B120" s="3">
        <f t="shared" si="13"/>
        <v>11</v>
      </c>
      <c r="C120" s="19">
        <v>45543</v>
      </c>
      <c r="D120" s="3">
        <f t="shared" si="14"/>
        <v>11</v>
      </c>
      <c r="E120" s="114" t="str">
        <f>VLOOKUP(Productos!B15,Productos!B14:D148,2,FALSE)</f>
        <v>Bolo de Tamarindo</v>
      </c>
      <c r="F120" s="128" t="str">
        <f>VLOOKUP(Productos!C15,Tabla3[[Nombre]:[Precio]],2,FALSE)</f>
        <v>Golosinas</v>
      </c>
      <c r="G120" s="139" t="s">
        <v>173</v>
      </c>
      <c r="H120" s="136" t="s">
        <v>153</v>
      </c>
      <c r="I120" s="140">
        <f>+VLOOKUP(Productos!B15,Productos!B14:E148,4,FALSE)</f>
        <v>0.05</v>
      </c>
      <c r="J120" s="21">
        <v>1</v>
      </c>
      <c r="K120" s="9">
        <f t="shared" si="8"/>
        <v>0.05</v>
      </c>
    </row>
    <row r="121" spans="2:11" x14ac:dyDescent="0.25">
      <c r="B121" s="3">
        <f t="shared" si="13"/>
        <v>12</v>
      </c>
      <c r="C121" s="19">
        <v>45543</v>
      </c>
      <c r="D121" s="3">
        <f t="shared" si="14"/>
        <v>12</v>
      </c>
      <c r="E121" s="114" t="str">
        <f>VLOOKUP(Productos!B16,Productos!B15:D149,2,FALSE)</f>
        <v>Cifrut</v>
      </c>
      <c r="F121" s="128" t="str">
        <f>VLOOKUP(Productos!C16,Tabla3[[Nombre]:[Precio]],2,FALSE)</f>
        <v>Bebidas</v>
      </c>
      <c r="G121" s="139" t="s">
        <v>173</v>
      </c>
      <c r="H121" s="136" t="s">
        <v>151</v>
      </c>
      <c r="I121" s="140">
        <f>+VLOOKUP(Productos!B16,Productos!B15:E149,4,FALSE)</f>
        <v>0.6</v>
      </c>
      <c r="J121" s="21">
        <v>1</v>
      </c>
      <c r="K121" s="9">
        <f t="shared" si="8"/>
        <v>0.6</v>
      </c>
    </row>
    <row r="122" spans="2:11" hidden="1" x14ac:dyDescent="0.25">
      <c r="B122" s="3">
        <f t="shared" si="13"/>
        <v>13</v>
      </c>
      <c r="C122" s="19">
        <v>45543</v>
      </c>
      <c r="D122" s="3">
        <f t="shared" si="14"/>
        <v>13</v>
      </c>
      <c r="E122" s="114" t="str">
        <f>VLOOKUP(Productos!B17,Productos!B16:D150,2,FALSE)</f>
        <v>Arroz Libra</v>
      </c>
      <c r="F122" s="78" t="str">
        <f>VLOOKUP(Productos!C17,Tabla3[[Nombre]:[Precio]],2,FALSE)</f>
        <v>Primera Necesidad</v>
      </c>
      <c r="G122" s="139" t="s">
        <v>173</v>
      </c>
      <c r="H122" s="79" t="s">
        <v>151</v>
      </c>
      <c r="I122" s="109">
        <f>+VLOOKUP(Productos!B17,Productos!B16:E150,4,FALSE)</f>
        <v>0.6</v>
      </c>
      <c r="J122">
        <v>0</v>
      </c>
      <c r="K122" s="9">
        <f t="shared" si="8"/>
        <v>0</v>
      </c>
    </row>
    <row r="123" spans="2:11" hidden="1" x14ac:dyDescent="0.25">
      <c r="B123" s="3">
        <f t="shared" si="13"/>
        <v>14</v>
      </c>
      <c r="C123" s="19">
        <v>45543</v>
      </c>
      <c r="D123" s="3">
        <f t="shared" si="14"/>
        <v>14</v>
      </c>
      <c r="E123" s="114" t="str">
        <f>VLOOKUP(Productos!B18,Productos!B17:D151,2,FALSE)</f>
        <v>Azucar Libra</v>
      </c>
      <c r="F123" s="78" t="str">
        <f>VLOOKUP(Productos!C18,Tabla3[[Nombre]:[Precio]],2,FALSE)</f>
        <v>Primera Necesidad</v>
      </c>
      <c r="G123" s="139" t="s">
        <v>173</v>
      </c>
      <c r="H123" s="79" t="s">
        <v>151</v>
      </c>
      <c r="I123" s="109">
        <f>+VLOOKUP(Productos!B18,Productos!B17:E151,4,FALSE)</f>
        <v>0.65</v>
      </c>
      <c r="J123">
        <v>0</v>
      </c>
      <c r="K123" s="9">
        <f t="shared" si="8"/>
        <v>0</v>
      </c>
    </row>
    <row r="124" spans="2:11" x14ac:dyDescent="0.25">
      <c r="B124" s="3">
        <f t="shared" si="13"/>
        <v>15</v>
      </c>
      <c r="C124" s="19">
        <v>45543</v>
      </c>
      <c r="D124" s="3">
        <f t="shared" si="14"/>
        <v>15</v>
      </c>
      <c r="E124" s="114" t="str">
        <f>VLOOKUP(Productos!B19,Productos!B18:D152,2,FALSE)</f>
        <v>Azucar Media Libra</v>
      </c>
      <c r="F124" s="128" t="str">
        <f>VLOOKUP(Productos!C19,Tabla3[[Nombre]:[Precio]],2,FALSE)</f>
        <v>Primera Necesidad</v>
      </c>
      <c r="G124" s="139" t="s">
        <v>173</v>
      </c>
      <c r="H124" s="136" t="s">
        <v>151</v>
      </c>
      <c r="I124" s="140">
        <f>+VLOOKUP(Productos!B19,Productos!B18:E152,4,FALSE)</f>
        <v>0.35</v>
      </c>
      <c r="J124" s="21">
        <v>1</v>
      </c>
      <c r="K124" s="9">
        <f t="shared" si="8"/>
        <v>0.35</v>
      </c>
    </row>
    <row r="125" spans="2:11" hidden="1" x14ac:dyDescent="0.25">
      <c r="B125" s="3">
        <f t="shared" si="13"/>
        <v>16</v>
      </c>
      <c r="C125" s="19">
        <v>45543</v>
      </c>
      <c r="D125" s="3">
        <f t="shared" si="14"/>
        <v>16</v>
      </c>
      <c r="E125" s="114" t="str">
        <f>VLOOKUP(Productos!B20,Productos!B19:D153,2,FALSE)</f>
        <v>Gusanitos de Goma</v>
      </c>
      <c r="F125" s="78" t="str">
        <f>VLOOKUP(Productos!C20,Tabla3[[Nombre]:[Precio]],2,FALSE)</f>
        <v>Golosinas</v>
      </c>
      <c r="G125" s="139" t="s">
        <v>173</v>
      </c>
      <c r="H125" s="79" t="s">
        <v>153</v>
      </c>
      <c r="I125" s="109">
        <f>+VLOOKUP(Productos!B20,Productos!B19:E153,4,FALSE)</f>
        <v>0.05</v>
      </c>
      <c r="J125">
        <v>0</v>
      </c>
      <c r="K125" s="9">
        <f t="shared" si="8"/>
        <v>0</v>
      </c>
    </row>
    <row r="126" spans="2:11" hidden="1" x14ac:dyDescent="0.25">
      <c r="B126" s="3">
        <f t="shared" si="13"/>
        <v>17</v>
      </c>
      <c r="C126" s="19">
        <v>45543</v>
      </c>
      <c r="D126" s="3">
        <f t="shared" si="14"/>
        <v>17</v>
      </c>
      <c r="E126" s="114" t="str">
        <f>VLOOKUP(Productos!B21,Productos!B20:D154,2,FALSE)</f>
        <v>Chocolate de Mani</v>
      </c>
      <c r="F126" s="78" t="str">
        <f>VLOOKUP(Productos!C21,Tabla3[[Nombre]:[Precio]],2,FALSE)</f>
        <v>Golosinas</v>
      </c>
      <c r="G126" s="139" t="s">
        <v>173</v>
      </c>
      <c r="H126" s="79" t="s">
        <v>153</v>
      </c>
      <c r="I126" s="109">
        <f>+VLOOKUP(Productos!B21,Productos!B20:E154,4,FALSE)</f>
        <v>0.05</v>
      </c>
      <c r="J126">
        <v>0</v>
      </c>
      <c r="K126" s="9">
        <f t="shared" si="8"/>
        <v>0</v>
      </c>
    </row>
    <row r="127" spans="2:11" hidden="1" x14ac:dyDescent="0.25">
      <c r="B127" s="3">
        <f t="shared" si="13"/>
        <v>18</v>
      </c>
      <c r="C127" s="19">
        <v>45543</v>
      </c>
      <c r="D127" s="3">
        <f t="shared" si="14"/>
        <v>18</v>
      </c>
      <c r="E127" s="114" t="str">
        <f>VLOOKUP(Productos!B22,Productos!B21:D155,2,FALSE)</f>
        <v>Menta</v>
      </c>
      <c r="F127" s="78" t="str">
        <f>VLOOKUP(Productos!C22,Tabla3[[Nombre]:[Precio]],2,FALSE)</f>
        <v>Golosinas</v>
      </c>
      <c r="G127" s="139" t="s">
        <v>173</v>
      </c>
      <c r="H127" s="79" t="s">
        <v>153</v>
      </c>
      <c r="I127" s="109">
        <f>+VLOOKUP(Productos!B22,Productos!B21:E155,4,FALSE)</f>
        <v>0.05</v>
      </c>
      <c r="J127">
        <v>0</v>
      </c>
      <c r="K127" s="9">
        <f t="shared" si="8"/>
        <v>0</v>
      </c>
    </row>
    <row r="128" spans="2:11" hidden="1" x14ac:dyDescent="0.25">
      <c r="B128" s="3">
        <f t="shared" si="13"/>
        <v>19</v>
      </c>
      <c r="C128" s="19">
        <v>45543</v>
      </c>
      <c r="D128" s="3">
        <f t="shared" si="14"/>
        <v>19</v>
      </c>
      <c r="E128" s="114" t="str">
        <f>VLOOKUP(Productos!B23,Productos!B22:D156,2,FALSE)</f>
        <v>Chupete de Sal</v>
      </c>
      <c r="F128" s="78" t="str">
        <f>VLOOKUP(Productos!C23,Tabla3[[Nombre]:[Precio]],2,FALSE)</f>
        <v>Golosinas</v>
      </c>
      <c r="G128" s="139" t="s">
        <v>173</v>
      </c>
      <c r="H128" s="79" t="s">
        <v>152</v>
      </c>
      <c r="I128" s="109">
        <f>+VLOOKUP(Productos!B23,Productos!B22:E156,4,FALSE)</f>
        <v>0.05</v>
      </c>
      <c r="J128">
        <v>0</v>
      </c>
      <c r="K128" s="9">
        <f t="shared" si="8"/>
        <v>0</v>
      </c>
    </row>
    <row r="129" spans="2:11" hidden="1" x14ac:dyDescent="0.25">
      <c r="B129" s="3">
        <f t="shared" si="13"/>
        <v>20</v>
      </c>
      <c r="C129" s="19">
        <v>45543</v>
      </c>
      <c r="D129" s="3">
        <f t="shared" si="14"/>
        <v>20</v>
      </c>
      <c r="E129" s="114" t="str">
        <f>VLOOKUP(Productos!B24,Productos!B23:D157,2,FALSE)</f>
        <v>Gelatina de Fresa</v>
      </c>
      <c r="F129" s="78" t="str">
        <f>VLOOKUP(Productos!C24,Tabla3[[Nombre]:[Precio]],2,FALSE)</f>
        <v>Golosinas</v>
      </c>
      <c r="G129" s="139" t="s">
        <v>173</v>
      </c>
      <c r="H129" s="79" t="s">
        <v>152</v>
      </c>
      <c r="I129" s="109">
        <f>+VLOOKUP(Productos!B24,Productos!B23:E157,4,FALSE)</f>
        <v>0.25</v>
      </c>
      <c r="J129">
        <v>0</v>
      </c>
      <c r="K129" s="9">
        <f t="shared" si="8"/>
        <v>0</v>
      </c>
    </row>
    <row r="130" spans="2:11" hidden="1" x14ac:dyDescent="0.25">
      <c r="B130" s="3">
        <f t="shared" si="13"/>
        <v>21</v>
      </c>
      <c r="C130" s="19">
        <v>45543</v>
      </c>
      <c r="D130" s="3">
        <f t="shared" si="14"/>
        <v>21</v>
      </c>
      <c r="E130" s="114" t="str">
        <f>VLOOKUP(Productos!B25,Productos!B24:D158,2,FALSE)</f>
        <v>Big Cola Pequeña Negra</v>
      </c>
      <c r="F130" s="78" t="str">
        <f>VLOOKUP(Productos!C25,Tabla3[[Nombre]:[Precio]],2,FALSE)</f>
        <v>Bebidas</v>
      </c>
      <c r="G130" s="139" t="s">
        <v>173</v>
      </c>
      <c r="H130" s="79" t="s">
        <v>151</v>
      </c>
      <c r="I130" s="109">
        <f>+VLOOKUP(Productos!B25,Productos!B24:E158,4,FALSE)</f>
        <v>0.3</v>
      </c>
      <c r="J130">
        <v>0</v>
      </c>
      <c r="K130" s="9">
        <f t="shared" si="8"/>
        <v>0</v>
      </c>
    </row>
    <row r="131" spans="2:11" hidden="1" x14ac:dyDescent="0.25">
      <c r="B131" s="3">
        <f t="shared" si="13"/>
        <v>22</v>
      </c>
      <c r="C131" s="19">
        <v>45543</v>
      </c>
      <c r="D131" s="3">
        <f t="shared" si="14"/>
        <v>22</v>
      </c>
      <c r="E131" s="114" t="str">
        <f>VLOOKUP(Productos!B26,Productos!B25:D159,2,FALSE)</f>
        <v>Big Cola Grande Fresa</v>
      </c>
      <c r="F131" s="78" t="str">
        <f>VLOOKUP(Productos!C26,Tabla3[[Nombre]:[Precio]],2,FALSE)</f>
        <v>Bebidas</v>
      </c>
      <c r="G131" s="139" t="s">
        <v>173</v>
      </c>
      <c r="H131" s="79" t="s">
        <v>151</v>
      </c>
      <c r="I131" s="109">
        <f>+VLOOKUP(Productos!B26,Productos!B25:E159,4,FALSE)</f>
        <v>0.6</v>
      </c>
      <c r="J131">
        <v>0</v>
      </c>
      <c r="K131" s="9">
        <f t="shared" si="8"/>
        <v>0</v>
      </c>
    </row>
    <row r="132" spans="2:11" hidden="1" x14ac:dyDescent="0.25">
      <c r="B132" s="3">
        <f t="shared" si="13"/>
        <v>23</v>
      </c>
      <c r="C132" s="19">
        <v>45543</v>
      </c>
      <c r="D132" s="3">
        <f t="shared" si="14"/>
        <v>23</v>
      </c>
      <c r="E132" s="114" t="str">
        <f>VLOOKUP(Productos!B27,Productos!B26:D160,2,FALSE)</f>
        <v>Chupete Plop</v>
      </c>
      <c r="F132" s="78" t="str">
        <f>VLOOKUP(Productos!C27,Tabla3[[Nombre]:[Precio]],2,FALSE)</f>
        <v>Golosinas</v>
      </c>
      <c r="G132" s="139" t="s">
        <v>173</v>
      </c>
      <c r="H132" s="79" t="s">
        <v>152</v>
      </c>
      <c r="I132" s="109">
        <f>+VLOOKUP(Productos!B27,Productos!B26:E160,4,FALSE)</f>
        <v>0.15</v>
      </c>
      <c r="J132">
        <v>0</v>
      </c>
      <c r="K132" s="9">
        <f t="shared" si="8"/>
        <v>0</v>
      </c>
    </row>
    <row r="133" spans="2:11" hidden="1" x14ac:dyDescent="0.25">
      <c r="B133" s="3">
        <f t="shared" si="13"/>
        <v>24</v>
      </c>
      <c r="C133" s="19">
        <v>45543</v>
      </c>
      <c r="D133" s="3">
        <f t="shared" si="14"/>
        <v>24</v>
      </c>
      <c r="E133" s="114" t="str">
        <f>VLOOKUP(Productos!B28,Productos!B27:D161,2,FALSE)</f>
        <v>Helado de Mani</v>
      </c>
      <c r="F133" s="78" t="str">
        <f>VLOOKUP(Productos!C28,Tabla3[[Nombre]:[Precio]],2,FALSE)</f>
        <v>Golosinas</v>
      </c>
      <c r="G133" s="139" t="s">
        <v>173</v>
      </c>
      <c r="H133" s="79" t="s">
        <v>152</v>
      </c>
      <c r="I133" s="109">
        <f>+VLOOKUP(Productos!B28,Productos!B27:E161,4,FALSE)</f>
        <v>0.25</v>
      </c>
      <c r="J133">
        <v>0</v>
      </c>
      <c r="K133" s="9">
        <f t="shared" si="8"/>
        <v>0</v>
      </c>
    </row>
    <row r="134" spans="2:11" hidden="1" x14ac:dyDescent="0.25">
      <c r="B134" s="3">
        <f t="shared" si="13"/>
        <v>25</v>
      </c>
      <c r="C134" s="19">
        <v>45543</v>
      </c>
      <c r="D134" s="3">
        <f t="shared" si="14"/>
        <v>25</v>
      </c>
      <c r="E134" s="114" t="str">
        <f>VLOOKUP(Productos!B29,Productos!B28:D162,2,FALSE)</f>
        <v>Helado de Guayaba</v>
      </c>
      <c r="F134" s="78" t="str">
        <f>VLOOKUP(Productos!C29,Tabla3[[Nombre]:[Precio]],2,FALSE)</f>
        <v>Golosinas</v>
      </c>
      <c r="G134" s="139" t="s">
        <v>173</v>
      </c>
      <c r="H134" s="79" t="s">
        <v>152</v>
      </c>
      <c r="I134" s="109">
        <f>+VLOOKUP(Productos!B29,Productos!B28:E162,4,FALSE)</f>
        <v>0.25</v>
      </c>
      <c r="J134">
        <v>0</v>
      </c>
      <c r="K134" s="9">
        <f t="shared" si="8"/>
        <v>0</v>
      </c>
    </row>
    <row r="135" spans="2:11" hidden="1" x14ac:dyDescent="0.25">
      <c r="B135" s="3">
        <f t="shared" si="13"/>
        <v>26</v>
      </c>
      <c r="C135" s="19">
        <v>45543</v>
      </c>
      <c r="D135" s="3">
        <f t="shared" si="14"/>
        <v>26</v>
      </c>
      <c r="E135" s="114" t="str">
        <f>VLOOKUP(Productos!B30,Productos!B29:D163,2,FALSE)</f>
        <v>Detergente Ciclon Grande</v>
      </c>
      <c r="F135" s="78" t="str">
        <f>VLOOKUP(Productos!C30,Tabla3[[Nombre]:[Precio]],2,FALSE)</f>
        <v>Lavado y Limpieza</v>
      </c>
      <c r="G135" s="139" t="s">
        <v>173</v>
      </c>
      <c r="H135" s="79" t="s">
        <v>151</v>
      </c>
      <c r="I135" s="109">
        <f>+VLOOKUP(Productos!B30,Productos!B29:E163,4,FALSE)</f>
        <v>1</v>
      </c>
      <c r="J135">
        <v>0</v>
      </c>
      <c r="K135" s="9">
        <f t="shared" si="8"/>
        <v>0</v>
      </c>
    </row>
    <row r="136" spans="2:11" x14ac:dyDescent="0.25">
      <c r="B136" s="3">
        <f t="shared" si="13"/>
        <v>27</v>
      </c>
      <c r="C136" s="19">
        <v>45543</v>
      </c>
      <c r="D136" s="3">
        <f t="shared" si="14"/>
        <v>27</v>
      </c>
      <c r="E136" s="114" t="str">
        <f>VLOOKUP(Productos!B31,Productos!B30:D164,2,FALSE)</f>
        <v>Detergente Gol Mediano</v>
      </c>
      <c r="F136" s="128" t="str">
        <f>VLOOKUP(Productos!C31,Tabla3[[Nombre]:[Precio]],2,FALSE)</f>
        <v>Lavado y Limpieza</v>
      </c>
      <c r="G136" s="139" t="s">
        <v>173</v>
      </c>
      <c r="H136" s="136" t="s">
        <v>151</v>
      </c>
      <c r="I136" s="140">
        <f>+VLOOKUP(Productos!B31,Productos!B30:E164,4,FALSE)</f>
        <v>0.5</v>
      </c>
      <c r="J136" s="21">
        <v>1</v>
      </c>
      <c r="K136" s="9">
        <f t="shared" si="8"/>
        <v>0.5</v>
      </c>
    </row>
    <row r="137" spans="2:11" hidden="1" x14ac:dyDescent="0.25">
      <c r="B137" s="3">
        <f t="shared" si="13"/>
        <v>28</v>
      </c>
      <c r="C137" s="19">
        <v>45543</v>
      </c>
      <c r="D137" s="3">
        <f t="shared" si="14"/>
        <v>28</v>
      </c>
      <c r="E137" s="114" t="str">
        <f>VLOOKUP(Productos!B32,Productos!B31:D165,2,FALSE)</f>
        <v>Detergente Ciclon Mediano</v>
      </c>
      <c r="F137" s="78" t="str">
        <f>VLOOKUP(Productos!C32,Tabla3[[Nombre]:[Precio]],2,FALSE)</f>
        <v>Lavado y Limpieza</v>
      </c>
      <c r="G137" s="139" t="s">
        <v>173</v>
      </c>
      <c r="H137" s="79" t="s">
        <v>151</v>
      </c>
      <c r="I137" s="109">
        <f>+VLOOKUP(Productos!B32,Productos!B31:E165,4,FALSE)</f>
        <v>0.5</v>
      </c>
      <c r="J137">
        <v>0</v>
      </c>
      <c r="K137" s="9">
        <f t="shared" ref="K137:K200" si="15">+PRODUCT(J137,I137)</f>
        <v>0</v>
      </c>
    </row>
    <row r="138" spans="2:11" hidden="1" x14ac:dyDescent="0.25">
      <c r="B138" s="3">
        <f t="shared" si="13"/>
        <v>29</v>
      </c>
      <c r="C138" s="19">
        <v>45543</v>
      </c>
      <c r="D138" s="3">
        <f t="shared" si="14"/>
        <v>29</v>
      </c>
      <c r="E138" s="114" t="str">
        <f>VLOOKUP(Productos!B33,Productos!B32:D166,2,FALSE)</f>
        <v>Jabon Azul</v>
      </c>
      <c r="F138" s="78" t="str">
        <f>VLOOKUP(Productos!C33,Tabla3[[Nombre]:[Precio]],2,FALSE)</f>
        <v>Lavado y Limpieza</v>
      </c>
      <c r="G138" s="139" t="s">
        <v>173</v>
      </c>
      <c r="H138" s="79" t="s">
        <v>151</v>
      </c>
      <c r="I138" s="109">
        <f>+VLOOKUP(Productos!B33,Productos!B32:E166,4,FALSE)</f>
        <v>0.4</v>
      </c>
      <c r="J138">
        <v>0</v>
      </c>
      <c r="K138" s="9">
        <f t="shared" si="15"/>
        <v>0</v>
      </c>
    </row>
    <row r="139" spans="2:11" hidden="1" x14ac:dyDescent="0.25">
      <c r="B139" s="3">
        <f t="shared" si="13"/>
        <v>30</v>
      </c>
      <c r="C139" s="19">
        <v>45543</v>
      </c>
      <c r="D139" s="3">
        <f t="shared" si="14"/>
        <v>30</v>
      </c>
      <c r="E139" s="114" t="str">
        <f>VLOOKUP(Productos!B34,Productos!B33:D167,2,FALSE)</f>
        <v>Suavizante en Botella</v>
      </c>
      <c r="F139" s="78" t="str">
        <f>VLOOKUP(Productos!C34,Tabla3[[Nombre]:[Precio]],2,FALSE)</f>
        <v>Lavado y Limpieza</v>
      </c>
      <c r="G139" s="139" t="s">
        <v>173</v>
      </c>
      <c r="H139" s="79" t="s">
        <v>151</v>
      </c>
      <c r="I139" s="109">
        <f>+VLOOKUP(Productos!B34,Productos!B33:E167,4,FALSE)</f>
        <v>0.5</v>
      </c>
      <c r="J139">
        <v>0</v>
      </c>
      <c r="K139" s="9">
        <f t="shared" si="15"/>
        <v>0</v>
      </c>
    </row>
    <row r="140" spans="2:11" hidden="1" x14ac:dyDescent="0.25">
      <c r="B140" s="3">
        <f t="shared" si="13"/>
        <v>31</v>
      </c>
      <c r="C140" s="19">
        <v>45543</v>
      </c>
      <c r="D140" s="3">
        <f t="shared" si="14"/>
        <v>31</v>
      </c>
      <c r="E140" s="114" t="str">
        <f>VLOOKUP(Productos!B35,Productos!B34:D168,2,FALSE)</f>
        <v>Suavitel en Sachet</v>
      </c>
      <c r="F140" s="78" t="str">
        <f>VLOOKUP(Productos!C35,Tabla3[[Nombre]:[Precio]],2,FALSE)</f>
        <v>Lavado y Limpieza</v>
      </c>
      <c r="G140" s="139" t="s">
        <v>173</v>
      </c>
      <c r="H140" s="79" t="s">
        <v>151</v>
      </c>
      <c r="I140" s="109">
        <f>+VLOOKUP(Productos!B35,Productos!B34:E168,4,FALSE)</f>
        <v>0.5</v>
      </c>
      <c r="J140">
        <v>0</v>
      </c>
      <c r="K140" s="9">
        <f t="shared" si="15"/>
        <v>0</v>
      </c>
    </row>
    <row r="141" spans="2:11" hidden="1" x14ac:dyDescent="0.25">
      <c r="B141" s="3">
        <f t="shared" si="13"/>
        <v>32</v>
      </c>
      <c r="C141" s="19">
        <v>45543</v>
      </c>
      <c r="D141" s="3">
        <f t="shared" si="14"/>
        <v>32</v>
      </c>
      <c r="E141" s="114" t="str">
        <f>VLOOKUP(Productos!B36,Productos!B35:D169,2,FALSE)</f>
        <v>Limpiador para Piso</v>
      </c>
      <c r="F141" s="78" t="str">
        <f>VLOOKUP(Productos!C36,Tabla3[[Nombre]:[Precio]],2,FALSE)</f>
        <v>Lavado y Limpieza</v>
      </c>
      <c r="G141" s="139" t="s">
        <v>173</v>
      </c>
      <c r="H141" s="79" t="s">
        <v>151</v>
      </c>
      <c r="I141" s="109">
        <f>+VLOOKUP(Productos!B36,Productos!B35:E169,4,FALSE)</f>
        <v>0.5</v>
      </c>
      <c r="J141">
        <v>0</v>
      </c>
      <c r="K141" s="9">
        <f t="shared" si="15"/>
        <v>0</v>
      </c>
    </row>
    <row r="142" spans="2:11" x14ac:dyDescent="0.25">
      <c r="B142" s="3">
        <f t="shared" si="13"/>
        <v>33</v>
      </c>
      <c r="C142" s="19">
        <v>45543</v>
      </c>
      <c r="D142" s="3">
        <f t="shared" si="14"/>
        <v>33</v>
      </c>
      <c r="E142" s="114" t="str">
        <f>VLOOKUP(Productos!B37,Productos!B36:D170,2,FALSE)</f>
        <v>Cloro Leon</v>
      </c>
      <c r="F142" s="128" t="str">
        <f>VLOOKUP(Productos!C37,Tabla3[[Nombre]:[Precio]],2,FALSE)</f>
        <v>Lavado y Limpieza</v>
      </c>
      <c r="G142" s="139" t="s">
        <v>173</v>
      </c>
      <c r="H142" s="136" t="s">
        <v>151</v>
      </c>
      <c r="I142" s="140">
        <f>+VLOOKUP(Productos!B37,Productos!B36:E170,4,FALSE)</f>
        <v>0.15</v>
      </c>
      <c r="J142" s="21">
        <v>2</v>
      </c>
      <c r="K142" s="9">
        <f t="shared" si="15"/>
        <v>0.3</v>
      </c>
    </row>
    <row r="143" spans="2:11" hidden="1" x14ac:dyDescent="0.25">
      <c r="B143" s="3">
        <f t="shared" si="13"/>
        <v>34</v>
      </c>
      <c r="C143" s="19">
        <v>45543</v>
      </c>
      <c r="D143" s="3">
        <f t="shared" si="14"/>
        <v>34</v>
      </c>
      <c r="E143" s="114" t="str">
        <f>VLOOKUP(Productos!B38,Productos!B37:D171,2,FALSE)</f>
        <v>Azucaradas</v>
      </c>
      <c r="F143" s="78" t="str">
        <f>VLOOKUP(Productos!C38,Tabla3[[Nombre]:[Precio]],2,FALSE)</f>
        <v>Golosinas</v>
      </c>
      <c r="G143" s="139" t="s">
        <v>173</v>
      </c>
      <c r="H143" s="79" t="s">
        <v>152</v>
      </c>
      <c r="I143" s="109">
        <f>+VLOOKUP(Productos!B38,Productos!B37:E171,4,FALSE)</f>
        <v>0.1</v>
      </c>
      <c r="J143">
        <v>0</v>
      </c>
      <c r="K143" s="9">
        <f t="shared" si="15"/>
        <v>0</v>
      </c>
    </row>
    <row r="144" spans="2:11" hidden="1" x14ac:dyDescent="0.25">
      <c r="B144" s="3">
        <f t="shared" si="13"/>
        <v>35</v>
      </c>
      <c r="C144" s="19">
        <v>45543</v>
      </c>
      <c r="D144" s="3">
        <f t="shared" si="14"/>
        <v>35</v>
      </c>
      <c r="E144" s="114" t="str">
        <f>VLOOKUP(Productos!B39,Productos!B38:D172,2,FALSE)</f>
        <v>Yoyos</v>
      </c>
      <c r="F144" s="78" t="str">
        <f>VLOOKUP(Productos!C39,Tabla3[[Nombre]:[Precio]],2,FALSE)</f>
        <v>Golosinas</v>
      </c>
      <c r="G144" s="139" t="s">
        <v>173</v>
      </c>
      <c r="H144" s="79" t="s">
        <v>152</v>
      </c>
      <c r="I144" s="109">
        <f>+VLOOKUP(Productos!B39,Productos!B38:E172,4,FALSE)</f>
        <v>0.1</v>
      </c>
      <c r="J144">
        <v>0</v>
      </c>
      <c r="K144" s="9">
        <f t="shared" si="15"/>
        <v>0</v>
      </c>
    </row>
    <row r="145" spans="2:11" hidden="1" x14ac:dyDescent="0.25">
      <c r="B145" s="3">
        <f t="shared" si="13"/>
        <v>36</v>
      </c>
      <c r="C145" s="19">
        <v>45543</v>
      </c>
      <c r="D145" s="3">
        <f t="shared" si="14"/>
        <v>36</v>
      </c>
      <c r="E145" s="114" t="str">
        <f>VLOOKUP(Productos!B40,Productos!B39:D173,2,FALSE)</f>
        <v>Budin</v>
      </c>
      <c r="F145" s="78" t="str">
        <f>VLOOKUP(Productos!C40,Tabla3[[Nombre]:[Precio]],2,FALSE)</f>
        <v>Golosinas</v>
      </c>
      <c r="G145" s="139" t="s">
        <v>173</v>
      </c>
      <c r="H145" s="79" t="s">
        <v>152</v>
      </c>
      <c r="I145" s="109">
        <f>+VLOOKUP(Productos!B40,Productos!B39:E173,4,FALSE)</f>
        <v>0.1</v>
      </c>
      <c r="J145">
        <v>0</v>
      </c>
      <c r="K145" s="9">
        <f t="shared" si="15"/>
        <v>0</v>
      </c>
    </row>
    <row r="146" spans="2:11" hidden="1" x14ac:dyDescent="0.25">
      <c r="B146" s="3">
        <f t="shared" si="13"/>
        <v>37</v>
      </c>
      <c r="C146" s="19">
        <v>45543</v>
      </c>
      <c r="D146" s="3">
        <f t="shared" si="14"/>
        <v>37</v>
      </c>
      <c r="E146" s="114" t="str">
        <f>VLOOKUP(Productos!B41,Productos!B40:D174,2,FALSE)</f>
        <v>Rosca Roja</v>
      </c>
      <c r="F146" s="78" t="str">
        <f>VLOOKUP(Productos!C41,Tabla3[[Nombre]:[Precio]],2,FALSE)</f>
        <v>Golosinas</v>
      </c>
      <c r="G146" s="139" t="s">
        <v>173</v>
      </c>
      <c r="H146" s="79" t="s">
        <v>152</v>
      </c>
      <c r="I146" s="109">
        <f>+VLOOKUP(Productos!B41,Productos!B40:E174,4,FALSE)</f>
        <v>0.1</v>
      </c>
      <c r="J146">
        <v>0</v>
      </c>
      <c r="K146" s="9">
        <f t="shared" si="15"/>
        <v>0</v>
      </c>
    </row>
    <row r="147" spans="2:11" hidden="1" x14ac:dyDescent="0.25">
      <c r="B147" s="3">
        <f t="shared" si="13"/>
        <v>38</v>
      </c>
      <c r="C147" s="19">
        <v>45543</v>
      </c>
      <c r="D147" s="3">
        <f t="shared" si="14"/>
        <v>38</v>
      </c>
      <c r="E147" s="114" t="str">
        <f>VLOOKUP(Productos!B42,Productos!B41:D175,2,FALSE)</f>
        <v>Galletas Tacos de Dulce</v>
      </c>
      <c r="F147" s="78" t="str">
        <f>VLOOKUP(Productos!C42,Tabla3[[Nombre]:[Precio]],2,FALSE)</f>
        <v>Golosinas</v>
      </c>
      <c r="G147" s="139" t="s">
        <v>173</v>
      </c>
      <c r="H147" s="79" t="s">
        <v>152</v>
      </c>
      <c r="I147" s="109">
        <f>+VLOOKUP(Productos!B42,Productos!B41:E175,4,FALSE)</f>
        <v>0.75</v>
      </c>
      <c r="J147">
        <v>0</v>
      </c>
      <c r="K147" s="9">
        <f t="shared" si="15"/>
        <v>0</v>
      </c>
    </row>
    <row r="148" spans="2:11" hidden="1" x14ac:dyDescent="0.25">
      <c r="B148" s="3">
        <f t="shared" ref="B148:B179" si="16">ROW(A39)</f>
        <v>39</v>
      </c>
      <c r="C148" s="19">
        <v>45543</v>
      </c>
      <c r="D148" s="3">
        <f t="shared" ref="D148:D179" si="17">ROW(A39)</f>
        <v>39</v>
      </c>
      <c r="E148" s="114" t="str">
        <f>VLOOKUP(Productos!B43,Productos!B42:D176,2,FALSE)</f>
        <v>Galletas Tacos de Sal</v>
      </c>
      <c r="F148" s="78" t="str">
        <f>VLOOKUP(Productos!C43,Tabla3[[Nombre]:[Precio]],2,FALSE)</f>
        <v>Golosinas</v>
      </c>
      <c r="G148" s="139" t="s">
        <v>173</v>
      </c>
      <c r="H148" s="79" t="s">
        <v>152</v>
      </c>
      <c r="I148" s="109">
        <f>+VLOOKUP(Productos!B43,Productos!B42:E176,4,FALSE)</f>
        <v>0.75</v>
      </c>
      <c r="J148">
        <v>0</v>
      </c>
      <c r="K148" s="9">
        <f t="shared" si="15"/>
        <v>0</v>
      </c>
    </row>
    <row r="149" spans="2:11" hidden="1" x14ac:dyDescent="0.25">
      <c r="B149" s="3">
        <f t="shared" si="16"/>
        <v>40</v>
      </c>
      <c r="C149" s="19">
        <v>45543</v>
      </c>
      <c r="D149" s="3">
        <f t="shared" si="17"/>
        <v>40</v>
      </c>
      <c r="E149" s="114" t="str">
        <f>VLOOKUP(Productos!B44,Productos!B43:D177,2,FALSE)</f>
        <v>Galletas Oreo</v>
      </c>
      <c r="F149" s="78" t="str">
        <f>VLOOKUP(Productos!C44,Tabla3[[Nombre]:[Precio]],2,FALSE)</f>
        <v>Golosinas</v>
      </c>
      <c r="G149" s="139" t="s">
        <v>173</v>
      </c>
      <c r="H149" s="79" t="s">
        <v>152</v>
      </c>
      <c r="I149" s="109">
        <f>+VLOOKUP(Productos!B44,Productos!B43:E177,4,FALSE)</f>
        <v>0.4</v>
      </c>
      <c r="J149">
        <v>0</v>
      </c>
      <c r="K149" s="9">
        <f t="shared" si="15"/>
        <v>0</v>
      </c>
    </row>
    <row r="150" spans="2:11" hidden="1" x14ac:dyDescent="0.25">
      <c r="B150" s="3">
        <f t="shared" si="16"/>
        <v>41</v>
      </c>
      <c r="C150" s="19">
        <v>45543</v>
      </c>
      <c r="D150" s="3">
        <f t="shared" si="17"/>
        <v>41</v>
      </c>
      <c r="E150" s="114" t="str">
        <f>VLOOKUP(Productos!B45,Productos!B44:D178,2,FALSE)</f>
        <v>Galletas Ricas</v>
      </c>
      <c r="F150" s="78" t="str">
        <f>VLOOKUP(Productos!C45,Tabla3[[Nombre]:[Precio]],2,FALSE)</f>
        <v>Golosinas</v>
      </c>
      <c r="G150" s="139" t="s">
        <v>173</v>
      </c>
      <c r="H150" s="79" t="s">
        <v>152</v>
      </c>
      <c r="I150" s="109">
        <f>+VLOOKUP(Productos!B45,Productos!B44:E178,4,FALSE)</f>
        <v>0.5</v>
      </c>
      <c r="J150">
        <v>0</v>
      </c>
      <c r="K150" s="9">
        <f t="shared" si="15"/>
        <v>0</v>
      </c>
    </row>
    <row r="151" spans="2:11" hidden="1" x14ac:dyDescent="0.25">
      <c r="B151" s="3">
        <f t="shared" si="16"/>
        <v>42</v>
      </c>
      <c r="C151" s="19">
        <v>45543</v>
      </c>
      <c r="D151" s="3">
        <f t="shared" si="17"/>
        <v>42</v>
      </c>
      <c r="E151" s="114" t="str">
        <f>VLOOKUP(Productos!B46,Productos!B45:D179,2,FALSE)</f>
        <v>Cigarrillos Carnival Unidad</v>
      </c>
      <c r="F151" s="78" t="str">
        <f>VLOOKUP(Productos!C46,Tabla3[[Nombre]:[Precio]],2,FALSE)</f>
        <v>Primera Necesidad</v>
      </c>
      <c r="G151" s="139" t="s">
        <v>173</v>
      </c>
      <c r="H151" s="79" t="s">
        <v>151</v>
      </c>
      <c r="I151" s="109">
        <f>+VLOOKUP(Productos!B46,Productos!B45:E179,4,FALSE)</f>
        <v>0.2</v>
      </c>
      <c r="J151">
        <v>0</v>
      </c>
      <c r="K151" s="9">
        <f t="shared" si="15"/>
        <v>0</v>
      </c>
    </row>
    <row r="152" spans="2:11" x14ac:dyDescent="0.25">
      <c r="B152" s="3">
        <f t="shared" si="16"/>
        <v>43</v>
      </c>
      <c r="C152" s="19">
        <v>45543</v>
      </c>
      <c r="D152" s="3">
        <f t="shared" si="17"/>
        <v>43</v>
      </c>
      <c r="E152" s="114" t="str">
        <f>VLOOKUP(Productos!B47,Productos!B46:D180,2,FALSE)</f>
        <v>Cigarrillos Modern Unidad</v>
      </c>
      <c r="F152" s="128" t="str">
        <f>VLOOKUP(Productos!C47,Tabla3[[Nombre]:[Precio]],2,FALSE)</f>
        <v>Primera Necesidad</v>
      </c>
      <c r="G152" s="139" t="s">
        <v>173</v>
      </c>
      <c r="H152" s="136" t="s">
        <v>151</v>
      </c>
      <c r="I152" s="140">
        <f>+VLOOKUP(Productos!B47,Productos!B46:E180,4,FALSE)</f>
        <v>0.15</v>
      </c>
      <c r="J152" s="21">
        <v>2</v>
      </c>
      <c r="K152" s="9">
        <v>0.25</v>
      </c>
    </row>
    <row r="153" spans="2:11" hidden="1" x14ac:dyDescent="0.25">
      <c r="B153" s="3">
        <f t="shared" si="16"/>
        <v>44</v>
      </c>
      <c r="C153" s="19">
        <v>45543</v>
      </c>
      <c r="D153" s="3">
        <f t="shared" si="17"/>
        <v>44</v>
      </c>
      <c r="E153" s="114" t="str">
        <f>VLOOKUP(Productos!B48,Productos!B47:D181,2,FALSE)</f>
        <v>Cajas de Fosforos</v>
      </c>
      <c r="F153" s="78" t="str">
        <f>VLOOKUP(Productos!C48,Tabla3[[Nombre]:[Precio]],2,FALSE)</f>
        <v>Primera Necesidad</v>
      </c>
      <c r="G153" s="139" t="s">
        <v>173</v>
      </c>
      <c r="H153" s="79" t="s">
        <v>151</v>
      </c>
      <c r="I153" s="109">
        <f>+VLOOKUP(Productos!B48,Productos!B47:E181,4,FALSE)</f>
        <v>0.1</v>
      </c>
      <c r="J153">
        <v>0</v>
      </c>
      <c r="K153" s="9">
        <f t="shared" si="15"/>
        <v>0</v>
      </c>
    </row>
    <row r="154" spans="2:11" hidden="1" x14ac:dyDescent="0.25">
      <c r="B154" s="3">
        <f t="shared" si="16"/>
        <v>45</v>
      </c>
      <c r="C154" s="19">
        <v>45543</v>
      </c>
      <c r="D154" s="3">
        <f t="shared" si="17"/>
        <v>45</v>
      </c>
      <c r="E154" s="114" t="str">
        <f>VLOOKUP(Productos!B49,Productos!B48:D182,2,FALSE)</f>
        <v>Ranchero</v>
      </c>
      <c r="F154" s="78" t="str">
        <f>VLOOKUP(Productos!C49,Tabla3[[Nombre]:[Precio]],2,FALSE)</f>
        <v>Primera Necesidad</v>
      </c>
      <c r="G154" s="139" t="s">
        <v>173</v>
      </c>
      <c r="H154" s="79" t="s">
        <v>151</v>
      </c>
      <c r="I154" s="109">
        <f>+VLOOKUP(Productos!B49,Productos!B48:E182,4,FALSE)</f>
        <v>0.25</v>
      </c>
      <c r="J154">
        <v>0</v>
      </c>
      <c r="K154" s="9">
        <f t="shared" si="15"/>
        <v>0</v>
      </c>
    </row>
    <row r="155" spans="2:11" hidden="1" x14ac:dyDescent="0.25">
      <c r="B155" s="3">
        <f t="shared" si="16"/>
        <v>46</v>
      </c>
      <c r="C155" s="19">
        <v>45543</v>
      </c>
      <c r="D155" s="3">
        <f t="shared" si="17"/>
        <v>46</v>
      </c>
      <c r="E155" s="114" t="str">
        <f>VLOOKUP(Productos!B50,Productos!B49:D183,2,FALSE)</f>
        <v>Criollita</v>
      </c>
      <c r="F155" s="78" t="str">
        <f>VLOOKUP(Productos!C50,Tabla3[[Nombre]:[Precio]],2,FALSE)</f>
        <v>Primera Necesidad</v>
      </c>
      <c r="G155" s="139" t="s">
        <v>173</v>
      </c>
      <c r="H155" s="79" t="s">
        <v>151</v>
      </c>
      <c r="I155" s="109">
        <f>+VLOOKUP(Productos!B50,Productos!B49:E183,4,FALSE)</f>
        <v>0.25</v>
      </c>
      <c r="J155">
        <v>0</v>
      </c>
      <c r="K155" s="9">
        <f t="shared" si="15"/>
        <v>0</v>
      </c>
    </row>
    <row r="156" spans="2:11" hidden="1" x14ac:dyDescent="0.25">
      <c r="B156" s="3">
        <f t="shared" si="16"/>
        <v>47</v>
      </c>
      <c r="C156" s="19">
        <v>45543</v>
      </c>
      <c r="D156" s="3">
        <f t="shared" si="17"/>
        <v>47</v>
      </c>
      <c r="E156" s="114" t="str">
        <f>VLOOKUP(Productos!B51,Productos!B50:D184,2,FALSE)</f>
        <v>Rapiditos</v>
      </c>
      <c r="F156" s="78" t="str">
        <f>VLOOKUP(Productos!C51,Tabla3[[Nombre]:[Precio]],2,FALSE)</f>
        <v>Primera Necesidad</v>
      </c>
      <c r="G156" s="139" t="s">
        <v>173</v>
      </c>
      <c r="H156" s="79" t="s">
        <v>151</v>
      </c>
      <c r="I156" s="109">
        <f>+VLOOKUP(Productos!B51,Productos!B50:E184,4,FALSE)</f>
        <v>0.75</v>
      </c>
      <c r="J156">
        <v>0</v>
      </c>
      <c r="K156" s="9">
        <f t="shared" si="15"/>
        <v>0</v>
      </c>
    </row>
    <row r="157" spans="2:11" x14ac:dyDescent="0.25">
      <c r="B157" s="3">
        <f t="shared" si="16"/>
        <v>48</v>
      </c>
      <c r="C157" s="19">
        <v>45543</v>
      </c>
      <c r="D157" s="3">
        <f t="shared" si="17"/>
        <v>48</v>
      </c>
      <c r="E157" s="114" t="str">
        <f>VLOOKUP(Productos!B52,Productos!B51:D185,2,FALSE)</f>
        <v>Salsa de Tomate en Sachet</v>
      </c>
      <c r="F157" s="128" t="str">
        <f>VLOOKUP(Productos!C52,Tabla3[[Nombre]:[Precio]],2,FALSE)</f>
        <v>Primera Necesidad</v>
      </c>
      <c r="G157" s="139" t="s">
        <v>173</v>
      </c>
      <c r="H157" s="136" t="s">
        <v>151</v>
      </c>
      <c r="I157" s="140">
        <f>+VLOOKUP(Productos!B52,Productos!B51:E185,4,FALSE)</f>
        <v>0.35</v>
      </c>
      <c r="J157" s="21">
        <v>1</v>
      </c>
      <c r="K157" s="9">
        <f t="shared" si="15"/>
        <v>0.35</v>
      </c>
    </row>
    <row r="158" spans="2:11" hidden="1" x14ac:dyDescent="0.25">
      <c r="B158" s="3">
        <f t="shared" si="16"/>
        <v>49</v>
      </c>
      <c r="C158" s="19">
        <v>45543</v>
      </c>
      <c r="D158" s="3">
        <f t="shared" si="17"/>
        <v>49</v>
      </c>
      <c r="E158" s="114" t="str">
        <f>VLOOKUP(Productos!B53,Productos!B52:D186,2,FALSE)</f>
        <v>Mayonesa en Sachet</v>
      </c>
      <c r="F158" s="78" t="str">
        <f>VLOOKUP(Productos!C53,Tabla3[[Nombre]:[Precio]],2,FALSE)</f>
        <v>Primera Necesidad</v>
      </c>
      <c r="G158" s="139" t="s">
        <v>173</v>
      </c>
      <c r="H158" s="79" t="s">
        <v>151</v>
      </c>
      <c r="I158" s="109">
        <f>+VLOOKUP(Productos!B53,Productos!B52:E186,4,FALSE)</f>
        <v>0.35</v>
      </c>
      <c r="J158">
        <v>0</v>
      </c>
      <c r="K158" s="9">
        <f t="shared" si="15"/>
        <v>0</v>
      </c>
    </row>
    <row r="159" spans="2:11" hidden="1" x14ac:dyDescent="0.25">
      <c r="B159" s="3">
        <f t="shared" si="16"/>
        <v>50</v>
      </c>
      <c r="C159" s="19">
        <v>45543</v>
      </c>
      <c r="D159" s="3">
        <f t="shared" si="17"/>
        <v>50</v>
      </c>
      <c r="E159" s="114" t="str">
        <f>VLOOKUP(Productos!B54,Productos!B53:D187,2,FALSE)</f>
        <v>Mostaza</v>
      </c>
      <c r="F159" s="78" t="str">
        <f>VLOOKUP(Productos!C54,Tabla3[[Nombre]:[Precio]],2,FALSE)</f>
        <v>Primera Necesidad</v>
      </c>
      <c r="G159" s="139" t="s">
        <v>173</v>
      </c>
      <c r="H159" s="79" t="s">
        <v>151</v>
      </c>
      <c r="I159" s="109">
        <f>+VLOOKUP(Productos!B54,Productos!B53:E187,4,FALSE)</f>
        <v>0.35</v>
      </c>
      <c r="J159">
        <v>0</v>
      </c>
      <c r="K159" s="9">
        <f t="shared" si="15"/>
        <v>0</v>
      </c>
    </row>
    <row r="160" spans="2:11" hidden="1" x14ac:dyDescent="0.25">
      <c r="B160" s="3">
        <f t="shared" si="16"/>
        <v>51</v>
      </c>
      <c r="C160" s="19">
        <v>45543</v>
      </c>
      <c r="D160" s="3">
        <f t="shared" si="17"/>
        <v>51</v>
      </c>
      <c r="E160" s="114" t="str">
        <f>VLOOKUP(Productos!B55,Productos!B54:D188,2,FALSE)</f>
        <v>Leche en Polvo La Vaquita</v>
      </c>
      <c r="F160" s="78" t="str">
        <f>VLOOKUP(Productos!C55,Tabla3[[Nombre]:[Precio]],2,FALSE)</f>
        <v>Primera Necesidad</v>
      </c>
      <c r="G160" s="139" t="s">
        <v>173</v>
      </c>
      <c r="H160" s="79" t="s">
        <v>151</v>
      </c>
      <c r="I160" s="109">
        <f>+VLOOKUP(Productos!B55,Productos!B54:E188,4,FALSE)</f>
        <v>0.5</v>
      </c>
      <c r="J160">
        <v>0</v>
      </c>
      <c r="K160" s="9">
        <f t="shared" si="15"/>
        <v>0</v>
      </c>
    </row>
    <row r="161" spans="2:11" hidden="1" x14ac:dyDescent="0.25">
      <c r="B161" s="3">
        <f t="shared" si="16"/>
        <v>52</v>
      </c>
      <c r="C161" s="19">
        <v>45543</v>
      </c>
      <c r="D161" s="3">
        <f t="shared" si="17"/>
        <v>52</v>
      </c>
      <c r="E161" s="114" t="str">
        <f>VLOOKUP(Productos!B56,Productos!B55:D189,2,FALSE)</f>
        <v>La Sazón</v>
      </c>
      <c r="F161" s="78" t="str">
        <f>VLOOKUP(Productos!C56,Tabla3[[Nombre]:[Precio]],2,FALSE)</f>
        <v>Primera Necesidad</v>
      </c>
      <c r="G161" s="139" t="s">
        <v>173</v>
      </c>
      <c r="H161" s="79" t="s">
        <v>151</v>
      </c>
      <c r="I161" s="109">
        <f>+VLOOKUP(Productos!B56,Productos!B55:E189,4,FALSE)</f>
        <v>0.35</v>
      </c>
      <c r="J161">
        <v>0</v>
      </c>
      <c r="K161" s="9">
        <f t="shared" si="15"/>
        <v>0</v>
      </c>
    </row>
    <row r="162" spans="2:11" hidden="1" x14ac:dyDescent="0.25">
      <c r="B162" s="3">
        <f t="shared" si="16"/>
        <v>53</v>
      </c>
      <c r="C162" s="19">
        <v>45543</v>
      </c>
      <c r="D162" s="3">
        <f t="shared" si="17"/>
        <v>53</v>
      </c>
      <c r="E162" s="114" t="str">
        <f>VLOOKUP(Productos!B57,Productos!B56:D190,2,FALSE)</f>
        <v>Crema para Peinar Sedal</v>
      </c>
      <c r="F162" s="78" t="str">
        <f>VLOOKUP(Productos!C57,Tabla3[[Nombre]:[Precio]],2,FALSE)</f>
        <v>Primera Necesidad</v>
      </c>
      <c r="G162" s="139" t="s">
        <v>173</v>
      </c>
      <c r="H162" s="79" t="s">
        <v>151</v>
      </c>
      <c r="I162" s="109">
        <f>+VLOOKUP(Productos!B57,Productos!B56:E190,4,FALSE)</f>
        <v>0.3</v>
      </c>
      <c r="J162">
        <v>0</v>
      </c>
      <c r="K162" s="9">
        <f t="shared" si="15"/>
        <v>0</v>
      </c>
    </row>
    <row r="163" spans="2:11" hidden="1" x14ac:dyDescent="0.25">
      <c r="B163" s="3">
        <f t="shared" si="16"/>
        <v>54</v>
      </c>
      <c r="C163" s="19">
        <v>45543</v>
      </c>
      <c r="D163" s="3">
        <f t="shared" si="17"/>
        <v>54</v>
      </c>
      <c r="E163" s="114" t="str">
        <f>VLOOKUP(Productos!B58,Productos!B57:D191,2,FALSE)</f>
        <v>Desodorante en Sachet Hombres</v>
      </c>
      <c r="F163" s="78" t="str">
        <f>VLOOKUP(Productos!C58,Tabla3[[Nombre]:[Precio]],2,FALSE)</f>
        <v>Limpieza Personal</v>
      </c>
      <c r="G163" s="139" t="s">
        <v>173</v>
      </c>
      <c r="H163" s="79" t="s">
        <v>151</v>
      </c>
      <c r="I163" s="109">
        <f>+VLOOKUP(Productos!B58,Productos!B57:E191,4,FALSE)</f>
        <v>0.3</v>
      </c>
      <c r="J163">
        <v>0</v>
      </c>
      <c r="K163" s="9">
        <f t="shared" si="15"/>
        <v>0</v>
      </c>
    </row>
    <row r="164" spans="2:11" hidden="1" x14ac:dyDescent="0.25">
      <c r="B164" s="3">
        <f t="shared" si="16"/>
        <v>55</v>
      </c>
      <c r="C164" s="19">
        <v>45543</v>
      </c>
      <c r="D164" s="3">
        <f t="shared" si="17"/>
        <v>55</v>
      </c>
      <c r="E164" s="114" t="str">
        <f>VLOOKUP(Productos!B59,Productos!B58:D192,2,FALSE)</f>
        <v>Desodorante en Sachet Mujeres</v>
      </c>
      <c r="F164" s="78" t="str">
        <f>VLOOKUP(Productos!C59,Tabla3[[Nombre]:[Precio]],2,FALSE)</f>
        <v>Limpieza Personal</v>
      </c>
      <c r="G164" s="139" t="s">
        <v>173</v>
      </c>
      <c r="H164" s="79" t="s">
        <v>151</v>
      </c>
      <c r="I164" s="109">
        <f>+VLOOKUP(Productos!B59,Productos!B58:E192,4,FALSE)</f>
        <v>0.3</v>
      </c>
      <c r="J164">
        <v>0</v>
      </c>
      <c r="K164" s="9">
        <f t="shared" si="15"/>
        <v>0</v>
      </c>
    </row>
    <row r="165" spans="2:11" hidden="1" x14ac:dyDescent="0.25">
      <c r="B165" s="3">
        <f t="shared" si="16"/>
        <v>56</v>
      </c>
      <c r="C165" s="19">
        <v>45543</v>
      </c>
      <c r="D165" s="3">
        <f t="shared" si="17"/>
        <v>56</v>
      </c>
      <c r="E165" s="114" t="str">
        <f>VLOOKUP(Productos!B60,Productos!B59:D193,2,FALSE)</f>
        <v>Mantequilla Bonella en Sachet</v>
      </c>
      <c r="F165" s="78" t="str">
        <f>VLOOKUP(Productos!C60,Tabla3[[Nombre]:[Precio]],2,FALSE)</f>
        <v>Primera Necesidad</v>
      </c>
      <c r="G165" s="139" t="s">
        <v>173</v>
      </c>
      <c r="H165" s="79" t="s">
        <v>151</v>
      </c>
      <c r="I165" s="109">
        <f>+VLOOKUP(Productos!B60,Productos!B59:E193,4,FALSE)</f>
        <v>0.5</v>
      </c>
      <c r="J165">
        <v>0</v>
      </c>
      <c r="K165" s="9">
        <f t="shared" si="15"/>
        <v>0</v>
      </c>
    </row>
    <row r="166" spans="2:11" hidden="1" x14ac:dyDescent="0.25">
      <c r="B166" s="3">
        <f t="shared" si="16"/>
        <v>57</v>
      </c>
      <c r="C166" s="19">
        <v>45543</v>
      </c>
      <c r="D166" s="3">
        <f t="shared" si="17"/>
        <v>57</v>
      </c>
      <c r="E166" s="114" t="str">
        <f>VLOOKUP(Productos!B61,Productos!B60:D194,2,FALSE)</f>
        <v>Gel Ego Sachet</v>
      </c>
      <c r="F166" s="78" t="str">
        <f>VLOOKUP(Productos!C61,Tabla3[[Nombre]:[Precio]],2,FALSE)</f>
        <v>Primera Necesidad</v>
      </c>
      <c r="G166" s="139" t="s">
        <v>173</v>
      </c>
      <c r="H166" s="79" t="s">
        <v>151</v>
      </c>
      <c r="I166" s="109">
        <f>+VLOOKUP(Productos!B61,Productos!B60:E194,4,FALSE)</f>
        <v>0.3</v>
      </c>
      <c r="J166">
        <v>0</v>
      </c>
      <c r="K166" s="9">
        <f t="shared" si="15"/>
        <v>0</v>
      </c>
    </row>
    <row r="167" spans="2:11" x14ac:dyDescent="0.25">
      <c r="B167" s="3">
        <f t="shared" si="16"/>
        <v>58</v>
      </c>
      <c r="C167" s="19">
        <v>45543</v>
      </c>
      <c r="D167" s="3">
        <f t="shared" si="17"/>
        <v>58</v>
      </c>
      <c r="E167" s="114" t="str">
        <f>VLOOKUP(Productos!B62,Productos!B61:D195,2,FALSE)</f>
        <v>Café Cayetano</v>
      </c>
      <c r="F167" s="128" t="str">
        <f>VLOOKUP(Productos!C62,Tabla3[[Nombre]:[Precio]],2,FALSE)</f>
        <v>Primera Necesidad</v>
      </c>
      <c r="G167" s="139" t="s">
        <v>173</v>
      </c>
      <c r="H167" s="136" t="s">
        <v>151</v>
      </c>
      <c r="I167" s="140">
        <f>+VLOOKUP(Productos!B62,Productos!B61:E195,4,FALSE)</f>
        <v>0.25</v>
      </c>
      <c r="J167" s="21">
        <v>4</v>
      </c>
      <c r="K167" s="9">
        <f t="shared" si="15"/>
        <v>1</v>
      </c>
    </row>
    <row r="168" spans="2:11" hidden="1" x14ac:dyDescent="0.25">
      <c r="B168" s="3">
        <f t="shared" si="16"/>
        <v>59</v>
      </c>
      <c r="C168" s="19">
        <v>45543</v>
      </c>
      <c r="D168" s="3">
        <f t="shared" si="17"/>
        <v>59</v>
      </c>
      <c r="E168" s="114" t="str">
        <f>VLOOKUP(Productos!B63,Productos!B62:D196,2,FALSE)</f>
        <v>Cocoa</v>
      </c>
      <c r="F168" s="78" t="str">
        <f>VLOOKUP(Productos!C63,Tabla3[[Nombre]:[Precio]],2,FALSE)</f>
        <v>Primera Necesidad</v>
      </c>
      <c r="G168" s="139" t="s">
        <v>173</v>
      </c>
      <c r="H168" s="79" t="s">
        <v>151</v>
      </c>
      <c r="I168" s="109">
        <f>+VLOOKUP(Productos!B63,Productos!B62:E196,4,FALSE)</f>
        <v>0.25</v>
      </c>
      <c r="J168">
        <v>0</v>
      </c>
      <c r="K168" s="9">
        <f t="shared" si="15"/>
        <v>0</v>
      </c>
    </row>
    <row r="169" spans="2:11" hidden="1" x14ac:dyDescent="0.25">
      <c r="B169" s="3">
        <f t="shared" si="16"/>
        <v>60</v>
      </c>
      <c r="C169" s="19">
        <v>45543</v>
      </c>
      <c r="D169" s="3">
        <f t="shared" si="17"/>
        <v>60</v>
      </c>
      <c r="E169" s="114" t="str">
        <f>VLOOKUP(Productos!B64,Productos!B63:D197,2,FALSE)</f>
        <v>Jugos Yá</v>
      </c>
      <c r="F169" s="78" t="str">
        <f>VLOOKUP(Productos!C64,Tabla3[[Nombre]:[Precio]],2,FALSE)</f>
        <v>Primera Necesidad</v>
      </c>
      <c r="G169" s="139" t="s">
        <v>173</v>
      </c>
      <c r="H169" s="79" t="s">
        <v>151</v>
      </c>
      <c r="I169" s="109">
        <f>+VLOOKUP(Productos!B64,Productos!B63:E197,4,FALSE)</f>
        <v>0.3</v>
      </c>
      <c r="J169">
        <v>0</v>
      </c>
      <c r="K169" s="9">
        <f t="shared" si="15"/>
        <v>0</v>
      </c>
    </row>
    <row r="170" spans="2:11" hidden="1" x14ac:dyDescent="0.25">
      <c r="B170" s="3">
        <f t="shared" si="16"/>
        <v>61</v>
      </c>
      <c r="C170" s="19">
        <v>45543</v>
      </c>
      <c r="D170" s="3">
        <f t="shared" si="17"/>
        <v>61</v>
      </c>
      <c r="E170" s="114" t="str">
        <f>VLOOKUP(Productos!B65,Productos!B64:D198,2,FALSE)</f>
        <v>Huevos</v>
      </c>
      <c r="F170" s="78" t="str">
        <f>VLOOKUP(Productos!C65,Tabla3[[Nombre]:[Precio]],2,FALSE)</f>
        <v>Embutidos</v>
      </c>
      <c r="G170" s="139" t="s">
        <v>173</v>
      </c>
      <c r="H170" s="79" t="s">
        <v>151</v>
      </c>
      <c r="I170" s="109">
        <f>+VLOOKUP(Productos!B65,Productos!B64:E198,4,FALSE)</f>
        <v>0.2</v>
      </c>
      <c r="J170">
        <v>0</v>
      </c>
      <c r="K170" s="9">
        <f t="shared" si="15"/>
        <v>0</v>
      </c>
    </row>
    <row r="171" spans="2:11" hidden="1" x14ac:dyDescent="0.25">
      <c r="B171" s="3">
        <f t="shared" si="16"/>
        <v>62</v>
      </c>
      <c r="C171" s="19">
        <v>45543</v>
      </c>
      <c r="D171" s="3">
        <f t="shared" si="17"/>
        <v>62</v>
      </c>
      <c r="E171" s="114" t="str">
        <f>VLOOKUP(Productos!B66,Productos!B65:D199,2,FALSE)</f>
        <v>Salsa China en Botella</v>
      </c>
      <c r="F171" s="78" t="str">
        <f>VLOOKUP(Productos!C66,Tabla3[[Nombre]:[Precio]],2,FALSE)</f>
        <v>Primera Necesidad</v>
      </c>
      <c r="G171" s="139" t="s">
        <v>173</v>
      </c>
      <c r="H171" s="79" t="s">
        <v>151</v>
      </c>
      <c r="I171" s="109">
        <f>+VLOOKUP(Productos!B66,Productos!B65:E199,4,FALSE)</f>
        <v>0.8</v>
      </c>
      <c r="J171">
        <v>0</v>
      </c>
      <c r="K171" s="9">
        <f t="shared" si="15"/>
        <v>0</v>
      </c>
    </row>
    <row r="172" spans="2:11" hidden="1" x14ac:dyDescent="0.25">
      <c r="B172" s="3">
        <f t="shared" si="16"/>
        <v>63</v>
      </c>
      <c r="C172" s="19">
        <v>45543</v>
      </c>
      <c r="D172" s="3">
        <f t="shared" si="17"/>
        <v>63</v>
      </c>
      <c r="E172" s="114" t="str">
        <f>VLOOKUP(Productos!B67,Productos!B66:D200,2,FALSE)</f>
        <v>Vinagre Blanco en Botella</v>
      </c>
      <c r="F172" s="78" t="str">
        <f>VLOOKUP(Productos!C67,Tabla3[[Nombre]:[Precio]],2,FALSE)</f>
        <v>Primera Necesidad</v>
      </c>
      <c r="G172" s="139" t="s">
        <v>173</v>
      </c>
      <c r="H172" s="79" t="s">
        <v>151</v>
      </c>
      <c r="I172" s="109">
        <f>+VLOOKUP(Productos!B67,Productos!B66:E200,4,FALSE)</f>
        <v>1.1499999999999999</v>
      </c>
      <c r="J172">
        <v>0</v>
      </c>
      <c r="K172" s="9">
        <f t="shared" si="15"/>
        <v>0</v>
      </c>
    </row>
    <row r="173" spans="2:11" hidden="1" x14ac:dyDescent="0.25">
      <c r="B173" s="3">
        <f t="shared" si="16"/>
        <v>64</v>
      </c>
      <c r="C173" s="19">
        <v>45543</v>
      </c>
      <c r="D173" s="3">
        <f t="shared" si="17"/>
        <v>64</v>
      </c>
      <c r="E173" s="114" t="str">
        <f>VLOOKUP(Productos!B68,Productos!B67:D201,2,FALSE)</f>
        <v>Lustre Unidad</v>
      </c>
      <c r="F173" s="78" t="str">
        <f>VLOOKUP(Productos!C68,Tabla3[[Nombre]:[Precio]],2,FALSE)</f>
        <v>Lavado y Limpieza</v>
      </c>
      <c r="G173" s="139" t="s">
        <v>173</v>
      </c>
      <c r="H173" s="79" t="s">
        <v>151</v>
      </c>
      <c r="I173" s="109">
        <f>+VLOOKUP(Productos!B68,Productos!B67:E201,4,FALSE)</f>
        <v>0.1</v>
      </c>
      <c r="J173">
        <v>0</v>
      </c>
      <c r="K173" s="9">
        <f t="shared" si="15"/>
        <v>0</v>
      </c>
    </row>
    <row r="174" spans="2:11" hidden="1" x14ac:dyDescent="0.25">
      <c r="B174" s="3">
        <f t="shared" si="16"/>
        <v>65</v>
      </c>
      <c r="C174" s="19">
        <v>45543</v>
      </c>
      <c r="D174" s="3">
        <f t="shared" si="17"/>
        <v>65</v>
      </c>
      <c r="E174" s="114" t="str">
        <f>VLOOKUP(Productos!B69,Productos!B68:D202,2,FALSE)</f>
        <v>Lustre Paquete</v>
      </c>
      <c r="F174" s="78" t="str">
        <f>VLOOKUP(Productos!C69,Tabla3[[Nombre]:[Precio]],2,FALSE)</f>
        <v>Lavado y Limpieza</v>
      </c>
      <c r="G174" s="139" t="s">
        <v>173</v>
      </c>
      <c r="H174" s="79" t="s">
        <v>151</v>
      </c>
      <c r="I174" s="109">
        <f>+VLOOKUP(Productos!B69,Productos!B68:E202,4,FALSE)</f>
        <v>0.3</v>
      </c>
      <c r="J174">
        <v>0</v>
      </c>
      <c r="K174" s="9">
        <f t="shared" si="15"/>
        <v>0</v>
      </c>
    </row>
    <row r="175" spans="2:11" x14ac:dyDescent="0.25">
      <c r="B175" s="3">
        <f t="shared" si="16"/>
        <v>66</v>
      </c>
      <c r="C175" s="19">
        <v>45543</v>
      </c>
      <c r="D175" s="3">
        <f t="shared" si="17"/>
        <v>66</v>
      </c>
      <c r="E175" s="114" t="str">
        <f>VLOOKUP(Productos!B70,Productos!B69:D203,2,FALSE)</f>
        <v>Chocolate Osito</v>
      </c>
      <c r="F175" s="128" t="str">
        <f>VLOOKUP(Productos!C70,Tabla3[[Nombre]:[Precio]],2,FALSE)</f>
        <v>Golosinas</v>
      </c>
      <c r="G175" s="139" t="s">
        <v>173</v>
      </c>
      <c r="H175" s="136" t="s">
        <v>152</v>
      </c>
      <c r="I175" s="140">
        <f>+VLOOKUP(Productos!B70,Productos!B69:E203,4,FALSE)</f>
        <v>0.3</v>
      </c>
      <c r="J175" s="21">
        <v>1</v>
      </c>
      <c r="K175" s="9">
        <f t="shared" si="15"/>
        <v>0.3</v>
      </c>
    </row>
    <row r="176" spans="2:11" hidden="1" x14ac:dyDescent="0.25">
      <c r="B176" s="3">
        <f t="shared" si="16"/>
        <v>67</v>
      </c>
      <c r="C176" s="19">
        <v>45543</v>
      </c>
      <c r="D176" s="3">
        <f t="shared" si="17"/>
        <v>67</v>
      </c>
      <c r="E176" s="114" t="str">
        <f>VLOOKUP(Productos!B71,Productos!B70:D204,2,FALSE)</f>
        <v>Ramoncitos</v>
      </c>
      <c r="F176" s="78" t="str">
        <f>VLOOKUP(Productos!C71,Tabla3[[Nombre]:[Precio]],2,FALSE)</f>
        <v>Golosinas</v>
      </c>
      <c r="G176" s="139" t="s">
        <v>173</v>
      </c>
      <c r="H176" s="79" t="s">
        <v>152</v>
      </c>
      <c r="I176" s="109">
        <f>+VLOOKUP(Productos!B71,Productos!B70:E204,4,FALSE)</f>
        <v>0.1</v>
      </c>
      <c r="J176">
        <v>0</v>
      </c>
      <c r="K176" s="9">
        <f t="shared" si="15"/>
        <v>0</v>
      </c>
    </row>
    <row r="177" spans="2:11" hidden="1" x14ac:dyDescent="0.25">
      <c r="B177" s="3">
        <f t="shared" si="16"/>
        <v>68</v>
      </c>
      <c r="C177" s="19">
        <v>45543</v>
      </c>
      <c r="D177" s="3">
        <f t="shared" si="17"/>
        <v>68</v>
      </c>
      <c r="E177" s="114" t="str">
        <f>VLOOKUP(Productos!B72,Productos!B71:D205,2,FALSE)</f>
        <v>Galleta de Amor</v>
      </c>
      <c r="F177" s="78" t="str">
        <f>VLOOKUP(Productos!C72,Tabla3[[Nombre]:[Precio]],2,FALSE)</f>
        <v>Golosinas</v>
      </c>
      <c r="G177" s="139" t="s">
        <v>173</v>
      </c>
      <c r="H177" s="79" t="s">
        <v>152</v>
      </c>
      <c r="I177" s="109">
        <f>+VLOOKUP(Productos!B72,Productos!B71:E205,4,FALSE)</f>
        <v>0.4</v>
      </c>
      <c r="J177">
        <v>0</v>
      </c>
      <c r="K177" s="9">
        <f t="shared" si="15"/>
        <v>0</v>
      </c>
    </row>
    <row r="178" spans="2:11" hidden="1" x14ac:dyDescent="0.25">
      <c r="B178" s="3">
        <f t="shared" si="16"/>
        <v>69</v>
      </c>
      <c r="C178" s="19">
        <v>45543</v>
      </c>
      <c r="D178" s="3">
        <f t="shared" si="17"/>
        <v>69</v>
      </c>
      <c r="E178" s="114" t="str">
        <f>VLOOKUP(Productos!B73,Productos!B72:D206,2,FALSE)</f>
        <v xml:space="preserve">Cebolla Colorada  </v>
      </c>
      <c r="F178" s="78" t="str">
        <f>VLOOKUP(Productos!C73,Tabla3[[Nombre]:[Precio]],2,FALSE)</f>
        <v>Primera Necesidad</v>
      </c>
      <c r="G178" s="139" t="s">
        <v>173</v>
      </c>
      <c r="H178" s="79" t="s">
        <v>151</v>
      </c>
      <c r="I178" s="109">
        <f>+VLOOKUP(Productos!B73,Productos!B72:E206,4,FALSE)</f>
        <v>0.2</v>
      </c>
      <c r="J178">
        <v>0</v>
      </c>
      <c r="K178" s="9">
        <f t="shared" si="15"/>
        <v>0</v>
      </c>
    </row>
    <row r="179" spans="2:11" hidden="1" x14ac:dyDescent="0.25">
      <c r="B179" s="3">
        <f t="shared" si="16"/>
        <v>70</v>
      </c>
      <c r="C179" s="19">
        <v>45543</v>
      </c>
      <c r="D179" s="3">
        <f t="shared" si="17"/>
        <v>70</v>
      </c>
      <c r="E179" s="114" t="str">
        <f>VLOOKUP(Productos!B74,Productos!B73:D207,2,FALSE)</f>
        <v>Cebolla Blanca</v>
      </c>
      <c r="F179" s="78" t="str">
        <f>VLOOKUP(Productos!C74,Tabla3[[Nombre]:[Precio]],2,FALSE)</f>
        <v>Primera Necesidad</v>
      </c>
      <c r="G179" s="139" t="s">
        <v>173</v>
      </c>
      <c r="H179" s="79" t="s">
        <v>151</v>
      </c>
      <c r="I179" s="109">
        <f>+VLOOKUP(Productos!B74,Productos!B73:E207,4,FALSE)</f>
        <v>0.1</v>
      </c>
      <c r="J179">
        <v>0</v>
      </c>
      <c r="K179" s="9">
        <f t="shared" si="15"/>
        <v>0</v>
      </c>
    </row>
    <row r="180" spans="2:11" hidden="1" x14ac:dyDescent="0.25">
      <c r="B180" s="3">
        <f t="shared" ref="B180:B211" si="18">ROW(A71)</f>
        <v>71</v>
      </c>
      <c r="C180" s="19">
        <v>45543</v>
      </c>
      <c r="D180" s="3">
        <f t="shared" ref="D180:D211" si="19">ROW(A71)</f>
        <v>71</v>
      </c>
      <c r="E180" s="114" t="str">
        <f>VLOOKUP(Productos!B75,Productos!B74:D208,2,FALSE)</f>
        <v>Tomate</v>
      </c>
      <c r="F180" s="78" t="str">
        <f>VLOOKUP(Productos!C75,Tabla3[[Nombre]:[Precio]],2,FALSE)</f>
        <v>Primera Necesidad</v>
      </c>
      <c r="G180" s="139" t="s">
        <v>173</v>
      </c>
      <c r="H180" s="79" t="s">
        <v>151</v>
      </c>
      <c r="I180" s="109">
        <f>+VLOOKUP(Productos!B75,Productos!B74:E208,4,FALSE)</f>
        <v>0.2</v>
      </c>
      <c r="J180">
        <v>0</v>
      </c>
      <c r="K180" s="9">
        <f t="shared" si="15"/>
        <v>0</v>
      </c>
    </row>
    <row r="181" spans="2:11" hidden="1" x14ac:dyDescent="0.25">
      <c r="B181" s="3">
        <f t="shared" si="18"/>
        <v>72</v>
      </c>
      <c r="C181" s="19">
        <v>45543</v>
      </c>
      <c r="D181" s="3">
        <f t="shared" si="19"/>
        <v>72</v>
      </c>
      <c r="E181" s="114" t="str">
        <f>VLOOKUP(Productos!B76,Productos!B75:D209,2,FALSE)</f>
        <v>Pimiento</v>
      </c>
      <c r="F181" s="78" t="str">
        <f>VLOOKUP(Productos!C76,Tabla3[[Nombre]:[Precio]],2,FALSE)</f>
        <v>Primera Necesidad</v>
      </c>
      <c r="G181" s="139" t="s">
        <v>173</v>
      </c>
      <c r="H181" s="79" t="s">
        <v>151</v>
      </c>
      <c r="I181" s="109">
        <f>+VLOOKUP(Productos!B76,Productos!B75:E209,4,FALSE)</f>
        <v>0.2</v>
      </c>
      <c r="J181">
        <v>0</v>
      </c>
      <c r="K181" s="9">
        <f t="shared" si="15"/>
        <v>0</v>
      </c>
    </row>
    <row r="182" spans="2:11" x14ac:dyDescent="0.25">
      <c r="B182" s="3">
        <f t="shared" si="18"/>
        <v>73</v>
      </c>
      <c r="C182" s="19">
        <v>45543</v>
      </c>
      <c r="D182" s="3">
        <f t="shared" si="19"/>
        <v>73</v>
      </c>
      <c r="E182" s="114" t="str">
        <f>VLOOKUP(Productos!B77,Productos!B76:D210,2,FALSE)</f>
        <v xml:space="preserve">Papa </v>
      </c>
      <c r="F182" s="128" t="str">
        <f>VLOOKUP(Productos!C77,Tabla3[[Nombre]:[Precio]],2,FALSE)</f>
        <v>Primera Necesidad</v>
      </c>
      <c r="G182" s="139" t="s">
        <v>173</v>
      </c>
      <c r="H182" s="136" t="s">
        <v>151</v>
      </c>
      <c r="I182" s="140">
        <f>+VLOOKUP(Productos!B77,Productos!B76:E210,4,FALSE)</f>
        <v>0.2</v>
      </c>
      <c r="J182" s="21">
        <v>1</v>
      </c>
      <c r="K182" s="9">
        <f t="shared" si="15"/>
        <v>0.2</v>
      </c>
    </row>
    <row r="183" spans="2:11" hidden="1" x14ac:dyDescent="0.25">
      <c r="B183" s="3">
        <f t="shared" si="18"/>
        <v>74</v>
      </c>
      <c r="C183" s="19">
        <v>45543</v>
      </c>
      <c r="D183" s="3">
        <f t="shared" si="19"/>
        <v>74</v>
      </c>
      <c r="E183" s="114" t="str">
        <f>VLOOKUP(Productos!B78,Productos!B77:D211,2,FALSE)</f>
        <v>Pimienta</v>
      </c>
      <c r="F183" s="78" t="str">
        <f>VLOOKUP(Productos!C78,Tabla3[[Nombre]:[Precio]],2,FALSE)</f>
        <v>Primera Necesidad</v>
      </c>
      <c r="G183" s="139" t="s">
        <v>173</v>
      </c>
      <c r="H183" s="79" t="s">
        <v>151</v>
      </c>
      <c r="I183" s="109">
        <f>+VLOOKUP(Productos!B78,Productos!B77:E211,4,FALSE)</f>
        <v>0.1</v>
      </c>
      <c r="J183">
        <v>0</v>
      </c>
      <c r="K183" s="9">
        <f t="shared" si="15"/>
        <v>0</v>
      </c>
    </row>
    <row r="184" spans="2:11" hidden="1" x14ac:dyDescent="0.25">
      <c r="B184" s="3">
        <f t="shared" si="18"/>
        <v>75</v>
      </c>
      <c r="C184" s="19">
        <v>45543</v>
      </c>
      <c r="D184" s="3">
        <f t="shared" si="19"/>
        <v>75</v>
      </c>
      <c r="E184" s="114" t="str">
        <f>VLOOKUP(Productos!B79,Productos!B78:D212,2,FALSE)</f>
        <v>Ajo en sobre</v>
      </c>
      <c r="F184" s="78" t="str">
        <f>VLOOKUP(Productos!C79,Tabla3[[Nombre]:[Precio]],2,FALSE)</f>
        <v>Primera Necesidad</v>
      </c>
      <c r="G184" s="139" t="s">
        <v>173</v>
      </c>
      <c r="H184" s="79" t="s">
        <v>151</v>
      </c>
      <c r="I184" s="109">
        <f>+VLOOKUP(Productos!B79,Productos!B78:E212,4,FALSE)</f>
        <v>0.1</v>
      </c>
      <c r="J184">
        <v>0</v>
      </c>
      <c r="K184" s="9">
        <f t="shared" si="15"/>
        <v>0</v>
      </c>
    </row>
    <row r="185" spans="2:11" hidden="1" x14ac:dyDescent="0.25">
      <c r="B185" s="3">
        <f t="shared" si="18"/>
        <v>76</v>
      </c>
      <c r="C185" s="19">
        <v>45543</v>
      </c>
      <c r="D185" s="3">
        <f t="shared" si="19"/>
        <v>76</v>
      </c>
      <c r="E185" s="114" t="str">
        <f>VLOOKUP(Productos!B80,Productos!B79:D213,2,FALSE)</f>
        <v>Sabora</v>
      </c>
      <c r="F185" s="78" t="str">
        <f>VLOOKUP(Productos!C80,Tabla3[[Nombre]:[Precio]],2,FALSE)</f>
        <v>Primera Necesidad</v>
      </c>
      <c r="G185" s="139" t="s">
        <v>173</v>
      </c>
      <c r="H185" s="79" t="s">
        <v>151</v>
      </c>
      <c r="I185" s="109">
        <f>+VLOOKUP(Productos!B80,Productos!B79:E213,4,FALSE)</f>
        <v>0.1</v>
      </c>
      <c r="J185">
        <v>0</v>
      </c>
      <c r="K185" s="9">
        <f t="shared" si="15"/>
        <v>0</v>
      </c>
    </row>
    <row r="186" spans="2:11" hidden="1" x14ac:dyDescent="0.25">
      <c r="B186" s="3">
        <f t="shared" si="18"/>
        <v>77</v>
      </c>
      <c r="C186" s="19">
        <v>45543</v>
      </c>
      <c r="D186" s="3">
        <f t="shared" si="19"/>
        <v>77</v>
      </c>
      <c r="E186" s="114" t="str">
        <f>VLOOKUP(Productos!B81,Productos!B80:D214,2,FALSE)</f>
        <v>Achiote en sachet</v>
      </c>
      <c r="F186" s="78" t="str">
        <f>VLOOKUP(Productos!C81,Tabla3[[Nombre]:[Precio]],2,FALSE)</f>
        <v>Primera Necesidad</v>
      </c>
      <c r="G186" s="139" t="s">
        <v>173</v>
      </c>
      <c r="H186" s="79" t="s">
        <v>151</v>
      </c>
      <c r="I186" s="109">
        <f>+VLOOKUP(Productos!B81,Productos!B80:E214,4,FALSE)</f>
        <v>0.2</v>
      </c>
      <c r="J186">
        <v>0</v>
      </c>
      <c r="K186" s="9">
        <f t="shared" si="15"/>
        <v>0</v>
      </c>
    </row>
    <row r="187" spans="2:11" hidden="1" x14ac:dyDescent="0.25">
      <c r="B187" s="3">
        <f t="shared" si="18"/>
        <v>78</v>
      </c>
      <c r="C187" s="19">
        <v>45543</v>
      </c>
      <c r="D187" s="3">
        <f t="shared" si="19"/>
        <v>78</v>
      </c>
      <c r="E187" s="114" t="str">
        <f>VLOOKUP(Productos!B82,Productos!B81:D215,2,FALSE)</f>
        <v>Achiote en Pepa</v>
      </c>
      <c r="F187" s="78" t="str">
        <f>VLOOKUP(Productos!C82,Tabla3[[Nombre]:[Precio]],2,FALSE)</f>
        <v>Primera Necesidad</v>
      </c>
      <c r="G187" s="139" t="s">
        <v>173</v>
      </c>
      <c r="H187" s="79" t="s">
        <v>151</v>
      </c>
      <c r="I187" s="109">
        <f>+VLOOKUP(Productos!B82,Productos!B81:E215,4,FALSE)</f>
        <v>0.1</v>
      </c>
      <c r="J187">
        <v>0</v>
      </c>
      <c r="K187" s="9">
        <f t="shared" si="15"/>
        <v>0</v>
      </c>
    </row>
    <row r="188" spans="2:11" hidden="1" x14ac:dyDescent="0.25">
      <c r="B188" s="3">
        <f t="shared" si="18"/>
        <v>79</v>
      </c>
      <c r="C188" s="19">
        <v>45543</v>
      </c>
      <c r="D188" s="3">
        <f t="shared" si="19"/>
        <v>79</v>
      </c>
      <c r="E188" s="114" t="str">
        <f>VLOOKUP(Productos!B83,Productos!B82:D216,2,FALSE)</f>
        <v>Té en Sobre</v>
      </c>
      <c r="F188" s="78" t="str">
        <f>VLOOKUP(Productos!C83,Tabla3[[Nombre]:[Precio]],2,FALSE)</f>
        <v>Primera Necesidad</v>
      </c>
      <c r="G188" s="139" t="s">
        <v>173</v>
      </c>
      <c r="H188" s="79" t="s">
        <v>151</v>
      </c>
      <c r="I188" s="109">
        <f>+VLOOKUP(Productos!B83,Productos!B82:E216,4,FALSE)</f>
        <v>0.1</v>
      </c>
      <c r="J188">
        <v>0</v>
      </c>
      <c r="K188" s="9">
        <f t="shared" si="15"/>
        <v>0</v>
      </c>
    </row>
    <row r="189" spans="2:11" hidden="1" x14ac:dyDescent="0.25">
      <c r="B189" s="3">
        <f t="shared" si="18"/>
        <v>80</v>
      </c>
      <c r="C189" s="19">
        <v>45543</v>
      </c>
      <c r="D189" s="3">
        <f t="shared" si="19"/>
        <v>80</v>
      </c>
      <c r="E189" s="114" t="str">
        <f>VLOOKUP(Productos!B84,Productos!B83:D217,2,FALSE)</f>
        <v>Comino</v>
      </c>
      <c r="F189" s="78" t="str">
        <f>VLOOKUP(Productos!C84,Tabla3[[Nombre]:[Precio]],2,FALSE)</f>
        <v>Primera Necesidad</v>
      </c>
      <c r="G189" s="139" t="s">
        <v>173</v>
      </c>
      <c r="H189" s="79" t="s">
        <v>151</v>
      </c>
      <c r="I189" s="109">
        <f>+VLOOKUP(Productos!B84,Productos!B83:E217,4,FALSE)</f>
        <v>0.1</v>
      </c>
      <c r="J189">
        <v>0</v>
      </c>
      <c r="K189" s="9">
        <f t="shared" si="15"/>
        <v>0</v>
      </c>
    </row>
    <row r="190" spans="2:11" hidden="1" x14ac:dyDescent="0.25">
      <c r="B190" s="3">
        <f t="shared" si="18"/>
        <v>81</v>
      </c>
      <c r="C190" s="19">
        <v>45543</v>
      </c>
      <c r="D190" s="3">
        <f t="shared" si="19"/>
        <v>81</v>
      </c>
      <c r="E190" s="114" t="str">
        <f>VLOOKUP(Productos!B85,Productos!B84:D218,2,FALSE)</f>
        <v>Leche Viglac 1/2 Litro</v>
      </c>
      <c r="F190" s="78" t="str">
        <f>VLOOKUP(Productos!C85,Tabla3[[Nombre]:[Precio]],2,FALSE)</f>
        <v>Primera Necesidad</v>
      </c>
      <c r="G190" s="139" t="s">
        <v>173</v>
      </c>
      <c r="H190" s="79" t="s">
        <v>151</v>
      </c>
      <c r="I190" s="109">
        <f>+VLOOKUP(Productos!B85,Productos!B84:E218,4,FALSE)</f>
        <v>0.5</v>
      </c>
      <c r="J190">
        <v>0</v>
      </c>
      <c r="K190" s="9">
        <f t="shared" si="15"/>
        <v>0</v>
      </c>
    </row>
    <row r="191" spans="2:11" hidden="1" x14ac:dyDescent="0.25">
      <c r="B191" s="3">
        <f t="shared" si="18"/>
        <v>82</v>
      </c>
      <c r="C191" s="19">
        <v>45543</v>
      </c>
      <c r="D191" s="3">
        <f t="shared" si="19"/>
        <v>82</v>
      </c>
      <c r="E191" s="114" t="str">
        <f>VLOOKUP(Productos!B86,Productos!B85:D219,2,FALSE)</f>
        <v>Leche Viglac 1/4</v>
      </c>
      <c r="F191" s="78" t="str">
        <f>VLOOKUP(Productos!C86,Tabla3[[Nombre]:[Precio]],2,FALSE)</f>
        <v>Primera Necesidad</v>
      </c>
      <c r="G191" s="139" t="s">
        <v>173</v>
      </c>
      <c r="H191" s="79" t="s">
        <v>151</v>
      </c>
      <c r="I191" s="109">
        <f>+VLOOKUP(Productos!B86,Productos!B85:E219,4,FALSE)</f>
        <v>0.25</v>
      </c>
      <c r="J191">
        <v>0</v>
      </c>
      <c r="K191" s="9">
        <f t="shared" si="15"/>
        <v>0</v>
      </c>
    </row>
    <row r="192" spans="2:11" hidden="1" x14ac:dyDescent="0.25">
      <c r="B192" s="3">
        <f t="shared" si="18"/>
        <v>83</v>
      </c>
      <c r="C192" s="19">
        <v>45543</v>
      </c>
      <c r="D192" s="3">
        <f t="shared" si="19"/>
        <v>83</v>
      </c>
      <c r="E192" s="114" t="str">
        <f>VLOOKUP(Productos!B87,Productos!B86:D220,2,FALSE)</f>
        <v>Ajo en Pepa</v>
      </c>
      <c r="F192" s="78" t="str">
        <f>VLOOKUP(Productos!C87,Tabla3[[Nombre]:[Precio]],2,FALSE)</f>
        <v>Primera Necesidad</v>
      </c>
      <c r="G192" s="139" t="s">
        <v>173</v>
      </c>
      <c r="H192" s="79" t="s">
        <v>151</v>
      </c>
      <c r="I192" s="109">
        <f>+VLOOKUP(Productos!B87,Productos!B86:E220,4,FALSE)</f>
        <v>0.2</v>
      </c>
      <c r="J192">
        <v>0</v>
      </c>
      <c r="K192" s="9">
        <f t="shared" si="15"/>
        <v>0</v>
      </c>
    </row>
    <row r="193" spans="2:11" hidden="1" x14ac:dyDescent="0.25">
      <c r="B193" s="3">
        <f t="shared" si="18"/>
        <v>84</v>
      </c>
      <c r="C193" s="19">
        <v>45543</v>
      </c>
      <c r="D193" s="3">
        <f t="shared" si="19"/>
        <v>84</v>
      </c>
      <c r="E193" s="114" t="str">
        <f>VLOOKUP(Productos!B88,Productos!B87:D221,2,FALSE)</f>
        <v>Pulp de Durazno</v>
      </c>
      <c r="F193" s="78" t="str">
        <f>VLOOKUP(Productos!C88,Tabla3[[Nombre]:[Precio]],2,FALSE)</f>
        <v>Bebidas</v>
      </c>
      <c r="G193" s="139" t="s">
        <v>173</v>
      </c>
      <c r="H193" s="79" t="s">
        <v>151</v>
      </c>
      <c r="I193" s="109">
        <f>+VLOOKUP(Productos!B88,Productos!B87:E221,4,FALSE)</f>
        <v>0.3</v>
      </c>
      <c r="J193">
        <v>0</v>
      </c>
      <c r="K193" s="9">
        <f t="shared" si="15"/>
        <v>0</v>
      </c>
    </row>
    <row r="194" spans="2:11" hidden="1" x14ac:dyDescent="0.25">
      <c r="B194" s="3">
        <f t="shared" si="18"/>
        <v>85</v>
      </c>
      <c r="C194" s="19">
        <v>45543</v>
      </c>
      <c r="D194" s="3">
        <f t="shared" si="19"/>
        <v>85</v>
      </c>
      <c r="E194" s="114" t="str">
        <f>VLOOKUP(Productos!B89,Productos!B88:D222,2,FALSE)</f>
        <v>Limon</v>
      </c>
      <c r="F194" s="78" t="str">
        <f>VLOOKUP(Productos!C89,Tabla3[[Nombre]:[Precio]],2,FALSE)</f>
        <v>Primera Necesidad</v>
      </c>
      <c r="G194" s="139" t="s">
        <v>174</v>
      </c>
      <c r="H194" s="79" t="s">
        <v>151</v>
      </c>
      <c r="I194" s="109">
        <f>+VLOOKUP(Productos!B89,Productos!B88:E222,4,FALSE)</f>
        <v>0.1</v>
      </c>
      <c r="J194">
        <v>0</v>
      </c>
      <c r="K194" s="9">
        <f t="shared" si="15"/>
        <v>0</v>
      </c>
    </row>
    <row r="195" spans="2:11" hidden="1" x14ac:dyDescent="0.25">
      <c r="B195" s="3">
        <f t="shared" si="18"/>
        <v>86</v>
      </c>
      <c r="C195" s="19">
        <v>45543</v>
      </c>
      <c r="D195" s="3">
        <f t="shared" si="19"/>
        <v>86</v>
      </c>
      <c r="E195" s="114" t="str">
        <f>VLOOKUP(Productos!B90,Productos!B89:D223,2,FALSE)</f>
        <v>Naranjilla</v>
      </c>
      <c r="F195" s="78" t="str">
        <f>VLOOKUP(Productos!C90,Tabla3[[Nombre]:[Precio]],2,FALSE)</f>
        <v>Primera Necesidad</v>
      </c>
      <c r="G195" s="139" t="s">
        <v>174</v>
      </c>
      <c r="H195" s="79" t="s">
        <v>151</v>
      </c>
      <c r="I195" s="109">
        <f>+VLOOKUP(Productos!B90,Productos!B89:E223,4,FALSE)</f>
        <v>0.15</v>
      </c>
      <c r="J195">
        <v>0</v>
      </c>
      <c r="K195" s="9">
        <f t="shared" si="15"/>
        <v>0</v>
      </c>
    </row>
    <row r="196" spans="2:11" hidden="1" x14ac:dyDescent="0.25">
      <c r="B196" s="3">
        <f t="shared" si="18"/>
        <v>87</v>
      </c>
      <c r="C196" s="19">
        <v>45543</v>
      </c>
      <c r="D196" s="3">
        <f t="shared" si="19"/>
        <v>87</v>
      </c>
      <c r="E196" s="114" t="str">
        <f>VLOOKUP(Productos!B91,Productos!B90:D224,2,FALSE)</f>
        <v>Totame de Árbol</v>
      </c>
      <c r="F196" s="78" t="str">
        <f>VLOOKUP(Productos!C91,Tabla3[[Nombre]:[Precio]],2,FALSE)</f>
        <v>Primera Necesidad</v>
      </c>
      <c r="G196" s="139" t="s">
        <v>174</v>
      </c>
      <c r="H196" s="79" t="s">
        <v>151</v>
      </c>
      <c r="I196" s="109">
        <f>+VLOOKUP(Productos!B91,Productos!B90:E224,4,FALSE)</f>
        <v>0.3</v>
      </c>
      <c r="J196">
        <v>0</v>
      </c>
      <c r="K196" s="9">
        <f t="shared" si="15"/>
        <v>0</v>
      </c>
    </row>
    <row r="197" spans="2:11" hidden="1" x14ac:dyDescent="0.25">
      <c r="B197" s="3">
        <f t="shared" si="18"/>
        <v>88</v>
      </c>
      <c r="C197" s="19">
        <v>45543</v>
      </c>
      <c r="D197" s="3">
        <f t="shared" si="19"/>
        <v>88</v>
      </c>
      <c r="E197" s="114" t="str">
        <f>VLOOKUP(Productos!B92,Productos!B91:D225,2,FALSE)</f>
        <v>Pasta Colgate</v>
      </c>
      <c r="F197" s="78" t="str">
        <f>VLOOKUP(Productos!C92,Tabla3[[Nombre]:[Precio]],2,FALSE)</f>
        <v>Limpieza Personal</v>
      </c>
      <c r="G197" s="139" t="s">
        <v>174</v>
      </c>
      <c r="H197" s="79" t="s">
        <v>151</v>
      </c>
      <c r="I197" s="109">
        <f>+VLOOKUP(Productos!B92,Productos!B91:E225,4,FALSE)</f>
        <v>1.1000000000000001</v>
      </c>
      <c r="J197">
        <v>0</v>
      </c>
      <c r="K197" s="9">
        <f t="shared" si="15"/>
        <v>0</v>
      </c>
    </row>
    <row r="198" spans="2:11" hidden="1" x14ac:dyDescent="0.25">
      <c r="B198" s="3">
        <f t="shared" si="18"/>
        <v>89</v>
      </c>
      <c r="C198" s="19">
        <v>45543</v>
      </c>
      <c r="D198" s="3">
        <f t="shared" si="19"/>
        <v>89</v>
      </c>
      <c r="E198" s="114" t="str">
        <f>VLOOKUP(Productos!B93,Productos!B92:D226,2,FALSE)</f>
        <v>Toallas Sanitarias Nosotras Paquete</v>
      </c>
      <c r="F198" s="78" t="str">
        <f>VLOOKUP(Productos!C93,Tabla3[[Nombre]:[Precio]],2,FALSE)</f>
        <v>Limpieza Personal</v>
      </c>
      <c r="G198" s="139" t="s">
        <v>174</v>
      </c>
      <c r="H198" s="79" t="s">
        <v>151</v>
      </c>
      <c r="I198" s="109">
        <f>+VLOOKUP(Productos!B93,Productos!B92:E226,4,FALSE)</f>
        <v>1.1499999999999999</v>
      </c>
      <c r="J198">
        <v>0</v>
      </c>
      <c r="K198" s="9">
        <f t="shared" si="15"/>
        <v>0</v>
      </c>
    </row>
    <row r="199" spans="2:11" hidden="1" x14ac:dyDescent="0.25">
      <c r="B199" s="3">
        <f t="shared" si="18"/>
        <v>90</v>
      </c>
      <c r="C199" s="19">
        <v>45543</v>
      </c>
      <c r="D199" s="3">
        <f t="shared" si="19"/>
        <v>90</v>
      </c>
      <c r="E199" s="114" t="str">
        <f>VLOOKUP(Productos!B94,Productos!B93:D227,2,FALSE)</f>
        <v>Toallas Sanitarias Nosotras Unidad</v>
      </c>
      <c r="F199" s="78" t="str">
        <f>VLOOKUP(Productos!C94,Tabla3[[Nombre]:[Precio]],2,FALSE)</f>
        <v>Limpieza Personal</v>
      </c>
      <c r="G199" s="139" t="s">
        <v>174</v>
      </c>
      <c r="H199" s="79" t="s">
        <v>151</v>
      </c>
      <c r="I199" s="109">
        <f>+VLOOKUP(Productos!B94,Productos!B93:E227,4,FALSE)</f>
        <v>0.15</v>
      </c>
      <c r="J199">
        <v>0</v>
      </c>
      <c r="K199" s="9">
        <f t="shared" si="15"/>
        <v>0</v>
      </c>
    </row>
    <row r="200" spans="2:11" hidden="1" x14ac:dyDescent="0.25">
      <c r="B200" s="3">
        <f t="shared" si="18"/>
        <v>91</v>
      </c>
      <c r="C200" s="19">
        <v>45543</v>
      </c>
      <c r="D200" s="3">
        <f t="shared" si="19"/>
        <v>91</v>
      </c>
      <c r="E200" s="114" t="str">
        <f>VLOOKUP(Productos!B95,Productos!B94:D228,2,FALSE)</f>
        <v>Toallas Sanitarias Siempre Libre Paquete</v>
      </c>
      <c r="F200" s="78" t="str">
        <f>VLOOKUP(Productos!C95,Tabla3[[Nombre]:[Precio]],2,FALSE)</f>
        <v>Limpieza Personal</v>
      </c>
      <c r="G200" s="139" t="s">
        <v>174</v>
      </c>
      <c r="H200" s="79" t="s">
        <v>151</v>
      </c>
      <c r="I200" s="109">
        <f>+VLOOKUP(Productos!B95,Productos!B94:E228,4,FALSE)</f>
        <v>1.1499999999999999</v>
      </c>
      <c r="J200">
        <v>0</v>
      </c>
      <c r="K200" s="9">
        <f t="shared" si="15"/>
        <v>0</v>
      </c>
    </row>
    <row r="201" spans="2:11" hidden="1" x14ac:dyDescent="0.25">
      <c r="B201" s="3">
        <f t="shared" si="18"/>
        <v>92</v>
      </c>
      <c r="C201" s="19">
        <v>45543</v>
      </c>
      <c r="D201" s="3">
        <f t="shared" si="19"/>
        <v>92</v>
      </c>
      <c r="E201" s="114" t="str">
        <f>VLOOKUP(Productos!B96,Productos!B95:D229,2,FALSE)</f>
        <v>Toallas Sanitarias Siempre Libre Unidad</v>
      </c>
      <c r="F201" s="78" t="str">
        <f>VLOOKUP(Productos!C96,Tabla3[[Nombre]:[Precio]],2,FALSE)</f>
        <v>Limpieza Personal</v>
      </c>
      <c r="G201" s="139" t="s">
        <v>174</v>
      </c>
      <c r="H201" s="79" t="s">
        <v>151</v>
      </c>
      <c r="I201" s="109">
        <f>+VLOOKUP(Productos!B96,Productos!B95:E229,4,FALSE)</f>
        <v>0.15</v>
      </c>
      <c r="J201">
        <v>0</v>
      </c>
      <c r="K201" s="9">
        <f t="shared" ref="K201:K264" si="20">+PRODUCT(J201,I201)</f>
        <v>0</v>
      </c>
    </row>
    <row r="202" spans="2:11" hidden="1" x14ac:dyDescent="0.25">
      <c r="B202" s="3">
        <f t="shared" si="18"/>
        <v>93</v>
      </c>
      <c r="C202" s="19">
        <v>45543</v>
      </c>
      <c r="D202" s="3">
        <f t="shared" si="19"/>
        <v>93</v>
      </c>
      <c r="E202" s="114" t="str">
        <f>VLOOKUP(Productos!B97,Productos!B96:D230,2,FALSE)</f>
        <v>Protectores Intimas Paquete</v>
      </c>
      <c r="F202" s="78" t="str">
        <f>VLOOKUP(Productos!C97,Tabla3[[Nombre]:[Precio]],2,FALSE)</f>
        <v>Limpieza Personal</v>
      </c>
      <c r="G202" s="139" t="s">
        <v>174</v>
      </c>
      <c r="H202" s="79" t="s">
        <v>151</v>
      </c>
      <c r="I202" s="109">
        <f>+VLOOKUP(Productos!B97,Productos!B96:E230,4,FALSE)</f>
        <v>1.25</v>
      </c>
      <c r="J202">
        <v>0</v>
      </c>
      <c r="K202" s="9">
        <f t="shared" si="20"/>
        <v>0</v>
      </c>
    </row>
    <row r="203" spans="2:11" hidden="1" x14ac:dyDescent="0.25">
      <c r="B203" s="3">
        <f t="shared" si="18"/>
        <v>94</v>
      </c>
      <c r="C203" s="19">
        <v>45543</v>
      </c>
      <c r="D203" s="3">
        <f t="shared" si="19"/>
        <v>94</v>
      </c>
      <c r="E203" s="114" t="str">
        <f>VLOOKUP(Productos!B98,Productos!B97:D231,2,FALSE)</f>
        <v>Protectores Intimas Unidad</v>
      </c>
      <c r="F203" s="78" t="str">
        <f>VLOOKUP(Productos!C98,Tabla3[[Nombre]:[Precio]],2,FALSE)</f>
        <v>Limpieza Personal</v>
      </c>
      <c r="G203" s="139" t="s">
        <v>174</v>
      </c>
      <c r="H203" s="79" t="s">
        <v>151</v>
      </c>
      <c r="I203" s="109">
        <f>+VLOOKUP(Productos!B98,Productos!B97:E231,4,FALSE)</f>
        <v>0.15</v>
      </c>
      <c r="J203">
        <v>0</v>
      </c>
      <c r="K203" s="9">
        <f t="shared" si="20"/>
        <v>0</v>
      </c>
    </row>
    <row r="204" spans="2:11" hidden="1" x14ac:dyDescent="0.25">
      <c r="B204" s="3">
        <f t="shared" si="18"/>
        <v>95</v>
      </c>
      <c r="C204" s="19">
        <v>45543</v>
      </c>
      <c r="D204" s="3">
        <f t="shared" si="19"/>
        <v>95</v>
      </c>
      <c r="E204" s="114" t="str">
        <f>VLOOKUP(Productos!B99,Productos!B98:D232,2,FALSE)</f>
        <v>Salchicha</v>
      </c>
      <c r="F204" s="78" t="str">
        <f>VLOOKUP(Productos!C99,Tabla3[[Nombre]:[Precio]],2,FALSE)</f>
        <v>Embutidos</v>
      </c>
      <c r="G204" s="139" t="s">
        <v>174</v>
      </c>
      <c r="H204" s="79" t="s">
        <v>151</v>
      </c>
      <c r="I204" s="109">
        <f>+VLOOKUP(Productos!B99,Productos!B98:E232,4,FALSE)</f>
        <v>0.15</v>
      </c>
      <c r="J204">
        <v>0</v>
      </c>
      <c r="K204" s="9">
        <f t="shared" si="20"/>
        <v>0</v>
      </c>
    </row>
    <row r="205" spans="2:11" hidden="1" x14ac:dyDescent="0.25">
      <c r="B205" s="3">
        <f t="shared" si="18"/>
        <v>96</v>
      </c>
      <c r="C205" s="19">
        <v>45543</v>
      </c>
      <c r="D205" s="3">
        <f t="shared" si="19"/>
        <v>96</v>
      </c>
      <c r="E205" s="114" t="str">
        <f>VLOOKUP(Productos!B100,Productos!B99:D233,2,FALSE)</f>
        <v>Chorizo</v>
      </c>
      <c r="F205" s="78" t="str">
        <f>VLOOKUP(Productos!C100,Tabla3[[Nombre]:[Precio]],2,FALSE)</f>
        <v>Embutidos</v>
      </c>
      <c r="G205" s="139" t="s">
        <v>174</v>
      </c>
      <c r="H205" s="79" t="s">
        <v>151</v>
      </c>
      <c r="I205" s="109">
        <f>+VLOOKUP(Productos!B100,Productos!B99:E233,4,FALSE)</f>
        <v>0.3</v>
      </c>
      <c r="J205">
        <v>0</v>
      </c>
      <c r="K205" s="9">
        <f t="shared" si="20"/>
        <v>0</v>
      </c>
    </row>
    <row r="206" spans="2:11" hidden="1" x14ac:dyDescent="0.25">
      <c r="B206" s="3">
        <f t="shared" si="18"/>
        <v>97</v>
      </c>
      <c r="C206" s="19">
        <v>45543</v>
      </c>
      <c r="D206" s="3">
        <f t="shared" si="19"/>
        <v>97</v>
      </c>
      <c r="E206" s="114" t="str">
        <f>VLOOKUP(Productos!B101,Productos!B100:D234,2,FALSE)</f>
        <v>Canela</v>
      </c>
      <c r="F206" s="78" t="str">
        <f>VLOOKUP(Productos!C101,Tabla3[[Nombre]:[Precio]],2,FALSE)</f>
        <v>Primera Necesidad</v>
      </c>
      <c r="G206" s="139" t="s">
        <v>174</v>
      </c>
      <c r="H206" s="79" t="s">
        <v>151</v>
      </c>
      <c r="I206" s="109">
        <f>+VLOOKUP(Productos!B101,Productos!B100:E234,4,FALSE)</f>
        <v>0.1</v>
      </c>
      <c r="J206">
        <v>0</v>
      </c>
      <c r="K206" s="9">
        <f t="shared" si="20"/>
        <v>0</v>
      </c>
    </row>
    <row r="207" spans="2:11" hidden="1" x14ac:dyDescent="0.25">
      <c r="B207" s="3">
        <f t="shared" si="18"/>
        <v>98</v>
      </c>
      <c r="C207" s="19">
        <v>45543</v>
      </c>
      <c r="D207" s="3">
        <f t="shared" si="19"/>
        <v>98</v>
      </c>
      <c r="E207" s="114" t="str">
        <f>VLOOKUP(Productos!B102,Productos!B101:D235,2,FALSE)</f>
        <v>Cucharas desechables</v>
      </c>
      <c r="F207" s="78" t="str">
        <f>VLOOKUP(Productos!C102,Tabla3[[Nombre]:[Precio]],2,FALSE)</f>
        <v>Otro</v>
      </c>
      <c r="G207" s="139" t="s">
        <v>175</v>
      </c>
      <c r="H207" s="79" t="s">
        <v>151</v>
      </c>
      <c r="I207" s="109">
        <f>+VLOOKUP(Productos!B102,Productos!B101:E235,4,FALSE)</f>
        <v>0.05</v>
      </c>
      <c r="J207">
        <v>0</v>
      </c>
      <c r="K207" s="9">
        <f t="shared" si="20"/>
        <v>0</v>
      </c>
    </row>
    <row r="208" spans="2:11" hidden="1" x14ac:dyDescent="0.25">
      <c r="B208" s="3">
        <f t="shared" si="18"/>
        <v>99</v>
      </c>
      <c r="C208" s="19">
        <v>45543</v>
      </c>
      <c r="D208" s="3">
        <f t="shared" si="19"/>
        <v>99</v>
      </c>
      <c r="E208" s="114" t="str">
        <f>VLOOKUP(Productos!B103,Productos!B102:D236,2,FALSE)</f>
        <v>Vasos Desechables</v>
      </c>
      <c r="F208" s="78" t="str">
        <f>VLOOKUP(Productos!C103,Tabla3[[Nombre]:[Precio]],2,FALSE)</f>
        <v>Otro</v>
      </c>
      <c r="G208" s="139" t="s">
        <v>175</v>
      </c>
      <c r="H208" s="79" t="s">
        <v>151</v>
      </c>
      <c r="I208" s="109">
        <f>+VLOOKUP(Productos!B103,Productos!B102:E236,4,FALSE)</f>
        <v>0.05</v>
      </c>
      <c r="J208">
        <v>0</v>
      </c>
      <c r="K208" s="9">
        <f t="shared" si="20"/>
        <v>0</v>
      </c>
    </row>
    <row r="209" spans="2:11" hidden="1" x14ac:dyDescent="0.25">
      <c r="B209" s="3">
        <f t="shared" si="18"/>
        <v>100</v>
      </c>
      <c r="C209" s="19">
        <v>45543</v>
      </c>
      <c r="D209" s="3">
        <f t="shared" si="19"/>
        <v>100</v>
      </c>
      <c r="E209" s="114" t="str">
        <f>VLOOKUP(Productos!B104,Productos!B103:D237,2,FALSE)</f>
        <v>Tarrinas Desechables</v>
      </c>
      <c r="F209" s="78" t="str">
        <f>VLOOKUP(Productos!C104,Tabla3[[Nombre]:[Precio]],2,FALSE)</f>
        <v>Otro</v>
      </c>
      <c r="G209" s="139" t="s">
        <v>175</v>
      </c>
      <c r="H209" s="79" t="s">
        <v>151</v>
      </c>
      <c r="I209" s="109">
        <f>+VLOOKUP(Productos!B104,Productos!B103:E237,4,FALSE)</f>
        <v>0.15</v>
      </c>
      <c r="J209">
        <v>0</v>
      </c>
      <c r="K209" s="9">
        <f t="shared" si="20"/>
        <v>0</v>
      </c>
    </row>
    <row r="210" spans="2:11" hidden="1" x14ac:dyDescent="0.25">
      <c r="B210" s="3">
        <f t="shared" si="18"/>
        <v>101</v>
      </c>
      <c r="C210" s="19">
        <v>45543</v>
      </c>
      <c r="D210" s="3">
        <f t="shared" si="19"/>
        <v>101</v>
      </c>
      <c r="E210" s="114" t="str">
        <f>VLOOKUP(Productos!B105,Productos!B104:D238,2,FALSE)</f>
        <v>Lapiz de Madera Genius</v>
      </c>
      <c r="F210" s="78" t="str">
        <f>VLOOKUP(Productos!C105,Tabla3[[Nombre]:[Precio]],2,FALSE)</f>
        <v>Utiles Escolares</v>
      </c>
      <c r="G210" s="139" t="s">
        <v>175</v>
      </c>
      <c r="H210" s="79" t="s">
        <v>152</v>
      </c>
      <c r="I210" s="109">
        <f>+VLOOKUP(Productos!B105,Productos!B104:E238,4,FALSE)</f>
        <v>0.3</v>
      </c>
      <c r="J210">
        <v>0</v>
      </c>
      <c r="K210" s="9">
        <f t="shared" si="20"/>
        <v>0</v>
      </c>
    </row>
    <row r="211" spans="2:11" hidden="1" x14ac:dyDescent="0.25">
      <c r="B211" s="3">
        <f t="shared" si="18"/>
        <v>102</v>
      </c>
      <c r="C211" s="19">
        <v>45543</v>
      </c>
      <c r="D211" s="3">
        <f t="shared" si="19"/>
        <v>102</v>
      </c>
      <c r="E211" s="114" t="str">
        <f>VLOOKUP(Productos!B106,Productos!B105:D239,2,FALSE)</f>
        <v>Lapiz de Madera Alex</v>
      </c>
      <c r="F211" s="78" t="str">
        <f>VLOOKUP(Productos!C106,Tabla3[[Nombre]:[Precio]],2,FALSE)</f>
        <v>Utiles Escolares</v>
      </c>
      <c r="G211" s="139" t="s">
        <v>175</v>
      </c>
      <c r="H211" s="79" t="s">
        <v>152</v>
      </c>
      <c r="I211" s="109">
        <f>+VLOOKUP(Productos!B106,Productos!B105:E239,4,FALSE)</f>
        <v>0.3</v>
      </c>
      <c r="J211">
        <v>0</v>
      </c>
      <c r="K211" s="9">
        <f t="shared" si="20"/>
        <v>0</v>
      </c>
    </row>
    <row r="212" spans="2:11" hidden="1" x14ac:dyDescent="0.25">
      <c r="B212" s="3">
        <f t="shared" ref="B212:B243" si="21">ROW(A103)</f>
        <v>103</v>
      </c>
      <c r="C212" s="19">
        <v>45543</v>
      </c>
      <c r="D212" s="3">
        <f t="shared" ref="D212:D243" si="22">ROW(A103)</f>
        <v>103</v>
      </c>
      <c r="E212" s="114" t="str">
        <f>VLOOKUP(Productos!B107,Productos!B106:D240,2,FALSE)</f>
        <v>Sacapuntas de Acero</v>
      </c>
      <c r="F212" s="78" t="str">
        <f>VLOOKUP(Productos!C107,Tabla3[[Nombre]:[Precio]],2,FALSE)</f>
        <v>Utiles Escolares</v>
      </c>
      <c r="G212" s="139" t="s">
        <v>175</v>
      </c>
      <c r="H212" s="79" t="s">
        <v>152</v>
      </c>
      <c r="I212" s="109">
        <f>+VLOOKUP(Productos!B107,Productos!B106:E240,4,FALSE)</f>
        <v>0.3</v>
      </c>
      <c r="J212">
        <v>0</v>
      </c>
      <c r="K212" s="9">
        <f t="shared" si="20"/>
        <v>0</v>
      </c>
    </row>
    <row r="213" spans="2:11" hidden="1" x14ac:dyDescent="0.25">
      <c r="B213" s="3">
        <f t="shared" si="21"/>
        <v>104</v>
      </c>
      <c r="C213" s="19">
        <v>45543</v>
      </c>
      <c r="D213" s="3">
        <f t="shared" si="22"/>
        <v>104</v>
      </c>
      <c r="E213" s="114" t="str">
        <f>VLOOKUP(Productos!B108,Productos!B107:D241,2,FALSE)</f>
        <v>Sacapuntas de plastico</v>
      </c>
      <c r="F213" s="78" t="str">
        <f>VLOOKUP(Productos!C108,Tabla3[[Nombre]:[Precio]],2,FALSE)</f>
        <v>Utiles Escolares</v>
      </c>
      <c r="G213" s="139" t="s">
        <v>175</v>
      </c>
      <c r="H213" s="79" t="s">
        <v>152</v>
      </c>
      <c r="I213" s="109">
        <f>+VLOOKUP(Productos!B108,Productos!B107:E241,4,FALSE)</f>
        <v>0.15</v>
      </c>
      <c r="J213">
        <v>0</v>
      </c>
      <c r="K213" s="9">
        <f t="shared" si="20"/>
        <v>0</v>
      </c>
    </row>
    <row r="214" spans="2:11" hidden="1" x14ac:dyDescent="0.25">
      <c r="B214" s="3">
        <f t="shared" si="21"/>
        <v>105</v>
      </c>
      <c r="C214" s="19">
        <v>45543</v>
      </c>
      <c r="D214" s="3">
        <f t="shared" si="22"/>
        <v>105</v>
      </c>
      <c r="E214" s="114" t="str">
        <f>VLOOKUP(Productos!B109,Productos!B108:D242,2,FALSE)</f>
        <v>Borrador de Queso</v>
      </c>
      <c r="F214" s="78" t="str">
        <f>VLOOKUP(Productos!C109,Tabla3[[Nombre]:[Precio]],2,FALSE)</f>
        <v>Utiles Escolares</v>
      </c>
      <c r="G214" s="139" t="s">
        <v>175</v>
      </c>
      <c r="H214" s="79" t="s">
        <v>152</v>
      </c>
      <c r="I214" s="109">
        <f>+VLOOKUP(Productos!B109,Productos!B108:E242,4,FALSE)</f>
        <v>0.3</v>
      </c>
      <c r="J214">
        <v>0</v>
      </c>
      <c r="K214" s="9">
        <f t="shared" si="20"/>
        <v>0</v>
      </c>
    </row>
    <row r="215" spans="2:11" x14ac:dyDescent="0.25">
      <c r="B215" s="3">
        <f>ROW(A107)</f>
        <v>107</v>
      </c>
      <c r="C215" s="19">
        <v>45543</v>
      </c>
      <c r="D215" s="3">
        <f>ROW(A107)</f>
        <v>107</v>
      </c>
      <c r="E215" s="114" t="s">
        <v>145</v>
      </c>
      <c r="F215" s="128" t="str">
        <f>VLOOKUP(Productos!C110,Tabla3[[Nombre]:[Precio]],2,FALSE)</f>
        <v>Golosinas</v>
      </c>
      <c r="G215" s="139" t="s">
        <v>175</v>
      </c>
      <c r="H215" s="136" t="s">
        <v>152</v>
      </c>
      <c r="I215" s="140">
        <f>+VLOOKUP(Productos!B110,Productos!B110:E244,4,FALSE)</f>
        <v>0.25</v>
      </c>
      <c r="J215" s="21">
        <v>2</v>
      </c>
      <c r="K215" s="9">
        <f t="shared" si="20"/>
        <v>0.5</v>
      </c>
    </row>
    <row r="216" spans="2:11" x14ac:dyDescent="0.25">
      <c r="B216" s="3">
        <f>ROW(A108)</f>
        <v>108</v>
      </c>
      <c r="C216" s="19">
        <v>45543</v>
      </c>
      <c r="D216" s="3">
        <f>ROW(A108)</f>
        <v>108</v>
      </c>
      <c r="E216" s="114" t="s">
        <v>216</v>
      </c>
      <c r="F216" s="128" t="str">
        <f>VLOOKUP(Productos!C111,Tabla3[[Nombre]:[Precio]],2,FALSE)</f>
        <v>Primera Necesidad</v>
      </c>
      <c r="G216" s="139" t="s">
        <v>175</v>
      </c>
      <c r="H216" s="136" t="s">
        <v>151</v>
      </c>
      <c r="I216" s="140">
        <v>0.5</v>
      </c>
      <c r="J216" s="21">
        <v>2</v>
      </c>
      <c r="K216" s="9">
        <f t="shared" si="20"/>
        <v>1</v>
      </c>
    </row>
    <row r="217" spans="2:11" x14ac:dyDescent="0.25">
      <c r="B217" s="3">
        <f>ROW(A1)</f>
        <v>1</v>
      </c>
      <c r="C217" s="76">
        <f>DATE(2024,9,9)</f>
        <v>45544</v>
      </c>
      <c r="D217" s="3">
        <f>ROW(A1)</f>
        <v>1</v>
      </c>
      <c r="E217" s="115" t="str">
        <f>VLOOKUP(Productos!B5,Productos!B4:D109,2,FALSE)</f>
        <v>Big Cola Grande Negra</v>
      </c>
      <c r="F217" s="129" t="str">
        <f>VLOOKUP(Productos!C5,Tabla3[[Nombre]:[Precio]],2,FALSE)</f>
        <v>Bebidas</v>
      </c>
      <c r="G217" s="138" t="s">
        <v>175</v>
      </c>
      <c r="H217" s="79" t="s">
        <v>151</v>
      </c>
      <c r="I217" s="110">
        <v>0.6</v>
      </c>
      <c r="J217">
        <v>4</v>
      </c>
      <c r="K217" s="9">
        <f t="shared" si="20"/>
        <v>2.4</v>
      </c>
    </row>
    <row r="218" spans="2:11" x14ac:dyDescent="0.25">
      <c r="B218" s="3">
        <f>ROW(A2)</f>
        <v>2</v>
      </c>
      <c r="C218" s="76">
        <f t="shared" ref="C218:C281" si="23">DATE(2024,9,9)</f>
        <v>45544</v>
      </c>
      <c r="D218" s="3">
        <f>ROW(A2)</f>
        <v>2</v>
      </c>
      <c r="E218" s="115" t="str">
        <f>VLOOKUP(Productos!B6,Productos!B5:D110,2,FALSE)</f>
        <v>Big Cola Pequeña Fresa</v>
      </c>
      <c r="F218" s="129" t="str">
        <f>VLOOKUP(Productos!C6,Tabla3[[Nombre]:[Precio]],2,FALSE)</f>
        <v>Bebidas</v>
      </c>
      <c r="G218" s="138" t="s">
        <v>175</v>
      </c>
      <c r="H218" s="79" t="s">
        <v>151</v>
      </c>
      <c r="I218" s="110">
        <f>+VLOOKUP(Productos!B6,Productos!B5:E110,4,FALSE)</f>
        <v>0.3</v>
      </c>
      <c r="J218">
        <v>1</v>
      </c>
      <c r="K218" s="9">
        <f t="shared" si="20"/>
        <v>0.3</v>
      </c>
    </row>
    <row r="219" spans="2:11" hidden="1" x14ac:dyDescent="0.25">
      <c r="B219" s="3">
        <f>ROW(A3)</f>
        <v>3</v>
      </c>
      <c r="C219" s="76">
        <f t="shared" si="23"/>
        <v>45544</v>
      </c>
      <c r="D219" s="3">
        <f>ROW(A3)</f>
        <v>3</v>
      </c>
      <c r="E219" s="115" t="str">
        <f>VLOOKUP(Productos!B7,Productos!B6:D111,2,FALSE)</f>
        <v>Volt</v>
      </c>
      <c r="F219" s="78" t="str">
        <f>VLOOKUP(Productos!C7,Tabla3[[Nombre]:[Precio]],2,FALSE)</f>
        <v>Bebidas</v>
      </c>
      <c r="G219" s="138" t="s">
        <v>175</v>
      </c>
      <c r="H219" s="79" t="s">
        <v>151</v>
      </c>
      <c r="I219" s="110">
        <f>+VLOOKUP(Productos!B7,Productos!B6:E111,4,FALSE)</f>
        <v>0.5</v>
      </c>
      <c r="J219">
        <v>0</v>
      </c>
      <c r="K219" s="9">
        <f t="shared" si="20"/>
        <v>0</v>
      </c>
    </row>
    <row r="220" spans="2:11" hidden="1" x14ac:dyDescent="0.25">
      <c r="B220" s="3">
        <f>ROW(A4)</f>
        <v>4</v>
      </c>
      <c r="C220" s="76">
        <f t="shared" si="23"/>
        <v>45544</v>
      </c>
      <c r="D220" s="3">
        <f>ROW(A4)</f>
        <v>4</v>
      </c>
      <c r="E220" s="115" t="str">
        <f>VLOOKUP(Productos!B8,Productos!B7:D111,2,FALSE)</f>
        <v>Helado de Manjar</v>
      </c>
      <c r="F220" s="78" t="str">
        <f>VLOOKUP(Productos!C8,Tabla3[[Nombre]:[Precio]],2,FALSE)</f>
        <v>Golosinas</v>
      </c>
      <c r="G220" s="138" t="s">
        <v>175</v>
      </c>
      <c r="H220" s="79" t="s">
        <v>152</v>
      </c>
      <c r="I220" s="110">
        <f>+VLOOKUP(Productos!B8,Productos!B7:E111,4,FALSE)</f>
        <v>0.25</v>
      </c>
      <c r="J220">
        <v>0</v>
      </c>
      <c r="K220" s="9">
        <f t="shared" si="20"/>
        <v>0</v>
      </c>
    </row>
    <row r="221" spans="2:11" hidden="1" x14ac:dyDescent="0.25">
      <c r="B221" s="3">
        <f>ROW(A5)</f>
        <v>5</v>
      </c>
      <c r="C221" s="76">
        <f t="shared" si="23"/>
        <v>45544</v>
      </c>
      <c r="D221" s="3">
        <f>ROW(A5)</f>
        <v>5</v>
      </c>
      <c r="E221" s="115" t="str">
        <f>VLOOKUP(Productos!B9,Productos!B8:D140,2,FALSE)</f>
        <v>Maduritos</v>
      </c>
      <c r="F221" s="78" t="str">
        <f>VLOOKUP(Productos!C9,Tabla3[[Nombre]:[Precio]],2,FALSE)</f>
        <v>Golosinas</v>
      </c>
      <c r="G221" s="138" t="s">
        <v>175</v>
      </c>
      <c r="H221" s="79" t="s">
        <v>152</v>
      </c>
      <c r="I221" s="110">
        <f>+VLOOKUP(Productos!B9,Productos!B8:E140,4,FALSE)</f>
        <v>0.25</v>
      </c>
      <c r="J221">
        <v>0</v>
      </c>
      <c r="K221" s="9">
        <f t="shared" si="20"/>
        <v>0</v>
      </c>
    </row>
    <row r="222" spans="2:11" x14ac:dyDescent="0.25">
      <c r="B222" s="3">
        <f t="shared" ref="B222" si="24">ROW(A6)</f>
        <v>6</v>
      </c>
      <c r="C222" s="76">
        <f t="shared" si="23"/>
        <v>45544</v>
      </c>
      <c r="D222" s="3">
        <f t="shared" ref="D222" si="25">ROW(A6)</f>
        <v>6</v>
      </c>
      <c r="E222" s="115" t="str">
        <f>VLOOKUP(Productos!B10,Productos!B9:D143,2,FALSE)</f>
        <v>Bolo de Yogurt</v>
      </c>
      <c r="F222" s="129" t="str">
        <f>VLOOKUP(Productos!C10,Tabla3[[Nombre]:[Precio]],2,FALSE)</f>
        <v>Golosinas</v>
      </c>
      <c r="G222" s="138" t="s">
        <v>175</v>
      </c>
      <c r="H222" s="79" t="s">
        <v>152</v>
      </c>
      <c r="I222" s="110">
        <f>+VLOOKUP(Productos!B10,Productos!B9:E141,4,FALSE)</f>
        <v>0.05</v>
      </c>
      <c r="J222">
        <v>7</v>
      </c>
      <c r="K222" s="9">
        <f t="shared" si="20"/>
        <v>0.35000000000000003</v>
      </c>
    </row>
    <row r="223" spans="2:11" x14ac:dyDescent="0.25">
      <c r="B223" s="3">
        <f t="shared" ref="B223:B254" si="26">ROW(A7)</f>
        <v>7</v>
      </c>
      <c r="C223" s="76">
        <f t="shared" si="23"/>
        <v>45544</v>
      </c>
      <c r="D223" s="3">
        <f t="shared" ref="D223:D254" si="27">ROW(A7)</f>
        <v>7</v>
      </c>
      <c r="E223" s="115" t="str">
        <f>VLOOKUP(Productos!B11,Productos!B11:E11,2,FALSE)</f>
        <v>Pan Unidad</v>
      </c>
      <c r="F223" s="129" t="str">
        <f>VLOOKUP(Productos!C11,Tabla3[[Nombre]:[Precio]],2,FALSE)</f>
        <v>Primera Necesidad</v>
      </c>
      <c r="G223" s="138" t="s">
        <v>175</v>
      </c>
      <c r="H223" s="79" t="s">
        <v>151</v>
      </c>
      <c r="I223" s="110">
        <f>+VLOOKUP(Productos!B11,Productos!B10:E142,4,FALSE)</f>
        <v>0.1</v>
      </c>
      <c r="J223">
        <v>2</v>
      </c>
      <c r="K223" s="9">
        <f t="shared" si="20"/>
        <v>0.2</v>
      </c>
    </row>
    <row r="224" spans="2:11" hidden="1" x14ac:dyDescent="0.25">
      <c r="B224" s="3">
        <f t="shared" si="26"/>
        <v>8</v>
      </c>
      <c r="C224" s="76">
        <f t="shared" si="23"/>
        <v>45544</v>
      </c>
      <c r="D224" s="3">
        <f t="shared" si="27"/>
        <v>8</v>
      </c>
      <c r="E224" s="115" t="str">
        <f>VLOOKUP(Productos!B12,Productos!B11:D143,2,FALSE)</f>
        <v>Chifle</v>
      </c>
      <c r="F224" s="78" t="str">
        <f>VLOOKUP(Productos!C12,Tabla3[[Nombre]:[Precio]],2,FALSE)</f>
        <v>Golosinas</v>
      </c>
      <c r="G224" s="138" t="s">
        <v>175</v>
      </c>
      <c r="H224" s="79" t="s">
        <v>153</v>
      </c>
      <c r="I224" s="110">
        <f>+VLOOKUP(Productos!B12,Productos!B11:E143,4,FALSE)</f>
        <v>0.25</v>
      </c>
      <c r="J224">
        <v>0</v>
      </c>
      <c r="K224" s="9">
        <f t="shared" si="20"/>
        <v>0</v>
      </c>
    </row>
    <row r="225" spans="2:11" hidden="1" x14ac:dyDescent="0.25">
      <c r="B225" s="3">
        <f t="shared" si="26"/>
        <v>9</v>
      </c>
      <c r="C225" s="76">
        <f t="shared" si="23"/>
        <v>45544</v>
      </c>
      <c r="D225" s="3">
        <f t="shared" si="27"/>
        <v>9</v>
      </c>
      <c r="E225" s="115" t="str">
        <f>VLOOKUP(Productos!B13,Productos!B12:D144,2,FALSE)</f>
        <v>Helado de Chicle</v>
      </c>
      <c r="F225" s="78" t="str">
        <f>VLOOKUP(Productos!C13,Tabla3[[Nombre]:[Precio]],2,FALSE)</f>
        <v>Golosinas</v>
      </c>
      <c r="G225" s="138" t="s">
        <v>175</v>
      </c>
      <c r="H225" s="79" t="s">
        <v>153</v>
      </c>
      <c r="I225" s="110">
        <f>+VLOOKUP(Productos!B13,Productos!B12:E144,4,FALSE)</f>
        <v>0.25</v>
      </c>
      <c r="J225">
        <v>0</v>
      </c>
      <c r="K225" s="9">
        <f t="shared" si="20"/>
        <v>0</v>
      </c>
    </row>
    <row r="226" spans="2:11" x14ac:dyDescent="0.25">
      <c r="B226" s="3">
        <f t="shared" si="26"/>
        <v>10</v>
      </c>
      <c r="C226" s="76">
        <f t="shared" si="23"/>
        <v>45544</v>
      </c>
      <c r="D226" s="3">
        <f t="shared" si="27"/>
        <v>10</v>
      </c>
      <c r="E226" s="115" t="str">
        <f>VLOOKUP(Productos!B14,Productos!B13:D145,2,FALSE)</f>
        <v>Choco-Banano</v>
      </c>
      <c r="F226" s="129" t="str">
        <f>VLOOKUP(Productos!C14,Tabla3[[Nombre]:[Precio]],2,FALSE)</f>
        <v>Golosinas</v>
      </c>
      <c r="G226" s="138" t="s">
        <v>175</v>
      </c>
      <c r="H226" s="79" t="s">
        <v>153</v>
      </c>
      <c r="I226" s="110">
        <f>+VLOOKUP(Productos!B14,Productos!B13:E145,4,FALSE)</f>
        <v>0.25</v>
      </c>
      <c r="J226">
        <v>1</v>
      </c>
      <c r="K226" s="9">
        <f t="shared" si="20"/>
        <v>0.25</v>
      </c>
    </row>
    <row r="227" spans="2:11" x14ac:dyDescent="0.25">
      <c r="B227" s="3">
        <f t="shared" si="26"/>
        <v>11</v>
      </c>
      <c r="C227" s="76">
        <f t="shared" si="23"/>
        <v>45544</v>
      </c>
      <c r="D227" s="3">
        <f t="shared" si="27"/>
        <v>11</v>
      </c>
      <c r="E227" s="115" t="str">
        <f>VLOOKUP(Productos!B15,Productos!B14:D146,2,FALSE)</f>
        <v>Bolo de Tamarindo</v>
      </c>
      <c r="F227" s="129" t="str">
        <f>VLOOKUP(Productos!C15,Tabla3[[Nombre]:[Precio]],2,FALSE)</f>
        <v>Golosinas</v>
      </c>
      <c r="G227" s="138" t="s">
        <v>175</v>
      </c>
      <c r="H227" s="79" t="s">
        <v>153</v>
      </c>
      <c r="I227" s="110">
        <f>+VLOOKUP(Productos!B15,Productos!B14:E146,4,FALSE)</f>
        <v>0.05</v>
      </c>
      <c r="J227">
        <v>2</v>
      </c>
      <c r="K227" s="9">
        <f t="shared" si="20"/>
        <v>0.1</v>
      </c>
    </row>
    <row r="228" spans="2:11" x14ac:dyDescent="0.25">
      <c r="B228" s="3">
        <f t="shared" si="26"/>
        <v>12</v>
      </c>
      <c r="C228" s="76">
        <f t="shared" si="23"/>
        <v>45544</v>
      </c>
      <c r="D228" s="3">
        <f t="shared" si="27"/>
        <v>12</v>
      </c>
      <c r="E228" s="115" t="str">
        <f>VLOOKUP(Productos!B16,Productos!B15:D147,2,FALSE)</f>
        <v>Cifrut</v>
      </c>
      <c r="F228" s="129" t="str">
        <f>VLOOKUP(Productos!C16,Tabla3[[Nombre]:[Precio]],2,FALSE)</f>
        <v>Bebidas</v>
      </c>
      <c r="G228" s="138" t="s">
        <v>175</v>
      </c>
      <c r="H228" s="79" t="s">
        <v>151</v>
      </c>
      <c r="I228" s="110">
        <f>+VLOOKUP(Productos!B16,Productos!B15:E147,4,FALSE)</f>
        <v>0.6</v>
      </c>
      <c r="J228">
        <v>2</v>
      </c>
      <c r="K228" s="9">
        <f t="shared" si="20"/>
        <v>1.2</v>
      </c>
    </row>
    <row r="229" spans="2:11" hidden="1" x14ac:dyDescent="0.25">
      <c r="B229" s="3">
        <f t="shared" si="26"/>
        <v>13</v>
      </c>
      <c r="C229" s="76">
        <f t="shared" si="23"/>
        <v>45544</v>
      </c>
      <c r="D229" s="3">
        <f t="shared" si="27"/>
        <v>13</v>
      </c>
      <c r="E229" s="115" t="str">
        <f>VLOOKUP(Productos!B17,Productos!B16:D148,2,FALSE)</f>
        <v>Arroz Libra</v>
      </c>
      <c r="F229" s="78" t="str">
        <f>VLOOKUP(Productos!C17,Tabla3[[Nombre]:[Precio]],2,FALSE)</f>
        <v>Primera Necesidad</v>
      </c>
      <c r="G229" s="138" t="s">
        <v>175</v>
      </c>
      <c r="H229" s="79" t="s">
        <v>151</v>
      </c>
      <c r="I229" s="110">
        <f>+VLOOKUP(Productos!B17,Productos!B16:E148,4,FALSE)</f>
        <v>0.6</v>
      </c>
      <c r="J229">
        <v>0</v>
      </c>
      <c r="K229" s="9">
        <f t="shared" si="20"/>
        <v>0</v>
      </c>
    </row>
    <row r="230" spans="2:11" hidden="1" x14ac:dyDescent="0.25">
      <c r="B230" s="3">
        <f t="shared" si="26"/>
        <v>14</v>
      </c>
      <c r="C230" s="76">
        <f t="shared" si="23"/>
        <v>45544</v>
      </c>
      <c r="D230" s="3">
        <f t="shared" si="27"/>
        <v>14</v>
      </c>
      <c r="E230" s="115" t="str">
        <f>VLOOKUP(Productos!B18,Productos!B17:D149,2,FALSE)</f>
        <v>Azucar Libra</v>
      </c>
      <c r="F230" s="78" t="str">
        <f>VLOOKUP(Productos!C18,Tabla3[[Nombre]:[Precio]],2,FALSE)</f>
        <v>Primera Necesidad</v>
      </c>
      <c r="G230" s="138" t="s">
        <v>175</v>
      </c>
      <c r="H230" s="79" t="s">
        <v>151</v>
      </c>
      <c r="I230" s="110">
        <f>+VLOOKUP(Productos!B18,Productos!B17:E149,4,FALSE)</f>
        <v>0.65</v>
      </c>
      <c r="J230">
        <v>0</v>
      </c>
      <c r="K230" s="9">
        <f t="shared" si="20"/>
        <v>0</v>
      </c>
    </row>
    <row r="231" spans="2:11" x14ac:dyDescent="0.25">
      <c r="B231" s="3">
        <f t="shared" si="26"/>
        <v>15</v>
      </c>
      <c r="C231" s="76">
        <f t="shared" si="23"/>
        <v>45544</v>
      </c>
      <c r="D231" s="3">
        <f t="shared" si="27"/>
        <v>15</v>
      </c>
      <c r="E231" s="115" t="str">
        <f>VLOOKUP(Productos!B19,Productos!B18:D150,2,FALSE)</f>
        <v>Azucar Media Libra</v>
      </c>
      <c r="F231" s="129" t="str">
        <f>VLOOKUP(Productos!C19,Tabla3[[Nombre]:[Precio]],2,FALSE)</f>
        <v>Primera Necesidad</v>
      </c>
      <c r="G231" s="138" t="s">
        <v>175</v>
      </c>
      <c r="H231" s="79" t="s">
        <v>151</v>
      </c>
      <c r="I231" s="110">
        <f>+VLOOKUP(Productos!B19,Productos!B18:E150,4,FALSE)</f>
        <v>0.35</v>
      </c>
      <c r="J231">
        <v>1</v>
      </c>
      <c r="K231" s="9">
        <f t="shared" si="20"/>
        <v>0.35</v>
      </c>
    </row>
    <row r="232" spans="2:11" x14ac:dyDescent="0.25">
      <c r="B232" s="3">
        <f t="shared" si="26"/>
        <v>16</v>
      </c>
      <c r="C232" s="76">
        <f t="shared" si="23"/>
        <v>45544</v>
      </c>
      <c r="D232" s="3">
        <f t="shared" si="27"/>
        <v>16</v>
      </c>
      <c r="E232" s="115" t="str">
        <f>VLOOKUP(Productos!B20,Productos!B19:D151,2,FALSE)</f>
        <v>Gusanitos de Goma</v>
      </c>
      <c r="F232" s="129" t="str">
        <f>VLOOKUP(Productos!C20,Tabla3[[Nombre]:[Precio]],2,FALSE)</f>
        <v>Golosinas</v>
      </c>
      <c r="G232" s="138" t="s">
        <v>175</v>
      </c>
      <c r="H232" s="79" t="s">
        <v>153</v>
      </c>
      <c r="I232" s="110">
        <f>+VLOOKUP(Productos!B20,Productos!B19:E151,4,FALSE)</f>
        <v>0.05</v>
      </c>
      <c r="J232">
        <v>1</v>
      </c>
      <c r="K232" s="9">
        <f t="shared" si="20"/>
        <v>0.05</v>
      </c>
    </row>
    <row r="233" spans="2:11" hidden="1" x14ac:dyDescent="0.25">
      <c r="B233" s="3">
        <f t="shared" si="26"/>
        <v>17</v>
      </c>
      <c r="C233" s="76">
        <f t="shared" si="23"/>
        <v>45544</v>
      </c>
      <c r="D233" s="3">
        <f t="shared" si="27"/>
        <v>17</v>
      </c>
      <c r="E233" s="115" t="str">
        <f>VLOOKUP(Productos!B21,Productos!B20:D152,2,FALSE)</f>
        <v>Chocolate de Mani</v>
      </c>
      <c r="F233" s="78" t="str">
        <f>VLOOKUP(Productos!C21,Tabla3[[Nombre]:[Precio]],2,FALSE)</f>
        <v>Golosinas</v>
      </c>
      <c r="G233" s="138" t="s">
        <v>175</v>
      </c>
      <c r="H233" s="79" t="s">
        <v>153</v>
      </c>
      <c r="I233" s="110">
        <f>+VLOOKUP(Productos!B21,Productos!B20:E152,4,FALSE)</f>
        <v>0.05</v>
      </c>
      <c r="J233">
        <v>0</v>
      </c>
      <c r="K233" s="9">
        <f t="shared" si="20"/>
        <v>0</v>
      </c>
    </row>
    <row r="234" spans="2:11" hidden="1" x14ac:dyDescent="0.25">
      <c r="B234" s="3">
        <f t="shared" si="26"/>
        <v>18</v>
      </c>
      <c r="C234" s="76">
        <f t="shared" si="23"/>
        <v>45544</v>
      </c>
      <c r="D234" s="3">
        <f t="shared" si="27"/>
        <v>18</v>
      </c>
      <c r="E234" s="115" t="str">
        <f>VLOOKUP(Productos!B22,Productos!B21:D153,2,FALSE)</f>
        <v>Menta</v>
      </c>
      <c r="F234" s="78" t="str">
        <f>VLOOKUP(Productos!C22,Tabla3[[Nombre]:[Precio]],2,FALSE)</f>
        <v>Golosinas</v>
      </c>
      <c r="G234" s="138" t="s">
        <v>175</v>
      </c>
      <c r="H234" s="79" t="s">
        <v>153</v>
      </c>
      <c r="I234" s="110">
        <f>+VLOOKUP(Productos!B22,Productos!B21:E153,4,FALSE)</f>
        <v>0.05</v>
      </c>
      <c r="J234">
        <v>0</v>
      </c>
      <c r="K234" s="9">
        <f t="shared" si="20"/>
        <v>0</v>
      </c>
    </row>
    <row r="235" spans="2:11" x14ac:dyDescent="0.25">
      <c r="B235" s="3">
        <f t="shared" si="26"/>
        <v>19</v>
      </c>
      <c r="C235" s="76">
        <f t="shared" si="23"/>
        <v>45544</v>
      </c>
      <c r="D235" s="3">
        <f t="shared" si="27"/>
        <v>19</v>
      </c>
      <c r="E235" s="115" t="str">
        <f>VLOOKUP(Productos!B23,Productos!B22:D154,2,FALSE)</f>
        <v>Chupete de Sal</v>
      </c>
      <c r="F235" s="129" t="str">
        <f>VLOOKUP(Productos!C23,Tabla3[[Nombre]:[Precio]],2,FALSE)</f>
        <v>Golosinas</v>
      </c>
      <c r="G235" s="138" t="s">
        <v>175</v>
      </c>
      <c r="H235" s="79" t="s">
        <v>153</v>
      </c>
      <c r="I235" s="110">
        <f>+VLOOKUP(Productos!B23,Productos!B22:E154,4,FALSE)</f>
        <v>0.05</v>
      </c>
      <c r="J235">
        <v>8</v>
      </c>
      <c r="K235" s="9">
        <f t="shared" si="20"/>
        <v>0.4</v>
      </c>
    </row>
    <row r="236" spans="2:11" hidden="1" x14ac:dyDescent="0.25">
      <c r="B236" s="3">
        <f t="shared" si="26"/>
        <v>20</v>
      </c>
      <c r="C236" s="76">
        <f t="shared" si="23"/>
        <v>45544</v>
      </c>
      <c r="D236" s="3">
        <f t="shared" si="27"/>
        <v>20</v>
      </c>
      <c r="E236" s="115" t="str">
        <f>VLOOKUP(Productos!B24,Productos!B23:D155,2,FALSE)</f>
        <v>Gelatina de Fresa</v>
      </c>
      <c r="F236" s="78" t="str">
        <f>VLOOKUP(Productos!C24,Tabla3[[Nombre]:[Precio]],2,FALSE)</f>
        <v>Golosinas</v>
      </c>
      <c r="G236" s="138" t="s">
        <v>175</v>
      </c>
      <c r="H236" s="79" t="s">
        <v>153</v>
      </c>
      <c r="I236" s="110">
        <f>+VLOOKUP(Productos!B24,Productos!B23:E155,4,FALSE)</f>
        <v>0.25</v>
      </c>
      <c r="J236">
        <v>0</v>
      </c>
      <c r="K236" s="9">
        <f t="shared" si="20"/>
        <v>0</v>
      </c>
    </row>
    <row r="237" spans="2:11" hidden="1" x14ac:dyDescent="0.25">
      <c r="B237" s="3">
        <f t="shared" si="26"/>
        <v>21</v>
      </c>
      <c r="C237" s="76">
        <f t="shared" si="23"/>
        <v>45544</v>
      </c>
      <c r="D237" s="3">
        <f t="shared" si="27"/>
        <v>21</v>
      </c>
      <c r="E237" s="115" t="str">
        <f>VLOOKUP(Productos!B25,Productos!B24:D156,2,FALSE)</f>
        <v>Big Cola Pequeña Negra</v>
      </c>
      <c r="F237" s="78" t="str">
        <f>VLOOKUP(Productos!C25,Tabla3[[Nombre]:[Precio]],2,FALSE)</f>
        <v>Bebidas</v>
      </c>
      <c r="G237" s="138" t="s">
        <v>175</v>
      </c>
      <c r="H237" s="79" t="s">
        <v>151</v>
      </c>
      <c r="I237" s="110">
        <f>+VLOOKUP(Productos!B25,Productos!B24:E156,4,FALSE)</f>
        <v>0.3</v>
      </c>
      <c r="J237">
        <v>0</v>
      </c>
      <c r="K237" s="9">
        <f t="shared" si="20"/>
        <v>0</v>
      </c>
    </row>
    <row r="238" spans="2:11" hidden="1" x14ac:dyDescent="0.25">
      <c r="B238" s="3">
        <f t="shared" si="26"/>
        <v>22</v>
      </c>
      <c r="C238" s="76">
        <f t="shared" si="23"/>
        <v>45544</v>
      </c>
      <c r="D238" s="3">
        <f t="shared" si="27"/>
        <v>22</v>
      </c>
      <c r="E238" s="115" t="str">
        <f>VLOOKUP(Productos!B26,Productos!B25:D157,2,FALSE)</f>
        <v>Big Cola Grande Fresa</v>
      </c>
      <c r="F238" s="78" t="str">
        <f>VLOOKUP(Productos!C26,Tabla3[[Nombre]:[Precio]],2,FALSE)</f>
        <v>Bebidas</v>
      </c>
      <c r="G238" s="138" t="s">
        <v>175</v>
      </c>
      <c r="H238" s="79" t="s">
        <v>151</v>
      </c>
      <c r="I238" s="110">
        <f>+VLOOKUP(Productos!B26,Productos!B25:E157,4,FALSE)</f>
        <v>0.6</v>
      </c>
      <c r="J238">
        <v>0</v>
      </c>
      <c r="K238" s="9">
        <f t="shared" si="20"/>
        <v>0</v>
      </c>
    </row>
    <row r="239" spans="2:11" hidden="1" x14ac:dyDescent="0.25">
      <c r="B239" s="3">
        <f t="shared" si="26"/>
        <v>23</v>
      </c>
      <c r="C239" s="76">
        <f t="shared" si="23"/>
        <v>45544</v>
      </c>
      <c r="D239" s="3">
        <f t="shared" si="27"/>
        <v>23</v>
      </c>
      <c r="E239" s="115" t="str">
        <f>VLOOKUP(Productos!B27,Productos!B26:D158,2,FALSE)</f>
        <v>Chupete Plop</v>
      </c>
      <c r="F239" s="78" t="str">
        <f>VLOOKUP(Productos!C27,Tabla3[[Nombre]:[Precio]],2,FALSE)</f>
        <v>Golosinas</v>
      </c>
      <c r="G239" s="138" t="s">
        <v>175</v>
      </c>
      <c r="H239" s="79" t="s">
        <v>153</v>
      </c>
      <c r="I239" s="110">
        <f>+VLOOKUP(Productos!B27,Productos!B26:E158,4,FALSE)</f>
        <v>0.15</v>
      </c>
      <c r="J239">
        <v>0</v>
      </c>
      <c r="K239" s="9">
        <f t="shared" si="20"/>
        <v>0</v>
      </c>
    </row>
    <row r="240" spans="2:11" hidden="1" x14ac:dyDescent="0.25">
      <c r="B240" s="3">
        <f t="shared" si="26"/>
        <v>24</v>
      </c>
      <c r="C240" s="76">
        <f t="shared" si="23"/>
        <v>45544</v>
      </c>
      <c r="D240" s="3">
        <f t="shared" si="27"/>
        <v>24</v>
      </c>
      <c r="E240" s="115" t="str">
        <f>VLOOKUP(Productos!B28,Productos!B27:D159,2,FALSE)</f>
        <v>Helado de Mani</v>
      </c>
      <c r="F240" s="78" t="str">
        <f>VLOOKUP(Productos!C28,Tabla3[[Nombre]:[Precio]],2,FALSE)</f>
        <v>Golosinas</v>
      </c>
      <c r="G240" s="138" t="s">
        <v>175</v>
      </c>
      <c r="H240" s="79" t="s">
        <v>153</v>
      </c>
      <c r="I240" s="110">
        <f>+VLOOKUP(Productos!B28,Productos!B27:E159,4,FALSE)</f>
        <v>0.25</v>
      </c>
      <c r="J240">
        <v>0</v>
      </c>
      <c r="K240" s="9">
        <f t="shared" si="20"/>
        <v>0</v>
      </c>
    </row>
    <row r="241" spans="2:11" hidden="1" x14ac:dyDescent="0.25">
      <c r="B241" s="3">
        <f t="shared" si="26"/>
        <v>25</v>
      </c>
      <c r="C241" s="76">
        <f t="shared" si="23"/>
        <v>45544</v>
      </c>
      <c r="D241" s="3">
        <f t="shared" si="27"/>
        <v>25</v>
      </c>
      <c r="E241" s="115" t="str">
        <f>VLOOKUP(Productos!B29,Productos!B28:D160,2,FALSE)</f>
        <v>Helado de Guayaba</v>
      </c>
      <c r="F241" s="78" t="str">
        <f>VLOOKUP(Productos!C29,Tabla3[[Nombre]:[Precio]],2,FALSE)</f>
        <v>Golosinas</v>
      </c>
      <c r="G241" s="138" t="s">
        <v>175</v>
      </c>
      <c r="H241" s="79" t="s">
        <v>153</v>
      </c>
      <c r="I241" s="110">
        <f>+VLOOKUP(Productos!B29,Productos!B28:E160,4,FALSE)</f>
        <v>0.25</v>
      </c>
      <c r="J241">
        <v>0</v>
      </c>
      <c r="K241" s="9">
        <f t="shared" si="20"/>
        <v>0</v>
      </c>
    </row>
    <row r="242" spans="2:11" x14ac:dyDescent="0.25">
      <c r="B242" s="3">
        <f t="shared" si="26"/>
        <v>26</v>
      </c>
      <c r="C242" s="76">
        <f t="shared" si="23"/>
        <v>45544</v>
      </c>
      <c r="D242" s="3">
        <f t="shared" si="27"/>
        <v>26</v>
      </c>
      <c r="E242" s="115" t="str">
        <f>VLOOKUP(Productos!B30,Productos!B29:D161,2,FALSE)</f>
        <v>Detergente Ciclon Grande</v>
      </c>
      <c r="F242" s="129" t="str">
        <f>VLOOKUP(Productos!C30,Tabla3[[Nombre]:[Precio]],2,FALSE)</f>
        <v>Lavado y Limpieza</v>
      </c>
      <c r="G242" s="138" t="s">
        <v>175</v>
      </c>
      <c r="H242" s="79" t="s">
        <v>151</v>
      </c>
      <c r="I242" s="110">
        <f>+VLOOKUP(Productos!B30,Productos!B29:E161,4,FALSE)</f>
        <v>1</v>
      </c>
      <c r="J242">
        <v>4</v>
      </c>
      <c r="K242" s="9">
        <f t="shared" si="20"/>
        <v>4</v>
      </c>
    </row>
    <row r="243" spans="2:11" x14ac:dyDescent="0.25">
      <c r="B243" s="3">
        <f t="shared" si="26"/>
        <v>27</v>
      </c>
      <c r="C243" s="76">
        <f t="shared" si="23"/>
        <v>45544</v>
      </c>
      <c r="D243" s="3">
        <f t="shared" si="27"/>
        <v>27</v>
      </c>
      <c r="E243" s="115" t="str">
        <f>VLOOKUP(Productos!B31,Productos!B30:D162,2,FALSE)</f>
        <v>Detergente Gol Mediano</v>
      </c>
      <c r="F243" s="129" t="str">
        <f>VLOOKUP(Productos!C31,Tabla3[[Nombre]:[Precio]],2,FALSE)</f>
        <v>Lavado y Limpieza</v>
      </c>
      <c r="G243" s="138" t="s">
        <v>175</v>
      </c>
      <c r="H243" s="79" t="s">
        <v>151</v>
      </c>
      <c r="I243" s="110">
        <f>+VLOOKUP(Productos!B31,Productos!B30:E162,4,FALSE)</f>
        <v>0.5</v>
      </c>
      <c r="J243">
        <v>3</v>
      </c>
      <c r="K243" s="9">
        <f t="shared" si="20"/>
        <v>1.5</v>
      </c>
    </row>
    <row r="244" spans="2:11" hidden="1" x14ac:dyDescent="0.25">
      <c r="B244" s="3">
        <f t="shared" si="26"/>
        <v>28</v>
      </c>
      <c r="C244" s="76">
        <f t="shared" si="23"/>
        <v>45544</v>
      </c>
      <c r="D244" s="3">
        <f t="shared" si="27"/>
        <v>28</v>
      </c>
      <c r="E244" s="115" t="str">
        <f>VLOOKUP(Productos!B32,Productos!B31:D163,2,FALSE)</f>
        <v>Detergente Ciclon Mediano</v>
      </c>
      <c r="F244" s="78" t="str">
        <f>VLOOKUP(Productos!C32,Tabla3[[Nombre]:[Precio]],2,FALSE)</f>
        <v>Lavado y Limpieza</v>
      </c>
      <c r="G244" s="138" t="s">
        <v>175</v>
      </c>
      <c r="H244" s="79" t="s">
        <v>151</v>
      </c>
      <c r="I244" s="110">
        <f>+VLOOKUP(Productos!B32,Productos!B31:E163,4,FALSE)</f>
        <v>0.5</v>
      </c>
      <c r="J244">
        <v>0</v>
      </c>
      <c r="K244" s="9">
        <f t="shared" si="20"/>
        <v>0</v>
      </c>
    </row>
    <row r="245" spans="2:11" x14ac:dyDescent="0.25">
      <c r="B245" s="3">
        <f t="shared" si="26"/>
        <v>29</v>
      </c>
      <c r="C245" s="76">
        <f t="shared" si="23"/>
        <v>45544</v>
      </c>
      <c r="D245" s="3">
        <f t="shared" si="27"/>
        <v>29</v>
      </c>
      <c r="E245" s="115" t="str">
        <f>VLOOKUP(Productos!B33,Productos!B32:D164,2,FALSE)</f>
        <v>Jabon Azul</v>
      </c>
      <c r="F245" s="129" t="str">
        <f>VLOOKUP(Productos!C33,Tabla3[[Nombre]:[Precio]],2,FALSE)</f>
        <v>Lavado y Limpieza</v>
      </c>
      <c r="G245" s="138" t="s">
        <v>175</v>
      </c>
      <c r="H245" s="79" t="s">
        <v>151</v>
      </c>
      <c r="I245" s="110">
        <f>+VLOOKUP(Productos!B33,Productos!B32:E164,4,FALSE)</f>
        <v>0.4</v>
      </c>
      <c r="J245">
        <v>1</v>
      </c>
      <c r="K245" s="9">
        <f t="shared" si="20"/>
        <v>0.4</v>
      </c>
    </row>
    <row r="246" spans="2:11" x14ac:dyDescent="0.25">
      <c r="B246" s="3">
        <f t="shared" si="26"/>
        <v>30</v>
      </c>
      <c r="C246" s="76">
        <f t="shared" si="23"/>
        <v>45544</v>
      </c>
      <c r="D246" s="3">
        <f t="shared" si="27"/>
        <v>30</v>
      </c>
      <c r="E246" s="115" t="str">
        <f>VLOOKUP(Productos!B34,Productos!B33:D165,2,FALSE)</f>
        <v>Suavizante en Botella</v>
      </c>
      <c r="F246" s="129" t="str">
        <f>VLOOKUP(Productos!C34,Tabla3[[Nombre]:[Precio]],2,FALSE)</f>
        <v>Lavado y Limpieza</v>
      </c>
      <c r="G246" s="138" t="s">
        <v>175</v>
      </c>
      <c r="H246" s="79" t="s">
        <v>151</v>
      </c>
      <c r="I246" s="110">
        <f>+VLOOKUP(Productos!B34,Productos!B33:E165,4,FALSE)</f>
        <v>0.5</v>
      </c>
      <c r="J246">
        <v>2</v>
      </c>
      <c r="K246" s="9">
        <f t="shared" si="20"/>
        <v>1</v>
      </c>
    </row>
    <row r="247" spans="2:11" hidden="1" x14ac:dyDescent="0.25">
      <c r="B247" s="3">
        <f t="shared" si="26"/>
        <v>31</v>
      </c>
      <c r="C247" s="76">
        <f t="shared" si="23"/>
        <v>45544</v>
      </c>
      <c r="D247" s="3">
        <f t="shared" si="27"/>
        <v>31</v>
      </c>
      <c r="E247" s="115" t="str">
        <f>VLOOKUP(Productos!B35,Productos!B34:D166,2,FALSE)</f>
        <v>Suavitel en Sachet</v>
      </c>
      <c r="F247" s="78" t="str">
        <f>VLOOKUP(Productos!C35,Tabla3[[Nombre]:[Precio]],2,FALSE)</f>
        <v>Lavado y Limpieza</v>
      </c>
      <c r="G247" s="138" t="s">
        <v>175</v>
      </c>
      <c r="H247" s="79" t="s">
        <v>151</v>
      </c>
      <c r="I247" s="110">
        <f>+VLOOKUP(Productos!B35,Productos!B34:E166,4,FALSE)</f>
        <v>0.5</v>
      </c>
      <c r="J247">
        <v>0</v>
      </c>
      <c r="K247" s="9">
        <f t="shared" si="20"/>
        <v>0</v>
      </c>
    </row>
    <row r="248" spans="2:11" hidden="1" x14ac:dyDescent="0.25">
      <c r="B248" s="3">
        <f t="shared" si="26"/>
        <v>32</v>
      </c>
      <c r="C248" s="76">
        <f t="shared" si="23"/>
        <v>45544</v>
      </c>
      <c r="D248" s="3">
        <f t="shared" si="27"/>
        <v>32</v>
      </c>
      <c r="E248" s="115" t="str">
        <f>VLOOKUP(Productos!B36,Productos!B35:D167,2,FALSE)</f>
        <v>Limpiador para Piso</v>
      </c>
      <c r="F248" s="78" t="str">
        <f>VLOOKUP(Productos!C36,Tabla3[[Nombre]:[Precio]],2,FALSE)</f>
        <v>Lavado y Limpieza</v>
      </c>
      <c r="G248" s="138" t="s">
        <v>175</v>
      </c>
      <c r="H248" s="79" t="s">
        <v>151</v>
      </c>
      <c r="I248" s="110">
        <f>+VLOOKUP(Productos!B36,Productos!B35:E167,4,FALSE)</f>
        <v>0.5</v>
      </c>
      <c r="J248">
        <v>0</v>
      </c>
      <c r="K248" s="9">
        <f t="shared" si="20"/>
        <v>0</v>
      </c>
    </row>
    <row r="249" spans="2:11" x14ac:dyDescent="0.25">
      <c r="B249" s="3">
        <f t="shared" si="26"/>
        <v>33</v>
      </c>
      <c r="C249" s="76">
        <f t="shared" si="23"/>
        <v>45544</v>
      </c>
      <c r="D249" s="3">
        <f t="shared" si="27"/>
        <v>33</v>
      </c>
      <c r="E249" s="115" t="str">
        <f>VLOOKUP(Productos!B37,Productos!B36:D168,2,FALSE)</f>
        <v>Cloro Leon</v>
      </c>
      <c r="F249" s="129" t="str">
        <f>VLOOKUP(Productos!C37,Tabla3[[Nombre]:[Precio]],2,FALSE)</f>
        <v>Lavado y Limpieza</v>
      </c>
      <c r="G249" s="138" t="s">
        <v>175</v>
      </c>
      <c r="H249" s="79" t="s">
        <v>151</v>
      </c>
      <c r="I249" s="110">
        <f>+VLOOKUP(Productos!B37,Productos!B36:E168,4,FALSE)</f>
        <v>0.15</v>
      </c>
      <c r="J249">
        <v>1</v>
      </c>
      <c r="K249" s="9">
        <f t="shared" si="20"/>
        <v>0.15</v>
      </c>
    </row>
    <row r="250" spans="2:11" hidden="1" x14ac:dyDescent="0.25">
      <c r="B250" s="3">
        <f t="shared" si="26"/>
        <v>34</v>
      </c>
      <c r="C250" s="76">
        <f t="shared" si="23"/>
        <v>45544</v>
      </c>
      <c r="D250" s="3">
        <f t="shared" si="27"/>
        <v>34</v>
      </c>
      <c r="E250" s="115" t="str">
        <f>VLOOKUP(Productos!B38,Productos!B37:D169,2,FALSE)</f>
        <v>Azucaradas</v>
      </c>
      <c r="F250" s="78" t="str">
        <f>VLOOKUP(Productos!C38,Tabla3[[Nombre]:[Precio]],2,FALSE)</f>
        <v>Golosinas</v>
      </c>
      <c r="G250" s="138" t="s">
        <v>175</v>
      </c>
      <c r="H250" s="79" t="s">
        <v>153</v>
      </c>
      <c r="I250" s="110">
        <f>+VLOOKUP(Productos!B38,Productos!B37:E169,4,FALSE)</f>
        <v>0.1</v>
      </c>
      <c r="J250">
        <v>0</v>
      </c>
      <c r="K250" s="9">
        <f t="shared" si="20"/>
        <v>0</v>
      </c>
    </row>
    <row r="251" spans="2:11" hidden="1" x14ac:dyDescent="0.25">
      <c r="B251" s="3">
        <f t="shared" si="26"/>
        <v>35</v>
      </c>
      <c r="C251" s="76">
        <f t="shared" si="23"/>
        <v>45544</v>
      </c>
      <c r="D251" s="3">
        <f t="shared" si="27"/>
        <v>35</v>
      </c>
      <c r="E251" s="115" t="str">
        <f>VLOOKUP(Productos!B39,Productos!B38:D170,2,FALSE)</f>
        <v>Yoyos</v>
      </c>
      <c r="F251" s="78" t="str">
        <f>VLOOKUP(Productos!C39,Tabla3[[Nombre]:[Precio]],2,FALSE)</f>
        <v>Golosinas</v>
      </c>
      <c r="G251" s="138" t="s">
        <v>175</v>
      </c>
      <c r="H251" s="79" t="s">
        <v>153</v>
      </c>
      <c r="I251" s="110">
        <f>+VLOOKUP(Productos!B39,Productos!B38:E170,4,FALSE)</f>
        <v>0.1</v>
      </c>
      <c r="J251">
        <v>0</v>
      </c>
      <c r="K251" s="9">
        <f t="shared" si="20"/>
        <v>0</v>
      </c>
    </row>
    <row r="252" spans="2:11" hidden="1" x14ac:dyDescent="0.25">
      <c r="B252" s="3">
        <f t="shared" si="26"/>
        <v>36</v>
      </c>
      <c r="C252" s="76">
        <f t="shared" si="23"/>
        <v>45544</v>
      </c>
      <c r="D252" s="3">
        <f t="shared" si="27"/>
        <v>36</v>
      </c>
      <c r="E252" s="115" t="str">
        <f>VLOOKUP(Productos!B40,Productos!B39:D171,2,FALSE)</f>
        <v>Budin</v>
      </c>
      <c r="F252" s="78" t="str">
        <f>VLOOKUP(Productos!C40,Tabla3[[Nombre]:[Precio]],2,FALSE)</f>
        <v>Golosinas</v>
      </c>
      <c r="G252" s="138" t="s">
        <v>175</v>
      </c>
      <c r="H252" s="79" t="s">
        <v>153</v>
      </c>
      <c r="I252" s="110">
        <f>+VLOOKUP(Productos!B40,Productos!B39:E171,4,FALSE)</f>
        <v>0.1</v>
      </c>
      <c r="J252">
        <v>0</v>
      </c>
      <c r="K252" s="9">
        <f t="shared" si="20"/>
        <v>0</v>
      </c>
    </row>
    <row r="253" spans="2:11" hidden="1" x14ac:dyDescent="0.25">
      <c r="B253" s="3">
        <f t="shared" si="26"/>
        <v>37</v>
      </c>
      <c r="C253" s="76">
        <f t="shared" si="23"/>
        <v>45544</v>
      </c>
      <c r="D253" s="3">
        <f t="shared" si="27"/>
        <v>37</v>
      </c>
      <c r="E253" s="115" t="str">
        <f>VLOOKUP(Productos!B41,Productos!B40:D172,2,FALSE)</f>
        <v>Rosca Roja</v>
      </c>
      <c r="F253" s="78" t="str">
        <f>VLOOKUP(Productos!C41,Tabla3[[Nombre]:[Precio]],2,FALSE)</f>
        <v>Golosinas</v>
      </c>
      <c r="G253" s="138" t="s">
        <v>175</v>
      </c>
      <c r="H253" s="79" t="s">
        <v>152</v>
      </c>
      <c r="I253" s="110">
        <f>+VLOOKUP(Productos!B41,Productos!B40:E172,4,FALSE)</f>
        <v>0.1</v>
      </c>
      <c r="J253">
        <v>0</v>
      </c>
      <c r="K253" s="9">
        <f t="shared" si="20"/>
        <v>0</v>
      </c>
    </row>
    <row r="254" spans="2:11" hidden="1" x14ac:dyDescent="0.25">
      <c r="B254" s="3">
        <f t="shared" si="26"/>
        <v>38</v>
      </c>
      <c r="C254" s="76">
        <f t="shared" si="23"/>
        <v>45544</v>
      </c>
      <c r="D254" s="3">
        <f t="shared" si="27"/>
        <v>38</v>
      </c>
      <c r="E254" s="115" t="str">
        <f>VLOOKUP(Productos!B42,Productos!B41:D173,2,FALSE)</f>
        <v>Galletas Tacos de Dulce</v>
      </c>
      <c r="F254" s="78" t="str">
        <f>VLOOKUP(Productos!C42,Tabla3[[Nombre]:[Precio]],2,FALSE)</f>
        <v>Golosinas</v>
      </c>
      <c r="G254" s="138" t="s">
        <v>175</v>
      </c>
      <c r="H254" s="79" t="s">
        <v>152</v>
      </c>
      <c r="I254" s="110">
        <f>+VLOOKUP(Productos!B42,Productos!B41:E173,4,FALSE)</f>
        <v>0.75</v>
      </c>
      <c r="J254">
        <v>0</v>
      </c>
      <c r="K254" s="9">
        <f t="shared" si="20"/>
        <v>0</v>
      </c>
    </row>
    <row r="255" spans="2:11" hidden="1" x14ac:dyDescent="0.25">
      <c r="B255" s="3">
        <f t="shared" ref="B255:B286" si="28">ROW(A39)</f>
        <v>39</v>
      </c>
      <c r="C255" s="76">
        <f t="shared" si="23"/>
        <v>45544</v>
      </c>
      <c r="D255" s="3">
        <f t="shared" ref="D255:D286" si="29">ROW(A39)</f>
        <v>39</v>
      </c>
      <c r="E255" s="115" t="str">
        <f>VLOOKUP(Productos!B43,Productos!B42:D174,2,FALSE)</f>
        <v>Galletas Tacos de Sal</v>
      </c>
      <c r="F255" s="78" t="str">
        <f>VLOOKUP(Productos!C43,Tabla3[[Nombre]:[Precio]],2,FALSE)</f>
        <v>Golosinas</v>
      </c>
      <c r="G255" s="138" t="s">
        <v>175</v>
      </c>
      <c r="H255" s="79" t="s">
        <v>152</v>
      </c>
      <c r="I255" s="110">
        <f>+VLOOKUP(Productos!B43,Productos!B42:E174,4,FALSE)</f>
        <v>0.75</v>
      </c>
      <c r="J255">
        <v>0</v>
      </c>
      <c r="K255" s="9">
        <f t="shared" si="20"/>
        <v>0</v>
      </c>
    </row>
    <row r="256" spans="2:11" hidden="1" x14ac:dyDescent="0.25">
      <c r="B256" s="3">
        <f t="shared" si="28"/>
        <v>40</v>
      </c>
      <c r="C256" s="76">
        <f t="shared" si="23"/>
        <v>45544</v>
      </c>
      <c r="D256" s="3">
        <f t="shared" si="29"/>
        <v>40</v>
      </c>
      <c r="E256" s="115" t="str">
        <f>VLOOKUP(Productos!B44,Productos!B43:D175,2,FALSE)</f>
        <v>Galletas Oreo</v>
      </c>
      <c r="F256" s="78" t="str">
        <f>VLOOKUP(Productos!C44,Tabla3[[Nombre]:[Precio]],2,FALSE)</f>
        <v>Golosinas</v>
      </c>
      <c r="G256" s="138" t="s">
        <v>175</v>
      </c>
      <c r="H256" s="79" t="s">
        <v>152</v>
      </c>
      <c r="I256" s="110">
        <f>+VLOOKUP(Productos!B44,Productos!B43:E175,4,FALSE)</f>
        <v>0.4</v>
      </c>
      <c r="J256">
        <v>0</v>
      </c>
      <c r="K256" s="9">
        <f t="shared" si="20"/>
        <v>0</v>
      </c>
    </row>
    <row r="257" spans="2:11" hidden="1" x14ac:dyDescent="0.25">
      <c r="B257" s="3">
        <f t="shared" si="28"/>
        <v>41</v>
      </c>
      <c r="C257" s="76">
        <f t="shared" si="23"/>
        <v>45544</v>
      </c>
      <c r="D257" s="3">
        <f t="shared" si="29"/>
        <v>41</v>
      </c>
      <c r="E257" s="115" t="str">
        <f>VLOOKUP(Productos!B45,Productos!B44:D176,2,FALSE)</f>
        <v>Galletas Ricas</v>
      </c>
      <c r="F257" s="78" t="str">
        <f>VLOOKUP(Productos!C45,Tabla3[[Nombre]:[Precio]],2,FALSE)</f>
        <v>Golosinas</v>
      </c>
      <c r="G257" s="138" t="s">
        <v>175</v>
      </c>
      <c r="H257" s="79" t="s">
        <v>152</v>
      </c>
      <c r="I257" s="110">
        <f>+VLOOKUP(Productos!B45,Productos!B44:E176,4,FALSE)</f>
        <v>0.5</v>
      </c>
      <c r="J257">
        <v>0</v>
      </c>
      <c r="K257" s="9">
        <f t="shared" si="20"/>
        <v>0</v>
      </c>
    </row>
    <row r="258" spans="2:11" hidden="1" x14ac:dyDescent="0.25">
      <c r="B258" s="3">
        <f t="shared" si="28"/>
        <v>42</v>
      </c>
      <c r="C258" s="76">
        <f t="shared" si="23"/>
        <v>45544</v>
      </c>
      <c r="D258" s="3">
        <f t="shared" si="29"/>
        <v>42</v>
      </c>
      <c r="E258" s="115" t="str">
        <f>VLOOKUP(Productos!B46,Productos!B45:D177,2,FALSE)</f>
        <v>Cigarrillos Carnival Unidad</v>
      </c>
      <c r="F258" s="78" t="str">
        <f>VLOOKUP(Productos!C46,Tabla3[[Nombre]:[Precio]],2,FALSE)</f>
        <v>Primera Necesidad</v>
      </c>
      <c r="G258" s="138" t="s">
        <v>175</v>
      </c>
      <c r="H258" s="79" t="s">
        <v>151</v>
      </c>
      <c r="I258" s="110">
        <f>+VLOOKUP(Productos!B46,Productos!B45:E177,4,FALSE)</f>
        <v>0.2</v>
      </c>
      <c r="J258">
        <v>0</v>
      </c>
      <c r="K258" s="9">
        <f t="shared" si="20"/>
        <v>0</v>
      </c>
    </row>
    <row r="259" spans="2:11" x14ac:dyDescent="0.25">
      <c r="B259" s="3">
        <f t="shared" si="28"/>
        <v>43</v>
      </c>
      <c r="C259" s="76">
        <f t="shared" si="23"/>
        <v>45544</v>
      </c>
      <c r="D259" s="3">
        <f t="shared" si="29"/>
        <v>43</v>
      </c>
      <c r="E259" s="115" t="str">
        <f>VLOOKUP(Productos!B47,Productos!B46:D178,2,FALSE)</f>
        <v>Cigarrillos Modern Unidad</v>
      </c>
      <c r="F259" s="129" t="str">
        <f>VLOOKUP(Productos!C47,Tabla3[[Nombre]:[Precio]],2,FALSE)</f>
        <v>Primera Necesidad</v>
      </c>
      <c r="G259" s="138" t="s">
        <v>175</v>
      </c>
      <c r="H259" s="79" t="s">
        <v>151</v>
      </c>
      <c r="I259" s="110">
        <f>+VLOOKUP(Productos!B47,Productos!B46:E178,4,FALSE)</f>
        <v>0.15</v>
      </c>
      <c r="J259">
        <v>4</v>
      </c>
      <c r="K259" s="9">
        <v>0.5</v>
      </c>
    </row>
    <row r="260" spans="2:11" hidden="1" x14ac:dyDescent="0.25">
      <c r="B260" s="3">
        <f t="shared" si="28"/>
        <v>44</v>
      </c>
      <c r="C260" s="76">
        <f t="shared" si="23"/>
        <v>45544</v>
      </c>
      <c r="D260" s="3">
        <f t="shared" si="29"/>
        <v>44</v>
      </c>
      <c r="E260" s="115" t="str">
        <f>VLOOKUP(Productos!B48,Productos!B47:D179,2,FALSE)</f>
        <v>Cajas de Fosforos</v>
      </c>
      <c r="F260" s="78" t="str">
        <f>VLOOKUP(Productos!C48,Tabla3[[Nombre]:[Precio]],2,FALSE)</f>
        <v>Primera Necesidad</v>
      </c>
      <c r="G260" s="138" t="s">
        <v>175</v>
      </c>
      <c r="H260" s="79" t="s">
        <v>151</v>
      </c>
      <c r="I260" s="110">
        <f>+VLOOKUP(Productos!B48,Productos!B47:E179,4,FALSE)</f>
        <v>0.1</v>
      </c>
      <c r="J260">
        <v>0</v>
      </c>
      <c r="K260" s="9">
        <f t="shared" si="20"/>
        <v>0</v>
      </c>
    </row>
    <row r="261" spans="2:11" hidden="1" x14ac:dyDescent="0.25">
      <c r="B261" s="3">
        <f t="shared" si="28"/>
        <v>45</v>
      </c>
      <c r="C261" s="76">
        <f t="shared" si="23"/>
        <v>45544</v>
      </c>
      <c r="D261" s="3">
        <f t="shared" si="29"/>
        <v>45</v>
      </c>
      <c r="E261" s="115" t="str">
        <f>VLOOKUP(Productos!B49,Productos!B48:D180,2,FALSE)</f>
        <v>Ranchero</v>
      </c>
      <c r="F261" s="78" t="str">
        <f>VLOOKUP(Productos!C49,Tabla3[[Nombre]:[Precio]],2,FALSE)</f>
        <v>Primera Necesidad</v>
      </c>
      <c r="G261" s="138" t="s">
        <v>175</v>
      </c>
      <c r="H261" s="79" t="s">
        <v>151</v>
      </c>
      <c r="I261" s="110">
        <f>+VLOOKUP(Productos!B49,Productos!B48:E180,4,FALSE)</f>
        <v>0.25</v>
      </c>
      <c r="J261">
        <v>0</v>
      </c>
      <c r="K261" s="9">
        <f t="shared" si="20"/>
        <v>0</v>
      </c>
    </row>
    <row r="262" spans="2:11" hidden="1" x14ac:dyDescent="0.25">
      <c r="B262" s="3">
        <f t="shared" si="28"/>
        <v>46</v>
      </c>
      <c r="C262" s="76">
        <f t="shared" si="23"/>
        <v>45544</v>
      </c>
      <c r="D262" s="3">
        <f t="shared" si="29"/>
        <v>46</v>
      </c>
      <c r="E262" s="115" t="str">
        <f>VLOOKUP(Productos!B50,Productos!B49:D181,2,FALSE)</f>
        <v>Criollita</v>
      </c>
      <c r="F262" s="78" t="str">
        <f>VLOOKUP(Productos!C50,Tabla3[[Nombre]:[Precio]],2,FALSE)</f>
        <v>Primera Necesidad</v>
      </c>
      <c r="G262" s="138" t="s">
        <v>175</v>
      </c>
      <c r="H262" s="79" t="s">
        <v>151</v>
      </c>
      <c r="I262" s="110">
        <f>+VLOOKUP(Productos!B50,Productos!B49:E181,4,FALSE)</f>
        <v>0.25</v>
      </c>
      <c r="J262">
        <v>0</v>
      </c>
      <c r="K262" s="9">
        <f t="shared" si="20"/>
        <v>0</v>
      </c>
    </row>
    <row r="263" spans="2:11" hidden="1" x14ac:dyDescent="0.25">
      <c r="B263" s="3">
        <f t="shared" si="28"/>
        <v>47</v>
      </c>
      <c r="C263" s="76">
        <f t="shared" si="23"/>
        <v>45544</v>
      </c>
      <c r="D263" s="3">
        <f t="shared" si="29"/>
        <v>47</v>
      </c>
      <c r="E263" s="115" t="str">
        <f>VLOOKUP(Productos!B51,Productos!B50:D182,2,FALSE)</f>
        <v>Rapiditos</v>
      </c>
      <c r="F263" s="78" t="str">
        <f>VLOOKUP(Productos!C51,Tabla3[[Nombre]:[Precio]],2,FALSE)</f>
        <v>Primera Necesidad</v>
      </c>
      <c r="G263" s="138" t="s">
        <v>175</v>
      </c>
      <c r="H263" s="79" t="s">
        <v>151</v>
      </c>
      <c r="I263" s="110">
        <f>+VLOOKUP(Productos!B51,Productos!B50:E182,4,FALSE)</f>
        <v>0.75</v>
      </c>
      <c r="J263">
        <v>0</v>
      </c>
      <c r="K263" s="9">
        <f t="shared" si="20"/>
        <v>0</v>
      </c>
    </row>
    <row r="264" spans="2:11" x14ac:dyDescent="0.25">
      <c r="B264" s="3">
        <f t="shared" si="28"/>
        <v>48</v>
      </c>
      <c r="C264" s="76">
        <f t="shared" si="23"/>
        <v>45544</v>
      </c>
      <c r="D264" s="3">
        <f t="shared" si="29"/>
        <v>48</v>
      </c>
      <c r="E264" s="115" t="str">
        <f>VLOOKUP(Productos!B52,Productos!B51:D183,2,FALSE)</f>
        <v>Salsa de Tomate en Sachet</v>
      </c>
      <c r="F264" s="129" t="str">
        <f>VLOOKUP(Productos!C52,Tabla3[[Nombre]:[Precio]],2,FALSE)</f>
        <v>Primera Necesidad</v>
      </c>
      <c r="G264" s="138" t="s">
        <v>175</v>
      </c>
      <c r="H264" s="79" t="s">
        <v>151</v>
      </c>
      <c r="I264" s="110">
        <f>+VLOOKUP(Productos!B52,Productos!B51:E183,4,FALSE)</f>
        <v>0.35</v>
      </c>
      <c r="J264">
        <v>1</v>
      </c>
      <c r="K264" s="9">
        <f t="shared" si="20"/>
        <v>0.35</v>
      </c>
    </row>
    <row r="265" spans="2:11" hidden="1" x14ac:dyDescent="0.25">
      <c r="B265" s="3">
        <f t="shared" si="28"/>
        <v>49</v>
      </c>
      <c r="C265" s="76">
        <f t="shared" si="23"/>
        <v>45544</v>
      </c>
      <c r="D265" s="3">
        <f t="shared" si="29"/>
        <v>49</v>
      </c>
      <c r="E265" s="115" t="str">
        <f>VLOOKUP(Productos!B53,Productos!B52:D184,2,FALSE)</f>
        <v>Mayonesa en Sachet</v>
      </c>
      <c r="F265" s="78" t="str">
        <f>VLOOKUP(Productos!C53,Tabla3[[Nombre]:[Precio]],2,FALSE)</f>
        <v>Primera Necesidad</v>
      </c>
      <c r="G265" s="138" t="s">
        <v>175</v>
      </c>
      <c r="H265" s="79" t="s">
        <v>151</v>
      </c>
      <c r="I265" s="110">
        <f>+VLOOKUP(Productos!B53,Productos!B52:E184,4,FALSE)</f>
        <v>0.35</v>
      </c>
      <c r="J265">
        <v>0</v>
      </c>
      <c r="K265" s="9">
        <f t="shared" ref="K265:K328" si="30">+PRODUCT(J265,I265)</f>
        <v>0</v>
      </c>
    </row>
    <row r="266" spans="2:11" hidden="1" x14ac:dyDescent="0.25">
      <c r="B266" s="3">
        <f t="shared" si="28"/>
        <v>50</v>
      </c>
      <c r="C266" s="76">
        <f t="shared" si="23"/>
        <v>45544</v>
      </c>
      <c r="D266" s="3">
        <f t="shared" si="29"/>
        <v>50</v>
      </c>
      <c r="E266" s="115" t="str">
        <f>VLOOKUP(Productos!B54,Productos!B53:D185,2,FALSE)</f>
        <v>Mostaza</v>
      </c>
      <c r="F266" s="78" t="str">
        <f>VLOOKUP(Productos!C54,Tabla3[[Nombre]:[Precio]],2,FALSE)</f>
        <v>Primera Necesidad</v>
      </c>
      <c r="G266" s="138" t="s">
        <v>175</v>
      </c>
      <c r="H266" s="79" t="s">
        <v>151</v>
      </c>
      <c r="I266" s="110">
        <f>+VLOOKUP(Productos!B54,Productos!B53:E185,4,FALSE)</f>
        <v>0.35</v>
      </c>
      <c r="J266">
        <v>0</v>
      </c>
      <c r="K266" s="9">
        <f t="shared" si="30"/>
        <v>0</v>
      </c>
    </row>
    <row r="267" spans="2:11" hidden="1" x14ac:dyDescent="0.25">
      <c r="B267" s="3">
        <f t="shared" si="28"/>
        <v>51</v>
      </c>
      <c r="C267" s="76">
        <f t="shared" si="23"/>
        <v>45544</v>
      </c>
      <c r="D267" s="3">
        <f t="shared" si="29"/>
        <v>51</v>
      </c>
      <c r="E267" s="115" t="str">
        <f>VLOOKUP(Productos!B55,Productos!B54:D186,2,FALSE)</f>
        <v>Leche en Polvo La Vaquita</v>
      </c>
      <c r="F267" s="78" t="str">
        <f>VLOOKUP(Productos!C55,Tabla3[[Nombre]:[Precio]],2,FALSE)</f>
        <v>Primera Necesidad</v>
      </c>
      <c r="G267" s="138" t="s">
        <v>175</v>
      </c>
      <c r="H267" s="79" t="s">
        <v>151</v>
      </c>
      <c r="I267" s="110">
        <f>+VLOOKUP(Productos!B55,Productos!B54:E186,4,FALSE)</f>
        <v>0.5</v>
      </c>
      <c r="J267">
        <v>0</v>
      </c>
      <c r="K267" s="9">
        <f t="shared" si="30"/>
        <v>0</v>
      </c>
    </row>
    <row r="268" spans="2:11" hidden="1" x14ac:dyDescent="0.25">
      <c r="B268" s="3">
        <f t="shared" si="28"/>
        <v>52</v>
      </c>
      <c r="C268" s="76">
        <f t="shared" si="23"/>
        <v>45544</v>
      </c>
      <c r="D268" s="3">
        <f t="shared" si="29"/>
        <v>52</v>
      </c>
      <c r="E268" s="115" t="str">
        <f>VLOOKUP(Productos!B56,Productos!B55:D187,2,FALSE)</f>
        <v>La Sazón</v>
      </c>
      <c r="F268" s="78" t="str">
        <f>VLOOKUP(Productos!C56,Tabla3[[Nombre]:[Precio]],2,FALSE)</f>
        <v>Primera Necesidad</v>
      </c>
      <c r="G268" s="138" t="s">
        <v>175</v>
      </c>
      <c r="H268" s="79" t="s">
        <v>151</v>
      </c>
      <c r="I268" s="110">
        <f>+VLOOKUP(Productos!B56,Productos!B55:E187,4,FALSE)</f>
        <v>0.35</v>
      </c>
      <c r="J268">
        <v>0</v>
      </c>
      <c r="K268" s="9">
        <f t="shared" si="30"/>
        <v>0</v>
      </c>
    </row>
    <row r="269" spans="2:11" hidden="1" x14ac:dyDescent="0.25">
      <c r="B269" s="3">
        <f t="shared" si="28"/>
        <v>53</v>
      </c>
      <c r="C269" s="76">
        <f t="shared" si="23"/>
        <v>45544</v>
      </c>
      <c r="D269" s="3">
        <f t="shared" si="29"/>
        <v>53</v>
      </c>
      <c r="E269" s="115" t="str">
        <f>VLOOKUP(Productos!B57,Productos!B56:D188,2,FALSE)</f>
        <v>Crema para Peinar Sedal</v>
      </c>
      <c r="F269" s="78" t="str">
        <f>VLOOKUP(Productos!C57,Tabla3[[Nombre]:[Precio]],2,FALSE)</f>
        <v>Primera Necesidad</v>
      </c>
      <c r="G269" s="138" t="s">
        <v>175</v>
      </c>
      <c r="H269" s="79" t="s">
        <v>151</v>
      </c>
      <c r="I269" s="110">
        <f>+VLOOKUP(Productos!B57,Productos!B56:E188,4,FALSE)</f>
        <v>0.3</v>
      </c>
      <c r="J269">
        <v>0</v>
      </c>
      <c r="K269" s="9">
        <f t="shared" si="30"/>
        <v>0</v>
      </c>
    </row>
    <row r="270" spans="2:11" hidden="1" x14ac:dyDescent="0.25">
      <c r="B270" s="3">
        <f t="shared" si="28"/>
        <v>54</v>
      </c>
      <c r="C270" s="76">
        <f t="shared" si="23"/>
        <v>45544</v>
      </c>
      <c r="D270" s="3">
        <f t="shared" si="29"/>
        <v>54</v>
      </c>
      <c r="E270" s="115" t="str">
        <f>VLOOKUP(Productos!B58,Productos!B57:D189,2,FALSE)</f>
        <v>Desodorante en Sachet Hombres</v>
      </c>
      <c r="F270" s="78" t="str">
        <f>VLOOKUP(Productos!C58,Tabla3[[Nombre]:[Precio]],2,FALSE)</f>
        <v>Limpieza Personal</v>
      </c>
      <c r="G270" s="138" t="s">
        <v>175</v>
      </c>
      <c r="H270" s="79" t="s">
        <v>151</v>
      </c>
      <c r="I270" s="110">
        <f>+VLOOKUP(Productos!B58,Productos!B57:E189,4,FALSE)</f>
        <v>0.3</v>
      </c>
      <c r="J270">
        <v>0</v>
      </c>
      <c r="K270" s="9">
        <f t="shared" si="30"/>
        <v>0</v>
      </c>
    </row>
    <row r="271" spans="2:11" hidden="1" x14ac:dyDescent="0.25">
      <c r="B271" s="3">
        <f t="shared" si="28"/>
        <v>55</v>
      </c>
      <c r="C271" s="76">
        <f t="shared" si="23"/>
        <v>45544</v>
      </c>
      <c r="D271" s="3">
        <f t="shared" si="29"/>
        <v>55</v>
      </c>
      <c r="E271" s="115" t="str">
        <f>VLOOKUP(Productos!B59,Productos!B58:D190,2,FALSE)</f>
        <v>Desodorante en Sachet Mujeres</v>
      </c>
      <c r="F271" s="78" t="str">
        <f>VLOOKUP(Productos!C59,Tabla3[[Nombre]:[Precio]],2,FALSE)</f>
        <v>Limpieza Personal</v>
      </c>
      <c r="G271" s="138" t="s">
        <v>175</v>
      </c>
      <c r="H271" s="79" t="s">
        <v>151</v>
      </c>
      <c r="I271" s="110">
        <f>+VLOOKUP(Productos!B59,Productos!B58:E190,4,FALSE)</f>
        <v>0.3</v>
      </c>
      <c r="J271">
        <v>0</v>
      </c>
      <c r="K271" s="9">
        <f t="shared" si="30"/>
        <v>0</v>
      </c>
    </row>
    <row r="272" spans="2:11" hidden="1" x14ac:dyDescent="0.25">
      <c r="B272" s="3">
        <f t="shared" si="28"/>
        <v>56</v>
      </c>
      <c r="C272" s="76">
        <f t="shared" si="23"/>
        <v>45544</v>
      </c>
      <c r="D272" s="3">
        <f t="shared" si="29"/>
        <v>56</v>
      </c>
      <c r="E272" s="115" t="str">
        <f>VLOOKUP(Productos!B60,Productos!B59:D191,2,FALSE)</f>
        <v>Mantequilla Bonella en Sachet</v>
      </c>
      <c r="F272" s="78" t="str">
        <f>VLOOKUP(Productos!C60,Tabla3[[Nombre]:[Precio]],2,FALSE)</f>
        <v>Primera Necesidad</v>
      </c>
      <c r="G272" s="138" t="s">
        <v>175</v>
      </c>
      <c r="H272" s="79" t="s">
        <v>151</v>
      </c>
      <c r="I272" s="110">
        <f>+VLOOKUP(Productos!B60,Productos!B59:E191,4,FALSE)</f>
        <v>0.5</v>
      </c>
      <c r="J272">
        <v>0</v>
      </c>
      <c r="K272" s="9">
        <f t="shared" si="30"/>
        <v>0</v>
      </c>
    </row>
    <row r="273" spans="2:11" hidden="1" x14ac:dyDescent="0.25">
      <c r="B273" s="3">
        <f t="shared" si="28"/>
        <v>57</v>
      </c>
      <c r="C273" s="76">
        <f t="shared" si="23"/>
        <v>45544</v>
      </c>
      <c r="D273" s="3">
        <f t="shared" si="29"/>
        <v>57</v>
      </c>
      <c r="E273" s="115" t="str">
        <f>VLOOKUP(Productos!B61,Productos!B60:D192,2,FALSE)</f>
        <v>Gel Ego Sachet</v>
      </c>
      <c r="F273" s="78" t="str">
        <f>VLOOKUP(Productos!C61,Tabla3[[Nombre]:[Precio]],2,FALSE)</f>
        <v>Primera Necesidad</v>
      </c>
      <c r="G273" s="138" t="s">
        <v>175</v>
      </c>
      <c r="H273" s="79" t="s">
        <v>151</v>
      </c>
      <c r="I273" s="110">
        <f>+VLOOKUP(Productos!B61,Productos!B60:E192,4,FALSE)</f>
        <v>0.3</v>
      </c>
      <c r="J273">
        <v>0</v>
      </c>
      <c r="K273" s="9">
        <f t="shared" si="30"/>
        <v>0</v>
      </c>
    </row>
    <row r="274" spans="2:11" x14ac:dyDescent="0.25">
      <c r="B274" s="3">
        <f t="shared" si="28"/>
        <v>58</v>
      </c>
      <c r="C274" s="76">
        <f t="shared" si="23"/>
        <v>45544</v>
      </c>
      <c r="D274" s="3">
        <f t="shared" si="29"/>
        <v>58</v>
      </c>
      <c r="E274" s="115" t="str">
        <f>VLOOKUP(Productos!B62,Productos!B61:D193,2,FALSE)</f>
        <v>Café Cayetano</v>
      </c>
      <c r="F274" s="129" t="str">
        <f>VLOOKUP(Productos!C62,Tabla3[[Nombre]:[Precio]],2,FALSE)</f>
        <v>Primera Necesidad</v>
      </c>
      <c r="G274" s="138" t="s">
        <v>175</v>
      </c>
      <c r="H274" s="79" t="s">
        <v>151</v>
      </c>
      <c r="I274" s="110">
        <f>+VLOOKUP(Productos!B62,Productos!B61:E193,4,FALSE)</f>
        <v>0.25</v>
      </c>
      <c r="J274">
        <v>4</v>
      </c>
      <c r="K274" s="9">
        <f t="shared" si="30"/>
        <v>1</v>
      </c>
    </row>
    <row r="275" spans="2:11" hidden="1" x14ac:dyDescent="0.25">
      <c r="B275" s="3">
        <f t="shared" si="28"/>
        <v>59</v>
      </c>
      <c r="C275" s="76">
        <f t="shared" si="23"/>
        <v>45544</v>
      </c>
      <c r="D275" s="3">
        <f t="shared" si="29"/>
        <v>59</v>
      </c>
      <c r="E275" s="115" t="str">
        <f>VLOOKUP(Productos!B63,Productos!B62:D194,2,FALSE)</f>
        <v>Cocoa</v>
      </c>
      <c r="F275" s="78" t="str">
        <f>VLOOKUP(Productos!C63,Tabla3[[Nombre]:[Precio]],2,FALSE)</f>
        <v>Primera Necesidad</v>
      </c>
      <c r="G275" s="138" t="s">
        <v>175</v>
      </c>
      <c r="H275" s="79" t="s">
        <v>151</v>
      </c>
      <c r="I275" s="110">
        <f>+VLOOKUP(Productos!B63,Productos!B62:E194,4,FALSE)</f>
        <v>0.25</v>
      </c>
      <c r="J275">
        <v>0</v>
      </c>
      <c r="K275" s="9">
        <f t="shared" si="30"/>
        <v>0</v>
      </c>
    </row>
    <row r="276" spans="2:11" hidden="1" x14ac:dyDescent="0.25">
      <c r="B276" s="3">
        <f t="shared" si="28"/>
        <v>60</v>
      </c>
      <c r="C276" s="76">
        <f t="shared" si="23"/>
        <v>45544</v>
      </c>
      <c r="D276" s="3">
        <f t="shared" si="29"/>
        <v>60</v>
      </c>
      <c r="E276" s="115" t="str">
        <f>VLOOKUP(Productos!B64,Productos!B63:D195,2,FALSE)</f>
        <v>Jugos Yá</v>
      </c>
      <c r="F276" s="78" t="str">
        <f>VLOOKUP(Productos!C64,Tabla3[[Nombre]:[Precio]],2,FALSE)</f>
        <v>Primera Necesidad</v>
      </c>
      <c r="G276" s="138" t="s">
        <v>175</v>
      </c>
      <c r="H276" s="79" t="s">
        <v>151</v>
      </c>
      <c r="I276" s="110">
        <f>+VLOOKUP(Productos!B64,Productos!B63:E195,4,FALSE)</f>
        <v>0.3</v>
      </c>
      <c r="J276">
        <v>0</v>
      </c>
      <c r="K276" s="9">
        <f t="shared" si="30"/>
        <v>0</v>
      </c>
    </row>
    <row r="277" spans="2:11" x14ac:dyDescent="0.25">
      <c r="B277" s="3">
        <f t="shared" si="28"/>
        <v>61</v>
      </c>
      <c r="C277" s="76">
        <f t="shared" si="23"/>
        <v>45544</v>
      </c>
      <c r="D277" s="3">
        <f t="shared" si="29"/>
        <v>61</v>
      </c>
      <c r="E277" s="115" t="str">
        <f>VLOOKUP(Productos!B65,Productos!B64:D196,2,FALSE)</f>
        <v>Huevos</v>
      </c>
      <c r="F277" s="129" t="str">
        <f>VLOOKUP(Productos!C65,Tabla3[[Nombre]:[Precio]],2,FALSE)</f>
        <v>Embutidos</v>
      </c>
      <c r="G277" s="138" t="s">
        <v>175</v>
      </c>
      <c r="H277" s="79" t="s">
        <v>151</v>
      </c>
      <c r="I277" s="110">
        <f>+VLOOKUP(Productos!B65,Productos!B64:E196,4,FALSE)</f>
        <v>0.2</v>
      </c>
      <c r="J277">
        <v>2</v>
      </c>
      <c r="K277" s="9">
        <f t="shared" si="30"/>
        <v>0.4</v>
      </c>
    </row>
    <row r="278" spans="2:11" hidden="1" x14ac:dyDescent="0.25">
      <c r="B278" s="3">
        <f t="shared" si="28"/>
        <v>62</v>
      </c>
      <c r="C278" s="76">
        <f t="shared" si="23"/>
        <v>45544</v>
      </c>
      <c r="D278" s="3">
        <f t="shared" si="29"/>
        <v>62</v>
      </c>
      <c r="E278" s="115" t="str">
        <f>VLOOKUP(Productos!B66,Productos!B65:D197,2,FALSE)</f>
        <v>Salsa China en Botella</v>
      </c>
      <c r="F278" s="78" t="str">
        <f>VLOOKUP(Productos!C66,Tabla3[[Nombre]:[Precio]],2,FALSE)</f>
        <v>Primera Necesidad</v>
      </c>
      <c r="G278" s="138" t="s">
        <v>175</v>
      </c>
      <c r="H278" s="79" t="s">
        <v>151</v>
      </c>
      <c r="I278" s="110">
        <f>+VLOOKUP(Productos!B66,Productos!B65:E197,4,FALSE)</f>
        <v>0.8</v>
      </c>
      <c r="J278">
        <v>0</v>
      </c>
      <c r="K278" s="9">
        <f t="shared" si="30"/>
        <v>0</v>
      </c>
    </row>
    <row r="279" spans="2:11" hidden="1" x14ac:dyDescent="0.25">
      <c r="B279" s="3">
        <f t="shared" si="28"/>
        <v>63</v>
      </c>
      <c r="C279" s="76">
        <f t="shared" si="23"/>
        <v>45544</v>
      </c>
      <c r="D279" s="3">
        <f t="shared" si="29"/>
        <v>63</v>
      </c>
      <c r="E279" s="115" t="str">
        <f>VLOOKUP(Productos!B67,Productos!B66:D198,2,FALSE)</f>
        <v>Vinagre Blanco en Botella</v>
      </c>
      <c r="F279" s="78" t="str">
        <f>VLOOKUP(Productos!C67,Tabla3[[Nombre]:[Precio]],2,FALSE)</f>
        <v>Primera Necesidad</v>
      </c>
      <c r="G279" s="138" t="s">
        <v>175</v>
      </c>
      <c r="H279" s="79" t="s">
        <v>151</v>
      </c>
      <c r="I279" s="110">
        <f>+VLOOKUP(Productos!B67,Productos!B66:E198,4,FALSE)</f>
        <v>1.1499999999999999</v>
      </c>
      <c r="J279">
        <v>0</v>
      </c>
      <c r="K279" s="9">
        <f t="shared" si="30"/>
        <v>0</v>
      </c>
    </row>
    <row r="280" spans="2:11" hidden="1" x14ac:dyDescent="0.25">
      <c r="B280" s="3">
        <f t="shared" si="28"/>
        <v>64</v>
      </c>
      <c r="C280" s="76">
        <f t="shared" si="23"/>
        <v>45544</v>
      </c>
      <c r="D280" s="3">
        <f t="shared" si="29"/>
        <v>64</v>
      </c>
      <c r="E280" s="115" t="str">
        <f>VLOOKUP(Productos!B68,Productos!B67:D199,2,FALSE)</f>
        <v>Lustre Unidad</v>
      </c>
      <c r="F280" s="78" t="str">
        <f>VLOOKUP(Productos!C68,Tabla3[[Nombre]:[Precio]],2,FALSE)</f>
        <v>Lavado y Limpieza</v>
      </c>
      <c r="G280" s="138" t="s">
        <v>175</v>
      </c>
      <c r="H280" s="79" t="s">
        <v>151</v>
      </c>
      <c r="I280" s="110">
        <f>+VLOOKUP(Productos!B68,Productos!B67:E199,4,FALSE)</f>
        <v>0.1</v>
      </c>
      <c r="J280">
        <v>0</v>
      </c>
      <c r="K280" s="9">
        <f t="shared" si="30"/>
        <v>0</v>
      </c>
    </row>
    <row r="281" spans="2:11" hidden="1" x14ac:dyDescent="0.25">
      <c r="B281" s="3">
        <f t="shared" si="28"/>
        <v>65</v>
      </c>
      <c r="C281" s="76">
        <f t="shared" si="23"/>
        <v>45544</v>
      </c>
      <c r="D281" s="3">
        <f t="shared" si="29"/>
        <v>65</v>
      </c>
      <c r="E281" s="115" t="str">
        <f>VLOOKUP(Productos!B69,Productos!B68:D200,2,FALSE)</f>
        <v>Lustre Paquete</v>
      </c>
      <c r="F281" s="78" t="str">
        <f>VLOOKUP(Productos!C69,Tabla3[[Nombre]:[Precio]],2,FALSE)</f>
        <v>Lavado y Limpieza</v>
      </c>
      <c r="G281" s="138" t="s">
        <v>175</v>
      </c>
      <c r="H281" s="79" t="s">
        <v>151</v>
      </c>
      <c r="I281" s="110">
        <f>+VLOOKUP(Productos!B69,Productos!B68:E200,4,FALSE)</f>
        <v>0.3</v>
      </c>
      <c r="J281">
        <v>0</v>
      </c>
      <c r="K281" s="9">
        <f t="shared" si="30"/>
        <v>0</v>
      </c>
    </row>
    <row r="282" spans="2:11" x14ac:dyDescent="0.25">
      <c r="B282" s="3">
        <f t="shared" si="28"/>
        <v>66</v>
      </c>
      <c r="C282" s="76">
        <f t="shared" ref="C282:C324" si="31">DATE(2024,9,9)</f>
        <v>45544</v>
      </c>
      <c r="D282" s="3">
        <f t="shared" si="29"/>
        <v>66</v>
      </c>
      <c r="E282" s="115" t="str">
        <f>VLOOKUP(Productos!B70,Productos!B69:D201,2,FALSE)</f>
        <v>Chocolate Osito</v>
      </c>
      <c r="F282" s="129" t="str">
        <f>VLOOKUP(Productos!C70,Tabla3[[Nombre]:[Precio]],2,FALSE)</f>
        <v>Golosinas</v>
      </c>
      <c r="G282" s="138" t="s">
        <v>175</v>
      </c>
      <c r="H282" s="79" t="s">
        <v>152</v>
      </c>
      <c r="I282" s="110">
        <f>+VLOOKUP(Productos!B70,Productos!B69:E201,4,FALSE)</f>
        <v>0.3</v>
      </c>
      <c r="J282">
        <v>2</v>
      </c>
      <c r="K282" s="9">
        <f t="shared" si="30"/>
        <v>0.6</v>
      </c>
    </row>
    <row r="283" spans="2:11" hidden="1" x14ac:dyDescent="0.25">
      <c r="B283" s="3">
        <f t="shared" si="28"/>
        <v>67</v>
      </c>
      <c r="C283" s="76">
        <f t="shared" si="31"/>
        <v>45544</v>
      </c>
      <c r="D283" s="3">
        <f t="shared" si="29"/>
        <v>67</v>
      </c>
      <c r="E283" s="115" t="str">
        <f>VLOOKUP(Productos!B71,Productos!B70:D202,2,FALSE)</f>
        <v>Ramoncitos</v>
      </c>
      <c r="F283" s="78" t="str">
        <f>VLOOKUP(Productos!C71,Tabla3[[Nombre]:[Precio]],2,FALSE)</f>
        <v>Golosinas</v>
      </c>
      <c r="G283" s="138" t="s">
        <v>175</v>
      </c>
      <c r="H283" s="79" t="s">
        <v>152</v>
      </c>
      <c r="I283" s="110">
        <f>+VLOOKUP(Productos!B71,Productos!B70:E202,4,FALSE)</f>
        <v>0.1</v>
      </c>
      <c r="J283">
        <v>0</v>
      </c>
      <c r="K283" s="9">
        <f t="shared" si="30"/>
        <v>0</v>
      </c>
    </row>
    <row r="284" spans="2:11" hidden="1" x14ac:dyDescent="0.25">
      <c r="B284" s="3">
        <f t="shared" si="28"/>
        <v>68</v>
      </c>
      <c r="C284" s="76">
        <f t="shared" si="31"/>
        <v>45544</v>
      </c>
      <c r="D284" s="3">
        <f t="shared" si="29"/>
        <v>68</v>
      </c>
      <c r="E284" s="115" t="str">
        <f>VLOOKUP(Productos!B72,Productos!B71:D203,2,FALSE)</f>
        <v>Galleta de Amor</v>
      </c>
      <c r="F284" s="78" t="str">
        <f>VLOOKUP(Productos!C72,Tabla3[[Nombre]:[Precio]],2,FALSE)</f>
        <v>Golosinas</v>
      </c>
      <c r="G284" s="138" t="s">
        <v>175</v>
      </c>
      <c r="H284" s="79" t="s">
        <v>152</v>
      </c>
      <c r="I284" s="110">
        <f>+VLOOKUP(Productos!B72,Productos!B71:E203,4,FALSE)</f>
        <v>0.4</v>
      </c>
      <c r="J284">
        <v>0</v>
      </c>
      <c r="K284" s="9">
        <f t="shared" si="30"/>
        <v>0</v>
      </c>
    </row>
    <row r="285" spans="2:11" hidden="1" x14ac:dyDescent="0.25">
      <c r="B285" s="3">
        <f t="shared" si="28"/>
        <v>69</v>
      </c>
      <c r="C285" s="76">
        <f t="shared" si="31"/>
        <v>45544</v>
      </c>
      <c r="D285" s="3">
        <f t="shared" si="29"/>
        <v>69</v>
      </c>
      <c r="E285" s="115" t="str">
        <f>VLOOKUP(Productos!B73,Productos!B72:D204,2,FALSE)</f>
        <v xml:space="preserve">Cebolla Colorada  </v>
      </c>
      <c r="F285" s="78" t="str">
        <f>VLOOKUP(Productos!C73,Tabla3[[Nombre]:[Precio]],2,FALSE)</f>
        <v>Primera Necesidad</v>
      </c>
      <c r="G285" s="138" t="s">
        <v>175</v>
      </c>
      <c r="H285" s="79" t="s">
        <v>151</v>
      </c>
      <c r="I285" s="110">
        <f>+VLOOKUP(Productos!B73,Productos!B72:E204,4,FALSE)</f>
        <v>0.2</v>
      </c>
      <c r="J285">
        <v>0</v>
      </c>
      <c r="K285" s="9">
        <f t="shared" si="30"/>
        <v>0</v>
      </c>
    </row>
    <row r="286" spans="2:11" hidden="1" x14ac:dyDescent="0.25">
      <c r="B286" s="3">
        <f t="shared" si="28"/>
        <v>70</v>
      </c>
      <c r="C286" s="76">
        <f t="shared" si="31"/>
        <v>45544</v>
      </c>
      <c r="D286" s="3">
        <f t="shared" si="29"/>
        <v>70</v>
      </c>
      <c r="E286" s="115" t="str">
        <f>VLOOKUP(Productos!B74,Productos!B73:D205,2,FALSE)</f>
        <v>Cebolla Blanca</v>
      </c>
      <c r="F286" s="78" t="str">
        <f>VLOOKUP(Productos!C74,Tabla3[[Nombre]:[Precio]],2,FALSE)</f>
        <v>Primera Necesidad</v>
      </c>
      <c r="G286" s="138" t="s">
        <v>175</v>
      </c>
      <c r="H286" s="79" t="s">
        <v>151</v>
      </c>
      <c r="I286" s="110">
        <f>+VLOOKUP(Productos!B74,Productos!B73:E205,4,FALSE)</f>
        <v>0.1</v>
      </c>
      <c r="J286">
        <v>0</v>
      </c>
      <c r="K286" s="9">
        <f t="shared" si="30"/>
        <v>0</v>
      </c>
    </row>
    <row r="287" spans="2:11" hidden="1" x14ac:dyDescent="0.25">
      <c r="B287" s="3">
        <f t="shared" ref="B287:B318" si="32">ROW(A71)</f>
        <v>71</v>
      </c>
      <c r="C287" s="76">
        <f t="shared" si="31"/>
        <v>45544</v>
      </c>
      <c r="D287" s="3">
        <f t="shared" ref="D287:D318" si="33">ROW(A71)</f>
        <v>71</v>
      </c>
      <c r="E287" s="115" t="str">
        <f>VLOOKUP(Productos!B75,Productos!B74:D206,2,FALSE)</f>
        <v>Tomate</v>
      </c>
      <c r="F287" s="78" t="str">
        <f>VLOOKUP(Productos!C75,Tabla3[[Nombre]:[Precio]],2,FALSE)</f>
        <v>Primera Necesidad</v>
      </c>
      <c r="G287" s="138" t="s">
        <v>175</v>
      </c>
      <c r="H287" s="79" t="s">
        <v>151</v>
      </c>
      <c r="I287" s="110">
        <f>+VLOOKUP(Productos!B75,Productos!B74:E206,4,FALSE)</f>
        <v>0.2</v>
      </c>
      <c r="J287">
        <v>0</v>
      </c>
      <c r="K287" s="9">
        <f t="shared" si="30"/>
        <v>0</v>
      </c>
    </row>
    <row r="288" spans="2:11" x14ac:dyDescent="0.25">
      <c r="B288" s="3">
        <f t="shared" si="32"/>
        <v>72</v>
      </c>
      <c r="C288" s="76">
        <f t="shared" si="31"/>
        <v>45544</v>
      </c>
      <c r="D288" s="3">
        <f t="shared" si="33"/>
        <v>72</v>
      </c>
      <c r="E288" s="115" t="str">
        <f>VLOOKUP(Productos!B76,Productos!B75:D207,2,FALSE)</f>
        <v>Pimiento</v>
      </c>
      <c r="F288" s="129" t="str">
        <f>VLOOKUP(Productos!C76,Tabla3[[Nombre]:[Precio]],2,FALSE)</f>
        <v>Primera Necesidad</v>
      </c>
      <c r="G288" s="138" t="s">
        <v>175</v>
      </c>
      <c r="H288" s="79" t="s">
        <v>151</v>
      </c>
      <c r="I288" s="110">
        <f>+VLOOKUP(Productos!B76,Productos!B75:E207,4,FALSE)</f>
        <v>0.2</v>
      </c>
      <c r="J288">
        <v>1</v>
      </c>
      <c r="K288" s="9">
        <f t="shared" si="30"/>
        <v>0.2</v>
      </c>
    </row>
    <row r="289" spans="2:11" x14ac:dyDescent="0.25">
      <c r="B289" s="3">
        <f t="shared" si="32"/>
        <v>73</v>
      </c>
      <c r="C289" s="76">
        <f t="shared" si="31"/>
        <v>45544</v>
      </c>
      <c r="D289" s="3">
        <f t="shared" si="33"/>
        <v>73</v>
      </c>
      <c r="E289" s="115" t="str">
        <f>VLOOKUP(Productos!B77,Productos!B76:D208,2,FALSE)</f>
        <v xml:space="preserve">Papa </v>
      </c>
      <c r="F289" s="129" t="str">
        <f>VLOOKUP(Productos!C77,Tabla3[[Nombre]:[Precio]],2,FALSE)</f>
        <v>Primera Necesidad</v>
      </c>
      <c r="G289" s="138" t="s">
        <v>175</v>
      </c>
      <c r="H289" s="79" t="s">
        <v>151</v>
      </c>
      <c r="I289" s="110">
        <f>+VLOOKUP(Productos!B77,Productos!B76:E208,4,FALSE)</f>
        <v>0.2</v>
      </c>
      <c r="J289">
        <v>1</v>
      </c>
      <c r="K289" s="9">
        <f t="shared" si="30"/>
        <v>0.2</v>
      </c>
    </row>
    <row r="290" spans="2:11" hidden="1" x14ac:dyDescent="0.25">
      <c r="B290" s="3">
        <f t="shared" si="32"/>
        <v>74</v>
      </c>
      <c r="C290" s="76">
        <f t="shared" si="31"/>
        <v>45544</v>
      </c>
      <c r="D290" s="3">
        <f t="shared" si="33"/>
        <v>74</v>
      </c>
      <c r="E290" s="115" t="str">
        <f>VLOOKUP(Productos!B78,Productos!B77:D209,2,FALSE)</f>
        <v>Pimienta</v>
      </c>
      <c r="F290" s="78" t="str">
        <f>VLOOKUP(Productos!C78,Tabla3[[Nombre]:[Precio]],2,FALSE)</f>
        <v>Primera Necesidad</v>
      </c>
      <c r="G290" s="138" t="s">
        <v>175</v>
      </c>
      <c r="H290" s="79" t="s">
        <v>151</v>
      </c>
      <c r="I290" s="110">
        <f>+VLOOKUP(Productos!B78,Productos!B77:E209,4,FALSE)</f>
        <v>0.1</v>
      </c>
      <c r="J290">
        <v>0</v>
      </c>
      <c r="K290" s="9">
        <f t="shared" si="30"/>
        <v>0</v>
      </c>
    </row>
    <row r="291" spans="2:11" hidden="1" x14ac:dyDescent="0.25">
      <c r="B291" s="3">
        <f t="shared" si="32"/>
        <v>75</v>
      </c>
      <c r="C291" s="76">
        <f t="shared" si="31"/>
        <v>45544</v>
      </c>
      <c r="D291" s="3">
        <f t="shared" si="33"/>
        <v>75</v>
      </c>
      <c r="E291" s="115" t="str">
        <f>VLOOKUP(Productos!B79,Productos!B78:D210,2,FALSE)</f>
        <v>Ajo en sobre</v>
      </c>
      <c r="F291" s="78" t="str">
        <f>VLOOKUP(Productos!C79,Tabla3[[Nombre]:[Precio]],2,FALSE)</f>
        <v>Primera Necesidad</v>
      </c>
      <c r="G291" s="138" t="s">
        <v>175</v>
      </c>
      <c r="H291" s="79" t="s">
        <v>151</v>
      </c>
      <c r="I291" s="110">
        <f>+VLOOKUP(Productos!B79,Productos!B78:E210,4,FALSE)</f>
        <v>0.1</v>
      </c>
      <c r="J291">
        <v>0</v>
      </c>
      <c r="K291" s="9">
        <f t="shared" si="30"/>
        <v>0</v>
      </c>
    </row>
    <row r="292" spans="2:11" hidden="1" x14ac:dyDescent="0.25">
      <c r="B292" s="3">
        <f t="shared" si="32"/>
        <v>76</v>
      </c>
      <c r="C292" s="76">
        <f t="shared" si="31"/>
        <v>45544</v>
      </c>
      <c r="D292" s="3">
        <f t="shared" si="33"/>
        <v>76</v>
      </c>
      <c r="E292" s="115" t="str">
        <f>VLOOKUP(Productos!B80,Productos!B79:D211,2,FALSE)</f>
        <v>Sabora</v>
      </c>
      <c r="F292" s="78" t="str">
        <f>VLOOKUP(Productos!C80,Tabla3[[Nombre]:[Precio]],2,FALSE)</f>
        <v>Primera Necesidad</v>
      </c>
      <c r="G292" s="138" t="s">
        <v>175</v>
      </c>
      <c r="H292" s="79" t="s">
        <v>151</v>
      </c>
      <c r="I292" s="110">
        <f>+VLOOKUP(Productos!B80,Productos!B79:E211,4,FALSE)</f>
        <v>0.1</v>
      </c>
      <c r="J292">
        <v>0</v>
      </c>
      <c r="K292" s="9">
        <f t="shared" si="30"/>
        <v>0</v>
      </c>
    </row>
    <row r="293" spans="2:11" hidden="1" x14ac:dyDescent="0.25">
      <c r="B293" s="3">
        <f t="shared" si="32"/>
        <v>77</v>
      </c>
      <c r="C293" s="76">
        <f t="shared" si="31"/>
        <v>45544</v>
      </c>
      <c r="D293" s="3">
        <f t="shared" si="33"/>
        <v>77</v>
      </c>
      <c r="E293" s="115" t="str">
        <f>VLOOKUP(Productos!B81,Productos!B80:D212,2,FALSE)</f>
        <v>Achiote en sachet</v>
      </c>
      <c r="F293" s="78" t="str">
        <f>VLOOKUP(Productos!C81,Tabla3[[Nombre]:[Precio]],2,FALSE)</f>
        <v>Primera Necesidad</v>
      </c>
      <c r="G293" s="138" t="s">
        <v>175</v>
      </c>
      <c r="H293" s="79" t="s">
        <v>151</v>
      </c>
      <c r="I293" s="110">
        <f>+VLOOKUP(Productos!B81,Productos!B80:E212,4,FALSE)</f>
        <v>0.2</v>
      </c>
      <c r="J293">
        <v>0</v>
      </c>
      <c r="K293" s="9">
        <f t="shared" si="30"/>
        <v>0</v>
      </c>
    </row>
    <row r="294" spans="2:11" hidden="1" x14ac:dyDescent="0.25">
      <c r="B294" s="3">
        <f t="shared" si="32"/>
        <v>78</v>
      </c>
      <c r="C294" s="76">
        <f t="shared" si="31"/>
        <v>45544</v>
      </c>
      <c r="D294" s="3">
        <f t="shared" si="33"/>
        <v>78</v>
      </c>
      <c r="E294" s="115" t="str">
        <f>VLOOKUP(Productos!B82,Productos!B81:D213,2,FALSE)</f>
        <v>Achiote en Pepa</v>
      </c>
      <c r="F294" s="78" t="str">
        <f>VLOOKUP(Productos!C82,Tabla3[[Nombre]:[Precio]],2,FALSE)</f>
        <v>Primera Necesidad</v>
      </c>
      <c r="G294" s="138" t="s">
        <v>175</v>
      </c>
      <c r="H294" s="79" t="s">
        <v>151</v>
      </c>
      <c r="I294" s="110">
        <f>+VLOOKUP(Productos!B82,Productos!B81:E213,4,FALSE)</f>
        <v>0.1</v>
      </c>
      <c r="J294">
        <v>0</v>
      </c>
      <c r="K294" s="9">
        <f t="shared" si="30"/>
        <v>0</v>
      </c>
    </row>
    <row r="295" spans="2:11" hidden="1" x14ac:dyDescent="0.25">
      <c r="B295" s="3">
        <f t="shared" si="32"/>
        <v>79</v>
      </c>
      <c r="C295" s="76">
        <f t="shared" si="31"/>
        <v>45544</v>
      </c>
      <c r="D295" s="3">
        <f t="shared" si="33"/>
        <v>79</v>
      </c>
      <c r="E295" s="115" t="str">
        <f>VLOOKUP(Productos!B83,Productos!B82:D214,2,FALSE)</f>
        <v>Té en Sobre</v>
      </c>
      <c r="F295" s="78" t="str">
        <f>VLOOKUP(Productos!C83,Tabla3[[Nombre]:[Precio]],2,FALSE)</f>
        <v>Primera Necesidad</v>
      </c>
      <c r="G295" s="138" t="s">
        <v>175</v>
      </c>
      <c r="H295" s="79" t="s">
        <v>151</v>
      </c>
      <c r="I295" s="110">
        <f>+VLOOKUP(Productos!B83,Productos!B82:E214,4,FALSE)</f>
        <v>0.1</v>
      </c>
      <c r="J295">
        <v>0</v>
      </c>
      <c r="K295" s="9">
        <f t="shared" si="30"/>
        <v>0</v>
      </c>
    </row>
    <row r="296" spans="2:11" hidden="1" x14ac:dyDescent="0.25">
      <c r="B296" s="3">
        <f t="shared" si="32"/>
        <v>80</v>
      </c>
      <c r="C296" s="76">
        <f t="shared" si="31"/>
        <v>45544</v>
      </c>
      <c r="D296" s="3">
        <f t="shared" si="33"/>
        <v>80</v>
      </c>
      <c r="E296" s="115" t="str">
        <f>VLOOKUP(Productos!B84,Productos!B83:D215,2,FALSE)</f>
        <v>Comino</v>
      </c>
      <c r="F296" s="78" t="str">
        <f>VLOOKUP(Productos!C84,Tabla3[[Nombre]:[Precio]],2,FALSE)</f>
        <v>Primera Necesidad</v>
      </c>
      <c r="G296" s="138" t="s">
        <v>175</v>
      </c>
      <c r="H296" s="79" t="s">
        <v>151</v>
      </c>
      <c r="I296" s="110">
        <f>+VLOOKUP(Productos!B84,Productos!B83:E215,4,FALSE)</f>
        <v>0.1</v>
      </c>
      <c r="J296">
        <v>0</v>
      </c>
      <c r="K296" s="9">
        <f t="shared" si="30"/>
        <v>0</v>
      </c>
    </row>
    <row r="297" spans="2:11" hidden="1" x14ac:dyDescent="0.25">
      <c r="B297" s="3">
        <f t="shared" si="32"/>
        <v>81</v>
      </c>
      <c r="C297" s="76">
        <f t="shared" si="31"/>
        <v>45544</v>
      </c>
      <c r="D297" s="3">
        <f t="shared" si="33"/>
        <v>81</v>
      </c>
      <c r="E297" s="115" t="str">
        <f>VLOOKUP(Productos!B85,Productos!B84:D216,2,FALSE)</f>
        <v>Leche Viglac 1/2 Litro</v>
      </c>
      <c r="F297" s="78" t="str">
        <f>VLOOKUP(Productos!C85,Tabla3[[Nombre]:[Precio]],2,FALSE)</f>
        <v>Primera Necesidad</v>
      </c>
      <c r="G297" s="138" t="s">
        <v>175</v>
      </c>
      <c r="H297" s="79" t="s">
        <v>151</v>
      </c>
      <c r="I297" s="110">
        <f>+VLOOKUP(Productos!B85,Productos!B84:E216,4,FALSE)</f>
        <v>0.5</v>
      </c>
      <c r="J297">
        <v>0</v>
      </c>
      <c r="K297" s="9">
        <f t="shared" si="30"/>
        <v>0</v>
      </c>
    </row>
    <row r="298" spans="2:11" hidden="1" x14ac:dyDescent="0.25">
      <c r="B298" s="3">
        <f t="shared" si="32"/>
        <v>82</v>
      </c>
      <c r="C298" s="76">
        <f t="shared" si="31"/>
        <v>45544</v>
      </c>
      <c r="D298" s="3">
        <f t="shared" si="33"/>
        <v>82</v>
      </c>
      <c r="E298" s="115" t="str">
        <f>VLOOKUP(Productos!B86,Productos!B85:D217,2,FALSE)</f>
        <v>Leche Viglac 1/4</v>
      </c>
      <c r="F298" s="78" t="str">
        <f>VLOOKUP(Productos!C86,Tabla3[[Nombre]:[Precio]],2,FALSE)</f>
        <v>Primera Necesidad</v>
      </c>
      <c r="G298" s="138" t="s">
        <v>175</v>
      </c>
      <c r="H298" s="79" t="s">
        <v>151</v>
      </c>
      <c r="I298" s="110">
        <f>+VLOOKUP(Productos!B86,Productos!B85:E217,4,FALSE)</f>
        <v>0.25</v>
      </c>
      <c r="J298">
        <v>0</v>
      </c>
      <c r="K298" s="9">
        <f t="shared" si="30"/>
        <v>0</v>
      </c>
    </row>
    <row r="299" spans="2:11" hidden="1" x14ac:dyDescent="0.25">
      <c r="B299" s="3">
        <f t="shared" si="32"/>
        <v>83</v>
      </c>
      <c r="C299" s="76">
        <f t="shared" si="31"/>
        <v>45544</v>
      </c>
      <c r="D299" s="3">
        <f t="shared" si="33"/>
        <v>83</v>
      </c>
      <c r="E299" s="115" t="str">
        <f>VLOOKUP(Productos!B87,Productos!B86:D218,2,FALSE)</f>
        <v>Ajo en Pepa</v>
      </c>
      <c r="F299" s="78" t="str">
        <f>VLOOKUP(Productos!C87,Tabla3[[Nombre]:[Precio]],2,FALSE)</f>
        <v>Primera Necesidad</v>
      </c>
      <c r="G299" s="138" t="s">
        <v>175</v>
      </c>
      <c r="H299" s="79" t="s">
        <v>151</v>
      </c>
      <c r="I299" s="110">
        <f>+VLOOKUP(Productos!B87,Productos!B86:E218,4,FALSE)</f>
        <v>0.2</v>
      </c>
      <c r="J299">
        <v>0</v>
      </c>
      <c r="K299" s="9">
        <f t="shared" si="30"/>
        <v>0</v>
      </c>
    </row>
    <row r="300" spans="2:11" hidden="1" x14ac:dyDescent="0.25">
      <c r="B300" s="3">
        <f t="shared" si="32"/>
        <v>84</v>
      </c>
      <c r="C300" s="76">
        <f t="shared" si="31"/>
        <v>45544</v>
      </c>
      <c r="D300" s="3">
        <f t="shared" si="33"/>
        <v>84</v>
      </c>
      <c r="E300" s="115" t="str">
        <f>VLOOKUP(Productos!B88,Productos!B87:D219,2,FALSE)</f>
        <v>Pulp de Durazno</v>
      </c>
      <c r="F300" s="78" t="str">
        <f>VLOOKUP(Productos!C88,Tabla3[[Nombre]:[Precio]],2,FALSE)</f>
        <v>Bebidas</v>
      </c>
      <c r="G300" s="138" t="s">
        <v>175</v>
      </c>
      <c r="H300" s="79" t="s">
        <v>151</v>
      </c>
      <c r="I300" s="110">
        <f>+VLOOKUP(Productos!B88,Productos!B87:E219,4,FALSE)</f>
        <v>0.3</v>
      </c>
      <c r="J300">
        <v>0</v>
      </c>
      <c r="K300" s="9">
        <f t="shared" si="30"/>
        <v>0</v>
      </c>
    </row>
    <row r="301" spans="2:11" hidden="1" x14ac:dyDescent="0.25">
      <c r="B301" s="3">
        <f t="shared" si="32"/>
        <v>85</v>
      </c>
      <c r="C301" s="76">
        <f t="shared" si="31"/>
        <v>45544</v>
      </c>
      <c r="D301" s="3">
        <f t="shared" si="33"/>
        <v>85</v>
      </c>
      <c r="E301" s="115" t="str">
        <f>VLOOKUP(Productos!B89,Productos!B88:D220,2,FALSE)</f>
        <v>Limon</v>
      </c>
      <c r="F301" s="78" t="str">
        <f>VLOOKUP(Productos!C89,Tabla3[[Nombre]:[Precio]],2,FALSE)</f>
        <v>Primera Necesidad</v>
      </c>
      <c r="G301" s="138" t="s">
        <v>175</v>
      </c>
      <c r="H301" s="79" t="s">
        <v>151</v>
      </c>
      <c r="I301" s="110">
        <f>+VLOOKUP(Productos!B89,Productos!B88:E220,4,FALSE)</f>
        <v>0.1</v>
      </c>
      <c r="J301">
        <v>0</v>
      </c>
      <c r="K301" s="9">
        <f t="shared" si="30"/>
        <v>0</v>
      </c>
    </row>
    <row r="302" spans="2:11" hidden="1" x14ac:dyDescent="0.25">
      <c r="B302" s="3">
        <f t="shared" si="32"/>
        <v>86</v>
      </c>
      <c r="C302" s="76">
        <f t="shared" si="31"/>
        <v>45544</v>
      </c>
      <c r="D302" s="3">
        <f t="shared" si="33"/>
        <v>86</v>
      </c>
      <c r="E302" s="115" t="str">
        <f>VLOOKUP(Productos!B90,Productos!B89:D221,2,FALSE)</f>
        <v>Naranjilla</v>
      </c>
      <c r="F302" s="78" t="str">
        <f>VLOOKUP(Productos!C90,Tabla3[[Nombre]:[Precio]],2,FALSE)</f>
        <v>Primera Necesidad</v>
      </c>
      <c r="G302" s="138" t="s">
        <v>175</v>
      </c>
      <c r="H302" s="79" t="s">
        <v>151</v>
      </c>
      <c r="I302" s="110">
        <f>+VLOOKUP(Productos!B90,Productos!B89:E221,4,FALSE)</f>
        <v>0.15</v>
      </c>
      <c r="J302">
        <v>0</v>
      </c>
      <c r="K302" s="9">
        <f t="shared" si="30"/>
        <v>0</v>
      </c>
    </row>
    <row r="303" spans="2:11" hidden="1" x14ac:dyDescent="0.25">
      <c r="B303" s="3">
        <f t="shared" si="32"/>
        <v>87</v>
      </c>
      <c r="C303" s="76">
        <f t="shared" si="31"/>
        <v>45544</v>
      </c>
      <c r="D303" s="3">
        <f t="shared" si="33"/>
        <v>87</v>
      </c>
      <c r="E303" s="115" t="str">
        <f>VLOOKUP(Productos!B91,Productos!B90:D222,2,FALSE)</f>
        <v>Totame de Árbol</v>
      </c>
      <c r="F303" s="78" t="str">
        <f>VLOOKUP(Productos!C91,Tabla3[[Nombre]:[Precio]],2,FALSE)</f>
        <v>Primera Necesidad</v>
      </c>
      <c r="G303" s="138" t="s">
        <v>175</v>
      </c>
      <c r="H303" s="79" t="s">
        <v>151</v>
      </c>
      <c r="I303" s="110">
        <f>+VLOOKUP(Productos!B91,Productos!B90:E222,4,FALSE)</f>
        <v>0.3</v>
      </c>
      <c r="J303">
        <v>0</v>
      </c>
      <c r="K303" s="9">
        <f t="shared" si="30"/>
        <v>0</v>
      </c>
    </row>
    <row r="304" spans="2:11" hidden="1" x14ac:dyDescent="0.25">
      <c r="B304" s="3">
        <f t="shared" si="32"/>
        <v>88</v>
      </c>
      <c r="C304" s="76">
        <f t="shared" si="31"/>
        <v>45544</v>
      </c>
      <c r="D304" s="3">
        <f t="shared" si="33"/>
        <v>88</v>
      </c>
      <c r="E304" s="115" t="str">
        <f>VLOOKUP(Productos!B92,Productos!B91:D223,2,FALSE)</f>
        <v>Pasta Colgate</v>
      </c>
      <c r="F304" s="78" t="str">
        <f>VLOOKUP(Productos!C92,Tabla3[[Nombre]:[Precio]],2,FALSE)</f>
        <v>Limpieza Personal</v>
      </c>
      <c r="G304" s="138" t="s">
        <v>175</v>
      </c>
      <c r="H304" s="79" t="s">
        <v>151</v>
      </c>
      <c r="I304" s="110">
        <f>+VLOOKUP(Productos!B92,Productos!B91:E223,4,FALSE)</f>
        <v>1.1000000000000001</v>
      </c>
      <c r="J304">
        <v>0</v>
      </c>
      <c r="K304" s="9">
        <f t="shared" si="30"/>
        <v>0</v>
      </c>
    </row>
    <row r="305" spans="2:11" hidden="1" x14ac:dyDescent="0.25">
      <c r="B305" s="3">
        <f t="shared" si="32"/>
        <v>89</v>
      </c>
      <c r="C305" s="76">
        <f t="shared" si="31"/>
        <v>45544</v>
      </c>
      <c r="D305" s="3">
        <f t="shared" si="33"/>
        <v>89</v>
      </c>
      <c r="E305" s="115" t="str">
        <f>VLOOKUP(Productos!B93,Productos!B92:D224,2,FALSE)</f>
        <v>Toallas Sanitarias Nosotras Paquete</v>
      </c>
      <c r="F305" s="78" t="str">
        <f>VLOOKUP(Productos!C93,Tabla3[[Nombre]:[Precio]],2,FALSE)</f>
        <v>Limpieza Personal</v>
      </c>
      <c r="G305" s="138" t="s">
        <v>175</v>
      </c>
      <c r="H305" s="79" t="s">
        <v>151</v>
      </c>
      <c r="I305" s="110">
        <f>+VLOOKUP(Productos!B93,Productos!B92:E224,4,FALSE)</f>
        <v>1.1499999999999999</v>
      </c>
      <c r="J305">
        <v>0</v>
      </c>
      <c r="K305" s="9">
        <f t="shared" si="30"/>
        <v>0</v>
      </c>
    </row>
    <row r="306" spans="2:11" hidden="1" x14ac:dyDescent="0.25">
      <c r="B306" s="3">
        <f t="shared" si="32"/>
        <v>90</v>
      </c>
      <c r="C306" s="76">
        <f t="shared" si="31"/>
        <v>45544</v>
      </c>
      <c r="D306" s="3">
        <f t="shared" si="33"/>
        <v>90</v>
      </c>
      <c r="E306" s="115" t="str">
        <f>VLOOKUP(Productos!B94,Productos!B93:D225,2,FALSE)</f>
        <v>Toallas Sanitarias Nosotras Unidad</v>
      </c>
      <c r="F306" s="78" t="str">
        <f>VLOOKUP(Productos!C94,Tabla3[[Nombre]:[Precio]],2,FALSE)</f>
        <v>Limpieza Personal</v>
      </c>
      <c r="G306" s="138" t="s">
        <v>175</v>
      </c>
      <c r="H306" s="79" t="s">
        <v>151</v>
      </c>
      <c r="I306" s="110">
        <f>+VLOOKUP(Productos!B94,Productos!B93:E225,4,FALSE)</f>
        <v>0.15</v>
      </c>
      <c r="J306">
        <v>0</v>
      </c>
      <c r="K306" s="9">
        <f t="shared" si="30"/>
        <v>0</v>
      </c>
    </row>
    <row r="307" spans="2:11" hidden="1" x14ac:dyDescent="0.25">
      <c r="B307" s="3">
        <f t="shared" si="32"/>
        <v>91</v>
      </c>
      <c r="C307" s="76">
        <f t="shared" si="31"/>
        <v>45544</v>
      </c>
      <c r="D307" s="3">
        <f t="shared" si="33"/>
        <v>91</v>
      </c>
      <c r="E307" s="115" t="str">
        <f>VLOOKUP(Productos!B95,Productos!B94:D226,2,FALSE)</f>
        <v>Toallas Sanitarias Siempre Libre Paquete</v>
      </c>
      <c r="F307" s="78" t="str">
        <f>VLOOKUP(Productos!C95,Tabla3[[Nombre]:[Precio]],2,FALSE)</f>
        <v>Limpieza Personal</v>
      </c>
      <c r="G307" s="138" t="s">
        <v>175</v>
      </c>
      <c r="H307" s="79" t="s">
        <v>151</v>
      </c>
      <c r="I307" s="110">
        <f>+VLOOKUP(Productos!B95,Productos!B94:E226,4,FALSE)</f>
        <v>1.1499999999999999</v>
      </c>
      <c r="J307">
        <v>0</v>
      </c>
      <c r="K307" s="9">
        <f t="shared" si="30"/>
        <v>0</v>
      </c>
    </row>
    <row r="308" spans="2:11" x14ac:dyDescent="0.25">
      <c r="B308" s="3">
        <f t="shared" si="32"/>
        <v>92</v>
      </c>
      <c r="C308" s="76">
        <f t="shared" si="31"/>
        <v>45544</v>
      </c>
      <c r="D308" s="3">
        <f t="shared" si="33"/>
        <v>92</v>
      </c>
      <c r="E308" s="115" t="str">
        <f>VLOOKUP(Productos!B96,Productos!B95:D227,2,FALSE)</f>
        <v>Toallas Sanitarias Siempre Libre Unidad</v>
      </c>
      <c r="F308" s="129" t="str">
        <f>VLOOKUP(Productos!C96,Tabla3[[Nombre]:[Precio]],2,FALSE)</f>
        <v>Limpieza Personal</v>
      </c>
      <c r="G308" s="138" t="s">
        <v>175</v>
      </c>
      <c r="H308" s="79" t="s">
        <v>151</v>
      </c>
      <c r="I308" s="110">
        <f>+VLOOKUP(Productos!B96,Productos!B95:E227,4,FALSE)</f>
        <v>0.15</v>
      </c>
      <c r="J308">
        <v>7</v>
      </c>
      <c r="K308" s="9">
        <f t="shared" si="30"/>
        <v>1.05</v>
      </c>
    </row>
    <row r="309" spans="2:11" x14ac:dyDescent="0.25">
      <c r="B309" s="3">
        <f t="shared" si="32"/>
        <v>93</v>
      </c>
      <c r="C309" s="76">
        <f t="shared" si="31"/>
        <v>45544</v>
      </c>
      <c r="D309" s="3">
        <f t="shared" si="33"/>
        <v>93</v>
      </c>
      <c r="E309" s="115" t="str">
        <f>VLOOKUP(Productos!B97,Productos!B96:D228,2,FALSE)</f>
        <v>Protectores Intimas Paquete</v>
      </c>
      <c r="F309" s="129" t="str">
        <f>VLOOKUP(Productos!C97,Tabla3[[Nombre]:[Precio]],2,FALSE)</f>
        <v>Limpieza Personal</v>
      </c>
      <c r="G309" s="138" t="s">
        <v>175</v>
      </c>
      <c r="H309" s="79" t="s">
        <v>151</v>
      </c>
      <c r="I309" s="110">
        <f>+VLOOKUP(Productos!B97,Productos!B96:E228,4,FALSE)</f>
        <v>1.25</v>
      </c>
      <c r="J309">
        <v>1</v>
      </c>
      <c r="K309" s="9">
        <f t="shared" si="30"/>
        <v>1.25</v>
      </c>
    </row>
    <row r="310" spans="2:11" hidden="1" x14ac:dyDescent="0.25">
      <c r="B310" s="3">
        <f t="shared" si="32"/>
        <v>94</v>
      </c>
      <c r="C310" s="76">
        <f t="shared" si="31"/>
        <v>45544</v>
      </c>
      <c r="D310" s="3">
        <f t="shared" si="33"/>
        <v>94</v>
      </c>
      <c r="E310" s="115" t="str">
        <f>VLOOKUP(Productos!B98,Productos!B97:D229,2,FALSE)</f>
        <v>Protectores Intimas Unidad</v>
      </c>
      <c r="F310" s="78" t="str">
        <f>VLOOKUP(Productos!C98,Tabla3[[Nombre]:[Precio]],2,FALSE)</f>
        <v>Limpieza Personal</v>
      </c>
      <c r="G310" s="138" t="s">
        <v>175</v>
      </c>
      <c r="H310" s="79" t="s">
        <v>151</v>
      </c>
      <c r="I310" s="110">
        <f>+VLOOKUP(Productos!B98,Productos!B97:E229,4,FALSE)</f>
        <v>0.15</v>
      </c>
      <c r="J310">
        <v>0</v>
      </c>
      <c r="K310" s="9">
        <f t="shared" si="30"/>
        <v>0</v>
      </c>
    </row>
    <row r="311" spans="2:11" hidden="1" x14ac:dyDescent="0.25">
      <c r="B311" s="3">
        <f t="shared" si="32"/>
        <v>95</v>
      </c>
      <c r="C311" s="76">
        <f t="shared" si="31"/>
        <v>45544</v>
      </c>
      <c r="D311" s="3">
        <f t="shared" si="33"/>
        <v>95</v>
      </c>
      <c r="E311" s="115" t="str">
        <f>VLOOKUP(Productos!B99,Productos!B98:D230,2,FALSE)</f>
        <v>Salchicha</v>
      </c>
      <c r="F311" s="78" t="str">
        <f>VLOOKUP(Productos!C99,Tabla3[[Nombre]:[Precio]],2,FALSE)</f>
        <v>Embutidos</v>
      </c>
      <c r="G311" s="138" t="s">
        <v>175</v>
      </c>
      <c r="H311" s="79" t="s">
        <v>151</v>
      </c>
      <c r="I311" s="110">
        <f>+VLOOKUP(Productos!B99,Productos!B98:E230,4,FALSE)</f>
        <v>0.15</v>
      </c>
      <c r="J311">
        <v>0</v>
      </c>
      <c r="K311" s="9">
        <f t="shared" si="30"/>
        <v>0</v>
      </c>
    </row>
    <row r="312" spans="2:11" hidden="1" x14ac:dyDescent="0.25">
      <c r="B312" s="3">
        <f t="shared" si="32"/>
        <v>96</v>
      </c>
      <c r="C312" s="76">
        <f t="shared" si="31"/>
        <v>45544</v>
      </c>
      <c r="D312" s="3">
        <f t="shared" si="33"/>
        <v>96</v>
      </c>
      <c r="E312" s="115" t="str">
        <f>VLOOKUP(Productos!B100,Productos!B99:D231,2,FALSE)</f>
        <v>Chorizo</v>
      </c>
      <c r="F312" s="78" t="str">
        <f>VLOOKUP(Productos!C100,Tabla3[[Nombre]:[Precio]],2,FALSE)</f>
        <v>Embutidos</v>
      </c>
      <c r="G312" s="138" t="s">
        <v>175</v>
      </c>
      <c r="H312" s="79" t="s">
        <v>151</v>
      </c>
      <c r="I312" s="110">
        <f>+VLOOKUP(Productos!B100,Productos!B99:E231,4,FALSE)</f>
        <v>0.3</v>
      </c>
      <c r="J312">
        <v>0</v>
      </c>
      <c r="K312" s="9">
        <f t="shared" si="30"/>
        <v>0</v>
      </c>
    </row>
    <row r="313" spans="2:11" x14ac:dyDescent="0.25">
      <c r="B313" s="3">
        <f t="shared" si="32"/>
        <v>97</v>
      </c>
      <c r="C313" s="76">
        <f t="shared" si="31"/>
        <v>45544</v>
      </c>
      <c r="D313" s="3">
        <f t="shared" si="33"/>
        <v>97</v>
      </c>
      <c r="E313" s="115" t="str">
        <f>VLOOKUP(Productos!B101,Productos!B100:D232,2,FALSE)</f>
        <v>Canela</v>
      </c>
      <c r="F313" s="129" t="str">
        <f>VLOOKUP(Productos!C101,Tabla3[[Nombre]:[Precio]],2,FALSE)</f>
        <v>Primera Necesidad</v>
      </c>
      <c r="G313" s="138" t="s">
        <v>175</v>
      </c>
      <c r="H313" s="79" t="s">
        <v>151</v>
      </c>
      <c r="I313" s="110">
        <f>+VLOOKUP(Productos!B101,Productos!B100:E232,4,FALSE)</f>
        <v>0.1</v>
      </c>
      <c r="J313">
        <v>2</v>
      </c>
      <c r="K313" s="9">
        <f t="shared" si="30"/>
        <v>0.2</v>
      </c>
    </row>
    <row r="314" spans="2:11" hidden="1" x14ac:dyDescent="0.25">
      <c r="B314" s="3">
        <f t="shared" si="32"/>
        <v>98</v>
      </c>
      <c r="C314" s="76">
        <f t="shared" si="31"/>
        <v>45544</v>
      </c>
      <c r="D314" s="3">
        <f t="shared" si="33"/>
        <v>98</v>
      </c>
      <c r="E314" s="115" t="str">
        <f>VLOOKUP(Productos!B102,Productos!B101:D233,2,FALSE)</f>
        <v>Cucharas desechables</v>
      </c>
      <c r="F314" s="78" t="str">
        <f>VLOOKUP(Productos!C102,Tabla3[[Nombre]:[Precio]],2,FALSE)</f>
        <v>Otro</v>
      </c>
      <c r="G314" s="138" t="s">
        <v>175</v>
      </c>
      <c r="H314" s="79" t="s">
        <v>151</v>
      </c>
      <c r="I314" s="110">
        <f>+VLOOKUP(Productos!B102,Productos!B101:E233,4,FALSE)</f>
        <v>0.05</v>
      </c>
      <c r="J314">
        <v>0</v>
      </c>
      <c r="K314" s="9">
        <f t="shared" si="30"/>
        <v>0</v>
      </c>
    </row>
    <row r="315" spans="2:11" hidden="1" x14ac:dyDescent="0.25">
      <c r="B315" s="3">
        <f t="shared" si="32"/>
        <v>99</v>
      </c>
      <c r="C315" s="76">
        <f t="shared" si="31"/>
        <v>45544</v>
      </c>
      <c r="D315" s="3">
        <f t="shared" si="33"/>
        <v>99</v>
      </c>
      <c r="E315" s="115" t="str">
        <f>VLOOKUP(Productos!B103,Productos!B102:D234,2,FALSE)</f>
        <v>Vasos Desechables</v>
      </c>
      <c r="F315" s="78" t="str">
        <f>VLOOKUP(Productos!C103,Tabla3[[Nombre]:[Precio]],2,FALSE)</f>
        <v>Otro</v>
      </c>
      <c r="G315" s="138" t="s">
        <v>175</v>
      </c>
      <c r="H315" s="79" t="s">
        <v>151</v>
      </c>
      <c r="I315" s="110">
        <f>+VLOOKUP(Productos!B103,Productos!B102:E234,4,FALSE)</f>
        <v>0.05</v>
      </c>
      <c r="J315">
        <v>0</v>
      </c>
      <c r="K315" s="9">
        <f t="shared" si="30"/>
        <v>0</v>
      </c>
    </row>
    <row r="316" spans="2:11" hidden="1" x14ac:dyDescent="0.25">
      <c r="B316" s="3">
        <f t="shared" si="32"/>
        <v>100</v>
      </c>
      <c r="C316" s="76">
        <f t="shared" si="31"/>
        <v>45544</v>
      </c>
      <c r="D316" s="3">
        <f t="shared" si="33"/>
        <v>100</v>
      </c>
      <c r="E316" s="115" t="str">
        <f>VLOOKUP(Productos!B104,Productos!B103:D235,2,FALSE)</f>
        <v>Tarrinas Desechables</v>
      </c>
      <c r="F316" s="78" t="str">
        <f>VLOOKUP(Productos!C104,Tabla3[[Nombre]:[Precio]],2,FALSE)</f>
        <v>Otro</v>
      </c>
      <c r="G316" s="138" t="s">
        <v>175</v>
      </c>
      <c r="H316" s="79" t="s">
        <v>151</v>
      </c>
      <c r="I316" s="110">
        <f>+VLOOKUP(Productos!B104,Productos!B103:E235,4,FALSE)</f>
        <v>0.15</v>
      </c>
      <c r="J316">
        <v>0</v>
      </c>
      <c r="K316" s="9">
        <f t="shared" si="30"/>
        <v>0</v>
      </c>
    </row>
    <row r="317" spans="2:11" hidden="1" x14ac:dyDescent="0.25">
      <c r="B317" s="3">
        <f t="shared" si="32"/>
        <v>101</v>
      </c>
      <c r="C317" s="76">
        <f t="shared" si="31"/>
        <v>45544</v>
      </c>
      <c r="D317" s="3">
        <f t="shared" si="33"/>
        <v>101</v>
      </c>
      <c r="E317" s="115" t="str">
        <f>VLOOKUP(Productos!B105,Productos!B104:D236,2,FALSE)</f>
        <v>Lapiz de Madera Genius</v>
      </c>
      <c r="F317" s="78" t="str">
        <f>VLOOKUP(Productos!C105,Tabla3[[Nombre]:[Precio]],2,FALSE)</f>
        <v>Utiles Escolares</v>
      </c>
      <c r="G317" s="138" t="s">
        <v>175</v>
      </c>
      <c r="H317" s="79" t="s">
        <v>152</v>
      </c>
      <c r="I317" s="110">
        <f>+VLOOKUP(Productos!B105,Productos!B104:E236,4,FALSE)</f>
        <v>0.3</v>
      </c>
      <c r="J317">
        <v>0</v>
      </c>
      <c r="K317" s="9">
        <f t="shared" si="30"/>
        <v>0</v>
      </c>
    </row>
    <row r="318" spans="2:11" hidden="1" x14ac:dyDescent="0.25">
      <c r="B318" s="3">
        <f t="shared" si="32"/>
        <v>102</v>
      </c>
      <c r="C318" s="76">
        <f t="shared" si="31"/>
        <v>45544</v>
      </c>
      <c r="D318" s="3">
        <f t="shared" si="33"/>
        <v>102</v>
      </c>
      <c r="E318" s="115" t="str">
        <f>VLOOKUP(Productos!B106,Productos!B105:D237,2,FALSE)</f>
        <v>Lapiz de Madera Alex</v>
      </c>
      <c r="F318" s="78" t="str">
        <f>VLOOKUP(Productos!C106,Tabla3[[Nombre]:[Precio]],2,FALSE)</f>
        <v>Utiles Escolares</v>
      </c>
      <c r="G318" s="138" t="s">
        <v>175</v>
      </c>
      <c r="H318" s="79" t="s">
        <v>152</v>
      </c>
      <c r="I318" s="110">
        <f>+VLOOKUP(Productos!B106,Productos!B105:E237,4,FALSE)</f>
        <v>0.3</v>
      </c>
      <c r="J318">
        <v>0</v>
      </c>
      <c r="K318" s="9">
        <f t="shared" si="30"/>
        <v>0</v>
      </c>
    </row>
    <row r="319" spans="2:11" hidden="1" x14ac:dyDescent="0.25">
      <c r="B319" s="3">
        <f t="shared" ref="B319:B350" si="34">ROW(A103)</f>
        <v>103</v>
      </c>
      <c r="C319" s="76">
        <f t="shared" si="31"/>
        <v>45544</v>
      </c>
      <c r="D319" s="3">
        <f t="shared" ref="D319:D350" si="35">ROW(A103)</f>
        <v>103</v>
      </c>
      <c r="E319" s="115" t="str">
        <f>VLOOKUP(Productos!B107,Productos!B106:D238,2,FALSE)</f>
        <v>Sacapuntas de Acero</v>
      </c>
      <c r="F319" s="78" t="str">
        <f>VLOOKUP(Productos!C107,Tabla3[[Nombre]:[Precio]],2,FALSE)</f>
        <v>Utiles Escolares</v>
      </c>
      <c r="G319" s="138" t="s">
        <v>175</v>
      </c>
      <c r="H319" s="79" t="s">
        <v>152</v>
      </c>
      <c r="I319" s="110">
        <f>+VLOOKUP(Productos!B107,Productos!B106:E238,4,FALSE)</f>
        <v>0.3</v>
      </c>
      <c r="J319">
        <v>0</v>
      </c>
      <c r="K319" s="9">
        <f t="shared" si="30"/>
        <v>0</v>
      </c>
    </row>
    <row r="320" spans="2:11" hidden="1" x14ac:dyDescent="0.25">
      <c r="B320" s="3">
        <f t="shared" si="34"/>
        <v>104</v>
      </c>
      <c r="C320" s="76">
        <f t="shared" si="31"/>
        <v>45544</v>
      </c>
      <c r="D320" s="3">
        <f t="shared" si="35"/>
        <v>104</v>
      </c>
      <c r="E320" s="115" t="str">
        <f>VLOOKUP(Productos!B108,Productos!B107:D239,2,FALSE)</f>
        <v>Sacapuntas de plastico</v>
      </c>
      <c r="F320" s="78" t="str">
        <f>VLOOKUP(Productos!C108,Tabla3[[Nombre]:[Precio]],2,FALSE)</f>
        <v>Utiles Escolares</v>
      </c>
      <c r="G320" s="138" t="s">
        <v>175</v>
      </c>
      <c r="H320" s="79" t="s">
        <v>152</v>
      </c>
      <c r="I320" s="110">
        <f>+VLOOKUP(Productos!B108,Productos!B107:E239,4,FALSE)</f>
        <v>0.15</v>
      </c>
      <c r="J320">
        <v>0</v>
      </c>
      <c r="K320" s="9">
        <f t="shared" si="30"/>
        <v>0</v>
      </c>
    </row>
    <row r="321" spans="2:11" hidden="1" x14ac:dyDescent="0.25">
      <c r="B321" s="3">
        <f t="shared" si="34"/>
        <v>105</v>
      </c>
      <c r="C321" s="76">
        <f t="shared" si="31"/>
        <v>45544</v>
      </c>
      <c r="D321" s="3">
        <f t="shared" si="35"/>
        <v>105</v>
      </c>
      <c r="E321" s="115" t="str">
        <f>VLOOKUP(Productos!B109,Productos!B108:D240,2,FALSE)</f>
        <v>Borrador de Queso</v>
      </c>
      <c r="F321" s="78" t="str">
        <f>VLOOKUP(Productos!C109,Tabla3[[Nombre]:[Precio]],2,FALSE)</f>
        <v>Utiles Escolares</v>
      </c>
      <c r="G321" s="138" t="s">
        <v>175</v>
      </c>
      <c r="H321" s="79" t="s">
        <v>152</v>
      </c>
      <c r="I321" s="110">
        <f>+VLOOKUP(Productos!B109,Productos!B108:E240,4,FALSE)</f>
        <v>0.3</v>
      </c>
      <c r="J321">
        <v>0</v>
      </c>
      <c r="K321" s="9">
        <f t="shared" si="30"/>
        <v>0</v>
      </c>
    </row>
    <row r="322" spans="2:11" x14ac:dyDescent="0.25">
      <c r="B322" s="3">
        <f>ROW(A107)</f>
        <v>107</v>
      </c>
      <c r="C322" s="76">
        <f t="shared" si="31"/>
        <v>45544</v>
      </c>
      <c r="D322" s="3">
        <f>ROW(A107)</f>
        <v>107</v>
      </c>
      <c r="E322" s="115" t="str">
        <f>VLOOKUP(Productos!B110,Productos!B110:D242,2,FALSE)</f>
        <v>Helado de Oreo</v>
      </c>
      <c r="F322" s="129" t="str">
        <f>VLOOKUP(Productos!C110,Tabla3[[Nombre]:[Precio]],2,FALSE)</f>
        <v>Golosinas</v>
      </c>
      <c r="G322" s="138" t="s">
        <v>175</v>
      </c>
      <c r="H322" s="79" t="s">
        <v>152</v>
      </c>
      <c r="I322" s="110">
        <f>+VLOOKUP(Productos!B110,Productos!B110:E242,4,FALSE)</f>
        <v>0.25</v>
      </c>
      <c r="J322">
        <v>2</v>
      </c>
      <c r="K322" s="9">
        <f t="shared" si="30"/>
        <v>0.5</v>
      </c>
    </row>
    <row r="323" spans="2:11" x14ac:dyDescent="0.25">
      <c r="B323" s="3">
        <f>ROW(A108)</f>
        <v>108</v>
      </c>
      <c r="C323" s="76">
        <f t="shared" si="31"/>
        <v>45544</v>
      </c>
      <c r="D323" s="3">
        <f>ROW(A108)</f>
        <v>108</v>
      </c>
      <c r="E323" s="115" t="str">
        <f>VLOOKUP(Productos!B111,Productos!B110:D243,2,FALSE)</f>
        <v xml:space="preserve"> Platano</v>
      </c>
      <c r="F323" s="129" t="str">
        <f>VLOOKUP(Productos!C111,Tabla3[[Nombre]:[Precio]],2,FALSE)</f>
        <v>Primera Necesidad</v>
      </c>
      <c r="G323" s="138" t="s">
        <v>175</v>
      </c>
      <c r="H323" s="79" t="s">
        <v>151</v>
      </c>
      <c r="I323" s="110">
        <v>0.5</v>
      </c>
      <c r="J323">
        <v>2</v>
      </c>
      <c r="K323" s="9">
        <f t="shared" si="30"/>
        <v>1</v>
      </c>
    </row>
    <row r="324" spans="2:11" hidden="1" x14ac:dyDescent="0.25">
      <c r="B324" s="3">
        <f>ROW(A109)</f>
        <v>109</v>
      </c>
      <c r="C324" s="76">
        <f t="shared" si="31"/>
        <v>45544</v>
      </c>
      <c r="D324" s="3">
        <f>ROW(A109)</f>
        <v>109</v>
      </c>
      <c r="E324" s="115" t="str">
        <f>VLOOKUP(Productos!B112,Productos!B112:D245,2,FALSE)</f>
        <v>Nutribela</v>
      </c>
      <c r="F324" s="78" t="str">
        <f>VLOOKUP(Productos!C112,Tabla3[[Nombre]:[Precio]],2,FALSE)</f>
        <v>Primera Necesidad</v>
      </c>
      <c r="G324" s="95" t="s">
        <v>175</v>
      </c>
      <c r="H324" s="79" t="s">
        <v>151</v>
      </c>
      <c r="I324" s="110">
        <f>+VLOOKUP(Productos!B112,Productos!B112:E245,4,FALSE)</f>
        <v>0.5</v>
      </c>
      <c r="J324">
        <v>0</v>
      </c>
      <c r="K324" s="9">
        <f t="shared" si="30"/>
        <v>0</v>
      </c>
    </row>
    <row r="325" spans="2:11" x14ac:dyDescent="0.25">
      <c r="B325" s="3">
        <f t="shared" ref="B325:B356" si="36">ROW(A1)</f>
        <v>1</v>
      </c>
      <c r="C325" s="19">
        <f>DATE(2024,9,10)</f>
        <v>45545</v>
      </c>
      <c r="D325" s="3">
        <f t="shared" ref="D325:D356" si="37">ROW(A1)</f>
        <v>1</v>
      </c>
      <c r="E325" s="80" t="str">
        <f>VLOOKUP(Productos!B5,Tabla3[],2,FALSE)</f>
        <v>Big Cola Grande Negra</v>
      </c>
      <c r="F325" s="137" t="str">
        <f>VLOOKUP(Productos!C5,Tabla3[[Nombre]:[Precio]],2,FALSE)</f>
        <v>Bebidas</v>
      </c>
      <c r="G325" s="101" t="s">
        <v>173</v>
      </c>
      <c r="H325" s="79" t="s">
        <v>151</v>
      </c>
      <c r="I325" s="111">
        <v>0.6</v>
      </c>
      <c r="J325">
        <v>1</v>
      </c>
      <c r="K325" s="9">
        <f t="shared" si="30"/>
        <v>0.6</v>
      </c>
    </row>
    <row r="326" spans="2:11" x14ac:dyDescent="0.25">
      <c r="B326" s="3">
        <f t="shared" si="36"/>
        <v>2</v>
      </c>
      <c r="C326" s="19">
        <f t="shared" ref="C326:C389" si="38">DATE(2024,9,10)</f>
        <v>45545</v>
      </c>
      <c r="D326" s="3">
        <f t="shared" si="37"/>
        <v>2</v>
      </c>
      <c r="E326" s="80" t="str">
        <f>VLOOKUP(Productos!B6,Tabla3[],2,FALSE)</f>
        <v>Big Cola Pequeña Fresa</v>
      </c>
      <c r="F326" s="137" t="str">
        <f>VLOOKUP(Productos!C6,Tabla3[[Nombre]:[Precio]],2,FALSE)</f>
        <v>Bebidas</v>
      </c>
      <c r="G326" s="101" t="s">
        <v>173</v>
      </c>
      <c r="H326" s="79" t="s">
        <v>151</v>
      </c>
      <c r="I326" s="111">
        <f>VLOOKUP(Productos!C6,Tabla3[[Nombre]:[Precio]],3,FALSE)</f>
        <v>0.3</v>
      </c>
      <c r="J326">
        <v>1</v>
      </c>
      <c r="K326" s="9">
        <f t="shared" si="30"/>
        <v>0.3</v>
      </c>
    </row>
    <row r="327" spans="2:11" hidden="1" x14ac:dyDescent="0.25">
      <c r="B327" s="3">
        <f t="shared" si="36"/>
        <v>3</v>
      </c>
      <c r="C327" s="19">
        <f t="shared" si="38"/>
        <v>45545</v>
      </c>
      <c r="D327" s="3">
        <f t="shared" si="37"/>
        <v>3</v>
      </c>
      <c r="E327" s="80" t="str">
        <f>VLOOKUP(Productos!B7,Tabla3[],2,FALSE)</f>
        <v>Volt</v>
      </c>
      <c r="F327" s="78" t="str">
        <f>VLOOKUP(Productos!C7,Tabla3[[Nombre]:[Precio]],2,FALSE)</f>
        <v>Bebidas</v>
      </c>
      <c r="G327" s="101" t="s">
        <v>173</v>
      </c>
      <c r="H327" s="79" t="s">
        <v>151</v>
      </c>
      <c r="I327" s="111">
        <f>VLOOKUP(Productos!C7,Tabla3[[Nombre]:[Precio]],3,FALSE)</f>
        <v>0.5</v>
      </c>
      <c r="J327">
        <v>0</v>
      </c>
      <c r="K327" s="9">
        <f t="shared" si="30"/>
        <v>0</v>
      </c>
    </row>
    <row r="328" spans="2:11" x14ac:dyDescent="0.25">
      <c r="B328" s="3">
        <f t="shared" si="36"/>
        <v>4</v>
      </c>
      <c r="C328" s="19">
        <f t="shared" si="38"/>
        <v>45545</v>
      </c>
      <c r="D328" s="3">
        <f t="shared" si="37"/>
        <v>4</v>
      </c>
      <c r="E328" s="80" t="str">
        <f>VLOOKUP(Productos!B8,Tabla3[],2,FALSE)</f>
        <v>Helado de Manjar</v>
      </c>
      <c r="F328" s="137" t="str">
        <f>VLOOKUP(Productos!C8,Tabla3[[Nombre]:[Precio]],2,FALSE)</f>
        <v>Golosinas</v>
      </c>
      <c r="G328" s="101" t="s">
        <v>173</v>
      </c>
      <c r="H328" s="79" t="s">
        <v>152</v>
      </c>
      <c r="I328" s="111">
        <f>VLOOKUP(Productos!C8,Tabla3[[Nombre]:[Precio]],3,FALSE)</f>
        <v>0.25</v>
      </c>
      <c r="J328">
        <v>1</v>
      </c>
      <c r="K328" s="9">
        <f t="shared" si="30"/>
        <v>0.25</v>
      </c>
    </row>
    <row r="329" spans="2:11" x14ac:dyDescent="0.25">
      <c r="B329" s="3">
        <f t="shared" si="36"/>
        <v>5</v>
      </c>
      <c r="C329" s="19">
        <f t="shared" si="38"/>
        <v>45545</v>
      </c>
      <c r="D329" s="3">
        <f t="shared" si="37"/>
        <v>5</v>
      </c>
      <c r="E329" s="80" t="str">
        <f>VLOOKUP(Productos!B9,Tabla3[],2,FALSE)</f>
        <v>Maduritos</v>
      </c>
      <c r="F329" s="137" t="str">
        <f>VLOOKUP(Productos!C9,Tabla3[[Nombre]:[Precio]],2,FALSE)</f>
        <v>Golosinas</v>
      </c>
      <c r="G329" s="101" t="s">
        <v>173</v>
      </c>
      <c r="H329" s="79" t="s">
        <v>152</v>
      </c>
      <c r="I329" s="111">
        <f>VLOOKUP(Productos!C9,Tabla3[[Nombre]:[Precio]],3,FALSE)</f>
        <v>0.25</v>
      </c>
      <c r="J329">
        <v>1</v>
      </c>
      <c r="K329" s="9">
        <f t="shared" ref="K329:K392" si="39">+PRODUCT(J329,I329)</f>
        <v>0.25</v>
      </c>
    </row>
    <row r="330" spans="2:11" hidden="1" x14ac:dyDescent="0.25">
      <c r="B330" s="3">
        <f t="shared" si="36"/>
        <v>6</v>
      </c>
      <c r="C330" s="19">
        <f t="shared" si="38"/>
        <v>45545</v>
      </c>
      <c r="D330" s="3">
        <f t="shared" si="37"/>
        <v>6</v>
      </c>
      <c r="E330" s="80" t="str">
        <f>VLOOKUP(Productos!B10,Tabla3[],2,FALSE)</f>
        <v>Bolo de Yogurt</v>
      </c>
      <c r="F330" s="78" t="str">
        <f>VLOOKUP(Productos!C10,Tabla3[[Nombre]:[Precio]],2,FALSE)</f>
        <v>Golosinas</v>
      </c>
      <c r="G330" s="101" t="s">
        <v>173</v>
      </c>
      <c r="H330" s="79" t="s">
        <v>153</v>
      </c>
      <c r="I330" s="111">
        <f>VLOOKUP(Productos!C10,Tabla3[[Nombre]:[Precio]],3,FALSE)</f>
        <v>0.05</v>
      </c>
      <c r="J330">
        <v>0</v>
      </c>
      <c r="K330" s="9">
        <f t="shared" si="39"/>
        <v>0</v>
      </c>
    </row>
    <row r="331" spans="2:11" x14ac:dyDescent="0.25">
      <c r="B331" s="3">
        <f t="shared" si="36"/>
        <v>7</v>
      </c>
      <c r="C331" s="19">
        <f t="shared" si="38"/>
        <v>45545</v>
      </c>
      <c r="D331" s="3">
        <f t="shared" si="37"/>
        <v>7</v>
      </c>
      <c r="E331" s="80" t="str">
        <f>VLOOKUP(Productos!B11,Tabla3[],2,FALSE)</f>
        <v>Pan Unidad</v>
      </c>
      <c r="F331" s="137" t="str">
        <f>VLOOKUP(Productos!C11,Tabla3[[Nombre]:[Precio]],2,FALSE)</f>
        <v>Primera Necesidad</v>
      </c>
      <c r="G331" s="101" t="s">
        <v>173</v>
      </c>
      <c r="H331" s="79" t="s">
        <v>153</v>
      </c>
      <c r="I331" s="111">
        <f>VLOOKUP(Productos!C11,Tabla3[[Nombre]:[Precio]],3,FALSE)</f>
        <v>0.1</v>
      </c>
      <c r="J331">
        <v>5</v>
      </c>
      <c r="K331" s="9">
        <f t="shared" si="39"/>
        <v>0.5</v>
      </c>
    </row>
    <row r="332" spans="2:11" x14ac:dyDescent="0.25">
      <c r="B332" s="3">
        <f t="shared" si="36"/>
        <v>8</v>
      </c>
      <c r="C332" s="19">
        <f t="shared" si="38"/>
        <v>45545</v>
      </c>
      <c r="D332" s="3">
        <f t="shared" si="37"/>
        <v>8</v>
      </c>
      <c r="E332" s="80" t="str">
        <f>VLOOKUP(Productos!B12,Tabla3[],2,FALSE)</f>
        <v>Chifle</v>
      </c>
      <c r="F332" s="137" t="str">
        <f>VLOOKUP(Productos!C12,Tabla3[[Nombre]:[Precio]],2,FALSE)</f>
        <v>Golosinas</v>
      </c>
      <c r="G332" s="101" t="s">
        <v>173</v>
      </c>
      <c r="H332" s="79" t="s">
        <v>151</v>
      </c>
      <c r="I332" s="111">
        <f>VLOOKUP(Productos!C12,Tabla3[[Nombre]:[Precio]],3,FALSE)</f>
        <v>0.25</v>
      </c>
      <c r="J332">
        <v>1</v>
      </c>
      <c r="K332" s="9">
        <f t="shared" si="39"/>
        <v>0.25</v>
      </c>
    </row>
    <row r="333" spans="2:11" hidden="1" x14ac:dyDescent="0.25">
      <c r="B333" s="3">
        <f t="shared" si="36"/>
        <v>9</v>
      </c>
      <c r="C333" s="19">
        <f t="shared" si="38"/>
        <v>45545</v>
      </c>
      <c r="D333" s="3">
        <f t="shared" si="37"/>
        <v>9</v>
      </c>
      <c r="E333" s="80" t="str">
        <f>VLOOKUP(Productos!B13,Tabla3[],2,FALSE)</f>
        <v>Helado de Chicle</v>
      </c>
      <c r="F333" s="78" t="str">
        <f>VLOOKUP(Productos!C13,Tabla3[[Nombre]:[Precio]],2,FALSE)</f>
        <v>Golosinas</v>
      </c>
      <c r="G333" s="101" t="s">
        <v>173</v>
      </c>
      <c r="H333" s="79" t="s">
        <v>151</v>
      </c>
      <c r="I333" s="111">
        <f>VLOOKUP(Productos!C13,Tabla3[[Nombre]:[Precio]],3,FALSE)</f>
        <v>0.25</v>
      </c>
      <c r="J333">
        <v>0</v>
      </c>
      <c r="K333" s="9">
        <f t="shared" si="39"/>
        <v>0</v>
      </c>
    </row>
    <row r="334" spans="2:11" hidden="1" x14ac:dyDescent="0.25">
      <c r="B334" s="3">
        <f t="shared" si="36"/>
        <v>10</v>
      </c>
      <c r="C334" s="19">
        <f t="shared" si="38"/>
        <v>45545</v>
      </c>
      <c r="D334" s="3">
        <f t="shared" si="37"/>
        <v>10</v>
      </c>
      <c r="E334" s="80" t="str">
        <f>VLOOKUP(Productos!B14,Tabla3[],2,FALSE)</f>
        <v>Choco-Banano</v>
      </c>
      <c r="F334" s="78" t="str">
        <f>VLOOKUP(Productos!C14,Tabla3[[Nombre]:[Precio]],2,FALSE)</f>
        <v>Golosinas</v>
      </c>
      <c r="G334" s="101" t="s">
        <v>173</v>
      </c>
      <c r="H334" s="79" t="s">
        <v>153</v>
      </c>
      <c r="I334" s="111">
        <f>VLOOKUP(Productos!C14,Tabla3[[Nombre]:[Precio]],3,FALSE)</f>
        <v>0.25</v>
      </c>
      <c r="J334">
        <v>0</v>
      </c>
      <c r="K334" s="9">
        <f t="shared" si="39"/>
        <v>0</v>
      </c>
    </row>
    <row r="335" spans="2:11" hidden="1" x14ac:dyDescent="0.25">
      <c r="B335" s="3">
        <f t="shared" si="36"/>
        <v>11</v>
      </c>
      <c r="C335" s="19">
        <f t="shared" si="38"/>
        <v>45545</v>
      </c>
      <c r="D335" s="3">
        <f t="shared" si="37"/>
        <v>11</v>
      </c>
      <c r="E335" s="80" t="str">
        <f>VLOOKUP(Productos!B15,Tabla3[],2,FALSE)</f>
        <v>Bolo de Tamarindo</v>
      </c>
      <c r="F335" s="78" t="str">
        <f>VLOOKUP(Productos!C15,Tabla3[[Nombre]:[Precio]],2,FALSE)</f>
        <v>Golosinas</v>
      </c>
      <c r="G335" s="101" t="s">
        <v>173</v>
      </c>
      <c r="H335" s="79" t="s">
        <v>153</v>
      </c>
      <c r="I335" s="111">
        <f>VLOOKUP(Productos!C15,Tabla3[[Nombre]:[Precio]],3,FALSE)</f>
        <v>0.05</v>
      </c>
      <c r="J335">
        <v>0</v>
      </c>
      <c r="K335" s="9">
        <f t="shared" si="39"/>
        <v>0</v>
      </c>
    </row>
    <row r="336" spans="2:11" hidden="1" x14ac:dyDescent="0.25">
      <c r="B336" s="3">
        <f t="shared" si="36"/>
        <v>12</v>
      </c>
      <c r="C336" s="19">
        <f t="shared" si="38"/>
        <v>45545</v>
      </c>
      <c r="D336" s="3">
        <f t="shared" si="37"/>
        <v>12</v>
      </c>
      <c r="E336" s="80" t="str">
        <f>VLOOKUP(Productos!B16,Tabla3[],2,FALSE)</f>
        <v>Cifrut</v>
      </c>
      <c r="F336" s="78" t="str">
        <f>VLOOKUP(Productos!C16,Tabla3[[Nombre]:[Precio]],2,FALSE)</f>
        <v>Bebidas</v>
      </c>
      <c r="G336" s="101" t="s">
        <v>173</v>
      </c>
      <c r="H336" s="79" t="s">
        <v>153</v>
      </c>
      <c r="I336" s="111">
        <f>VLOOKUP(Productos!C16,Tabla3[[Nombre]:[Precio]],3,FALSE)</f>
        <v>0.6</v>
      </c>
      <c r="J336">
        <v>0</v>
      </c>
      <c r="K336" s="9">
        <f t="shared" si="39"/>
        <v>0</v>
      </c>
    </row>
    <row r="337" spans="2:11" hidden="1" x14ac:dyDescent="0.25">
      <c r="B337" s="3">
        <f t="shared" si="36"/>
        <v>13</v>
      </c>
      <c r="C337" s="19">
        <f t="shared" si="38"/>
        <v>45545</v>
      </c>
      <c r="D337" s="3">
        <f t="shared" si="37"/>
        <v>13</v>
      </c>
      <c r="E337" s="80" t="str">
        <f>VLOOKUP(Productos!B17,Tabla3[],2,FALSE)</f>
        <v>Arroz Libra</v>
      </c>
      <c r="F337" s="78" t="str">
        <f>VLOOKUP(Productos!C17,Tabla3[[Nombre]:[Precio]],2,FALSE)</f>
        <v>Primera Necesidad</v>
      </c>
      <c r="G337" s="101" t="s">
        <v>173</v>
      </c>
      <c r="H337" s="79" t="s">
        <v>151</v>
      </c>
      <c r="I337" s="111">
        <f>VLOOKUP(Productos!C17,Tabla3[[Nombre]:[Precio]],3,FALSE)</f>
        <v>0.6</v>
      </c>
      <c r="J337">
        <v>0</v>
      </c>
      <c r="K337" s="9">
        <f t="shared" si="39"/>
        <v>0</v>
      </c>
    </row>
    <row r="338" spans="2:11" x14ac:dyDescent="0.25">
      <c r="B338" s="3">
        <f t="shared" si="36"/>
        <v>14</v>
      </c>
      <c r="C338" s="19">
        <f t="shared" si="38"/>
        <v>45545</v>
      </c>
      <c r="D338" s="3">
        <f t="shared" si="37"/>
        <v>14</v>
      </c>
      <c r="E338" s="80" t="str">
        <f>VLOOKUP(Productos!B18,Tabla3[],2,FALSE)</f>
        <v>Azucar Libra</v>
      </c>
      <c r="F338" s="137" t="str">
        <f>VLOOKUP(Productos!C18,Tabla3[[Nombre]:[Precio]],2,FALSE)</f>
        <v>Primera Necesidad</v>
      </c>
      <c r="G338" s="101" t="s">
        <v>173</v>
      </c>
      <c r="H338" s="79" t="s">
        <v>151</v>
      </c>
      <c r="I338" s="111">
        <f>VLOOKUP(Productos!C18,Tabla3[[Nombre]:[Precio]],3,FALSE)</f>
        <v>0.65</v>
      </c>
      <c r="J338">
        <v>1</v>
      </c>
      <c r="K338" s="9">
        <f t="shared" si="39"/>
        <v>0.65</v>
      </c>
    </row>
    <row r="339" spans="2:11" x14ac:dyDescent="0.25">
      <c r="B339" s="3">
        <f t="shared" si="36"/>
        <v>15</v>
      </c>
      <c r="C339" s="19">
        <f t="shared" si="38"/>
        <v>45545</v>
      </c>
      <c r="D339" s="3">
        <f t="shared" si="37"/>
        <v>15</v>
      </c>
      <c r="E339" s="80" t="str">
        <f>VLOOKUP(Productos!B19,Tabla3[],2,FALSE)</f>
        <v>Azucar Media Libra</v>
      </c>
      <c r="F339" s="137" t="str">
        <f>VLOOKUP(Productos!C19,Tabla3[[Nombre]:[Precio]],2,FALSE)</f>
        <v>Primera Necesidad</v>
      </c>
      <c r="G339" s="101" t="s">
        <v>173</v>
      </c>
      <c r="H339" s="79" t="s">
        <v>153</v>
      </c>
      <c r="I339" s="111">
        <f>VLOOKUP(Productos!C19,Tabla3[[Nombre]:[Precio]],3,FALSE)</f>
        <v>0.35</v>
      </c>
      <c r="J339">
        <v>1</v>
      </c>
      <c r="K339" s="9">
        <f t="shared" si="39"/>
        <v>0.35</v>
      </c>
    </row>
    <row r="340" spans="2:11" x14ac:dyDescent="0.25">
      <c r="B340" s="3">
        <f t="shared" si="36"/>
        <v>16</v>
      </c>
      <c r="C340" s="19">
        <f t="shared" si="38"/>
        <v>45545</v>
      </c>
      <c r="D340" s="3">
        <f t="shared" si="37"/>
        <v>16</v>
      </c>
      <c r="E340" s="80" t="str">
        <f>VLOOKUP(Productos!B20,Tabla3[],2,FALSE)</f>
        <v>Gusanitos de Goma</v>
      </c>
      <c r="F340" s="137" t="str">
        <f>VLOOKUP(Productos!C20,Tabla3[[Nombre]:[Precio]],2,FALSE)</f>
        <v>Golosinas</v>
      </c>
      <c r="G340" s="101" t="s">
        <v>173</v>
      </c>
      <c r="H340" s="79" t="s">
        <v>153</v>
      </c>
      <c r="I340" s="111">
        <f>VLOOKUP(Productos!C20,Tabla3[[Nombre]:[Precio]],3,FALSE)</f>
        <v>0.05</v>
      </c>
      <c r="J340">
        <v>1</v>
      </c>
      <c r="K340" s="9">
        <f t="shared" si="39"/>
        <v>0.05</v>
      </c>
    </row>
    <row r="341" spans="2:11" hidden="1" x14ac:dyDescent="0.25">
      <c r="B341" s="3">
        <f t="shared" si="36"/>
        <v>17</v>
      </c>
      <c r="C341" s="19">
        <f t="shared" si="38"/>
        <v>45545</v>
      </c>
      <c r="D341" s="3">
        <f t="shared" si="37"/>
        <v>17</v>
      </c>
      <c r="E341" s="80" t="str">
        <f>VLOOKUP(Productos!B21,Tabla3[],2,FALSE)</f>
        <v>Chocolate de Mani</v>
      </c>
      <c r="F341" s="78" t="str">
        <f>VLOOKUP(Productos!C21,Tabla3[[Nombre]:[Precio]],2,FALSE)</f>
        <v>Golosinas</v>
      </c>
      <c r="G341" s="101" t="s">
        <v>173</v>
      </c>
      <c r="H341" s="79" t="s">
        <v>153</v>
      </c>
      <c r="I341" s="111">
        <f>VLOOKUP(Productos!C21,Tabla3[[Nombre]:[Precio]],3,FALSE)</f>
        <v>0.05</v>
      </c>
      <c r="J341">
        <v>0</v>
      </c>
      <c r="K341" s="9">
        <f t="shared" si="39"/>
        <v>0</v>
      </c>
    </row>
    <row r="342" spans="2:11" x14ac:dyDescent="0.25">
      <c r="B342" s="3">
        <f t="shared" si="36"/>
        <v>18</v>
      </c>
      <c r="C342" s="19">
        <f t="shared" si="38"/>
        <v>45545</v>
      </c>
      <c r="D342" s="3">
        <f t="shared" si="37"/>
        <v>18</v>
      </c>
      <c r="E342" s="80" t="str">
        <f>VLOOKUP(Productos!B22,Tabla3[],2,FALSE)</f>
        <v>Menta</v>
      </c>
      <c r="F342" s="137" t="str">
        <f>VLOOKUP(Productos!C22,Tabla3[[Nombre]:[Precio]],2,FALSE)</f>
        <v>Golosinas</v>
      </c>
      <c r="G342" s="101" t="s">
        <v>173</v>
      </c>
      <c r="H342" s="79" t="s">
        <v>151</v>
      </c>
      <c r="I342" s="111">
        <f>VLOOKUP(Productos!C22,Tabla3[[Nombre]:[Precio]],3,FALSE)</f>
        <v>0.05</v>
      </c>
      <c r="J342">
        <v>3</v>
      </c>
      <c r="K342" s="9">
        <f t="shared" si="39"/>
        <v>0.15000000000000002</v>
      </c>
    </row>
    <row r="343" spans="2:11" x14ac:dyDescent="0.25">
      <c r="B343" s="3">
        <f t="shared" si="36"/>
        <v>19</v>
      </c>
      <c r="C343" s="19">
        <f t="shared" si="38"/>
        <v>45545</v>
      </c>
      <c r="D343" s="3">
        <f t="shared" si="37"/>
        <v>19</v>
      </c>
      <c r="E343" s="80" t="str">
        <f>VLOOKUP(Productos!B23,Tabla3[],2,FALSE)</f>
        <v>Chupete de Sal</v>
      </c>
      <c r="F343" s="137" t="str">
        <f>VLOOKUP(Productos!C23,Tabla3[[Nombre]:[Precio]],2,FALSE)</f>
        <v>Golosinas</v>
      </c>
      <c r="G343" s="101" t="s">
        <v>173</v>
      </c>
      <c r="H343" s="79" t="s">
        <v>151</v>
      </c>
      <c r="I343" s="111">
        <f>VLOOKUP(Productos!C23,Tabla3[[Nombre]:[Precio]],3,FALSE)</f>
        <v>0.05</v>
      </c>
      <c r="J343">
        <v>1</v>
      </c>
      <c r="K343" s="9">
        <f t="shared" si="39"/>
        <v>0.05</v>
      </c>
    </row>
    <row r="344" spans="2:11" x14ac:dyDescent="0.25">
      <c r="B344" s="3">
        <f t="shared" si="36"/>
        <v>20</v>
      </c>
      <c r="C344" s="19">
        <f t="shared" si="38"/>
        <v>45545</v>
      </c>
      <c r="D344" s="3">
        <f t="shared" si="37"/>
        <v>20</v>
      </c>
      <c r="E344" s="80" t="str">
        <f>VLOOKUP(Productos!B24,Tabla3[],2,FALSE)</f>
        <v>Gelatina de Fresa</v>
      </c>
      <c r="F344" s="137" t="str">
        <f>VLOOKUP(Productos!C24,Tabla3[[Nombre]:[Precio]],2,FALSE)</f>
        <v>Golosinas</v>
      </c>
      <c r="G344" s="101" t="s">
        <v>173</v>
      </c>
      <c r="H344" s="79" t="s">
        <v>151</v>
      </c>
      <c r="I344" s="111">
        <f>VLOOKUP(Productos!C24,Tabla3[[Nombre]:[Precio]],3,FALSE)</f>
        <v>0.25</v>
      </c>
      <c r="J344">
        <v>3</v>
      </c>
      <c r="K344" s="9">
        <f t="shared" si="39"/>
        <v>0.75</v>
      </c>
    </row>
    <row r="345" spans="2:11" x14ac:dyDescent="0.25">
      <c r="B345" s="3">
        <f t="shared" si="36"/>
        <v>21</v>
      </c>
      <c r="C345" s="19">
        <f t="shared" si="38"/>
        <v>45545</v>
      </c>
      <c r="D345" s="3">
        <f t="shared" si="37"/>
        <v>21</v>
      </c>
      <c r="E345" s="80" t="str">
        <f>VLOOKUP(Productos!B25,Tabla3[],2,FALSE)</f>
        <v>Big Cola Pequeña Negra</v>
      </c>
      <c r="F345" s="137" t="str">
        <f>VLOOKUP(Productos!C25,Tabla3[[Nombre]:[Precio]],2,FALSE)</f>
        <v>Bebidas</v>
      </c>
      <c r="G345" s="101" t="s">
        <v>173</v>
      </c>
      <c r="H345" s="79" t="s">
        <v>153</v>
      </c>
      <c r="I345" s="111">
        <f>VLOOKUP(Productos!C25,Tabla3[[Nombre]:[Precio]],3,FALSE)</f>
        <v>0.3</v>
      </c>
      <c r="J345">
        <v>2</v>
      </c>
      <c r="K345" s="9">
        <f t="shared" si="39"/>
        <v>0.6</v>
      </c>
    </row>
    <row r="346" spans="2:11" hidden="1" x14ac:dyDescent="0.25">
      <c r="B346" s="3">
        <f t="shared" si="36"/>
        <v>22</v>
      </c>
      <c r="C346" s="19">
        <f t="shared" si="38"/>
        <v>45545</v>
      </c>
      <c r="D346" s="3">
        <f t="shared" si="37"/>
        <v>22</v>
      </c>
      <c r="E346" s="80" t="str">
        <f>VLOOKUP(Productos!B26,Tabla3[],2,FALSE)</f>
        <v>Big Cola Grande Fresa</v>
      </c>
      <c r="F346" s="78" t="str">
        <f>VLOOKUP(Productos!C26,Tabla3[[Nombre]:[Precio]],2,FALSE)</f>
        <v>Bebidas</v>
      </c>
      <c r="G346" s="101" t="s">
        <v>173</v>
      </c>
      <c r="H346" s="79" t="s">
        <v>153</v>
      </c>
      <c r="I346" s="111">
        <f>VLOOKUP(Productos!C26,Tabla3[[Nombre]:[Precio]],3,FALSE)</f>
        <v>0.6</v>
      </c>
      <c r="J346">
        <v>0</v>
      </c>
      <c r="K346" s="9">
        <f t="shared" si="39"/>
        <v>0</v>
      </c>
    </row>
    <row r="347" spans="2:11" hidden="1" x14ac:dyDescent="0.25">
      <c r="B347" s="3">
        <f t="shared" si="36"/>
        <v>23</v>
      </c>
      <c r="C347" s="19">
        <f t="shared" si="38"/>
        <v>45545</v>
      </c>
      <c r="D347" s="3">
        <f t="shared" si="37"/>
        <v>23</v>
      </c>
      <c r="E347" s="80" t="str">
        <f>VLOOKUP(Productos!B27,Tabla3[],2,FALSE)</f>
        <v>Chupete Plop</v>
      </c>
      <c r="F347" s="78" t="str">
        <f>VLOOKUP(Productos!C27,Tabla3[[Nombre]:[Precio]],2,FALSE)</f>
        <v>Golosinas</v>
      </c>
      <c r="G347" s="101" t="s">
        <v>173</v>
      </c>
      <c r="H347" s="79" t="s">
        <v>153</v>
      </c>
      <c r="I347" s="111">
        <f>VLOOKUP(Productos!C27,Tabla3[[Nombre]:[Precio]],3,FALSE)</f>
        <v>0.15</v>
      </c>
      <c r="J347">
        <v>0</v>
      </c>
      <c r="K347" s="9">
        <f t="shared" si="39"/>
        <v>0</v>
      </c>
    </row>
    <row r="348" spans="2:11" hidden="1" x14ac:dyDescent="0.25">
      <c r="B348" s="3">
        <f t="shared" si="36"/>
        <v>24</v>
      </c>
      <c r="C348" s="19">
        <f t="shared" si="38"/>
        <v>45545</v>
      </c>
      <c r="D348" s="3">
        <f t="shared" si="37"/>
        <v>24</v>
      </c>
      <c r="E348" s="80" t="str">
        <f>VLOOKUP(Productos!B28,Tabla3[],2,FALSE)</f>
        <v>Helado de Mani</v>
      </c>
      <c r="F348" s="78" t="str">
        <f>VLOOKUP(Productos!C28,Tabla3[[Nombre]:[Precio]],2,FALSE)</f>
        <v>Golosinas</v>
      </c>
      <c r="G348" s="101" t="s">
        <v>173</v>
      </c>
      <c r="H348" s="79" t="s">
        <v>152</v>
      </c>
      <c r="I348" s="111">
        <f>VLOOKUP(Productos!C28,Tabla3[[Nombre]:[Precio]],3,FALSE)</f>
        <v>0.25</v>
      </c>
      <c r="J348">
        <v>0</v>
      </c>
      <c r="K348" s="9">
        <f t="shared" si="39"/>
        <v>0</v>
      </c>
    </row>
    <row r="349" spans="2:11" hidden="1" x14ac:dyDescent="0.25">
      <c r="B349" s="3">
        <f t="shared" si="36"/>
        <v>25</v>
      </c>
      <c r="C349" s="19">
        <f t="shared" si="38"/>
        <v>45545</v>
      </c>
      <c r="D349" s="3">
        <f t="shared" si="37"/>
        <v>25</v>
      </c>
      <c r="E349" s="80" t="str">
        <f>VLOOKUP(Productos!B29,Tabla3[],2,FALSE)</f>
        <v>Helado de Guayaba</v>
      </c>
      <c r="F349" s="78" t="str">
        <f>VLOOKUP(Productos!C29,Tabla3[[Nombre]:[Precio]],2,FALSE)</f>
        <v>Golosinas</v>
      </c>
      <c r="G349" s="101" t="s">
        <v>173</v>
      </c>
      <c r="H349" s="79" t="s">
        <v>152</v>
      </c>
      <c r="I349" s="111">
        <f>VLOOKUP(Productos!C29,Tabla3[[Nombre]:[Precio]],3,FALSE)</f>
        <v>0.25</v>
      </c>
      <c r="J349">
        <v>0</v>
      </c>
      <c r="K349" s="9">
        <f t="shared" si="39"/>
        <v>0</v>
      </c>
    </row>
    <row r="350" spans="2:11" hidden="1" x14ac:dyDescent="0.25">
      <c r="B350" s="3">
        <f t="shared" si="36"/>
        <v>26</v>
      </c>
      <c r="C350" s="19">
        <f t="shared" si="38"/>
        <v>45545</v>
      </c>
      <c r="D350" s="3">
        <f t="shared" si="37"/>
        <v>26</v>
      </c>
      <c r="E350" s="80" t="str">
        <f>VLOOKUP(Productos!B30,Tabla3[],2,FALSE)</f>
        <v>Detergente Ciclon Grande</v>
      </c>
      <c r="F350" s="78" t="str">
        <f>VLOOKUP(Productos!C30,Tabla3[[Nombre]:[Precio]],2,FALSE)</f>
        <v>Lavado y Limpieza</v>
      </c>
      <c r="G350" s="101" t="s">
        <v>173</v>
      </c>
      <c r="H350" s="79" t="s">
        <v>152</v>
      </c>
      <c r="I350" s="111">
        <f>VLOOKUP(Productos!C30,Tabla3[[Nombre]:[Precio]],3,FALSE)</f>
        <v>1</v>
      </c>
      <c r="J350">
        <v>0</v>
      </c>
      <c r="K350" s="9">
        <f t="shared" si="39"/>
        <v>0</v>
      </c>
    </row>
    <row r="351" spans="2:11" hidden="1" x14ac:dyDescent="0.25">
      <c r="B351" s="3">
        <f t="shared" si="36"/>
        <v>27</v>
      </c>
      <c r="C351" s="19">
        <f t="shared" si="38"/>
        <v>45545</v>
      </c>
      <c r="D351" s="3">
        <f t="shared" si="37"/>
        <v>27</v>
      </c>
      <c r="E351" s="80" t="str">
        <f>VLOOKUP(Productos!B31,Tabla3[],2,FALSE)</f>
        <v>Detergente Gol Mediano</v>
      </c>
      <c r="F351" s="78" t="str">
        <f>VLOOKUP(Productos!C31,Tabla3[[Nombre]:[Precio]],2,FALSE)</f>
        <v>Lavado y Limpieza</v>
      </c>
      <c r="G351" s="101" t="s">
        <v>173</v>
      </c>
      <c r="H351" s="79" t="s">
        <v>152</v>
      </c>
      <c r="I351" s="111">
        <f>VLOOKUP(Productos!C31,Tabla3[[Nombre]:[Precio]],3,FALSE)</f>
        <v>0.5</v>
      </c>
      <c r="J351">
        <v>0</v>
      </c>
      <c r="K351" s="9">
        <f t="shared" si="39"/>
        <v>0</v>
      </c>
    </row>
    <row r="352" spans="2:11" hidden="1" x14ac:dyDescent="0.25">
      <c r="B352" s="3">
        <f t="shared" si="36"/>
        <v>28</v>
      </c>
      <c r="C352" s="19">
        <f t="shared" si="38"/>
        <v>45545</v>
      </c>
      <c r="D352" s="3">
        <f t="shared" si="37"/>
        <v>28</v>
      </c>
      <c r="E352" s="80" t="str">
        <f>VLOOKUP(Productos!B32,Tabla3[],2,FALSE)</f>
        <v>Detergente Ciclon Mediano</v>
      </c>
      <c r="F352" s="78" t="str">
        <f>VLOOKUP(Productos!C32,Tabla3[[Nombre]:[Precio]],2,FALSE)</f>
        <v>Lavado y Limpieza</v>
      </c>
      <c r="G352" s="101" t="s">
        <v>173</v>
      </c>
      <c r="H352" s="79" t="s">
        <v>152</v>
      </c>
      <c r="I352" s="111">
        <f>VLOOKUP(Productos!C32,Tabla3[[Nombre]:[Precio]],3,FALSE)</f>
        <v>0.5</v>
      </c>
      <c r="J352">
        <v>0</v>
      </c>
      <c r="K352" s="9">
        <f t="shared" si="39"/>
        <v>0</v>
      </c>
    </row>
    <row r="353" spans="2:11" hidden="1" x14ac:dyDescent="0.25">
      <c r="B353" s="3">
        <f t="shared" si="36"/>
        <v>29</v>
      </c>
      <c r="C353" s="19">
        <f t="shared" si="38"/>
        <v>45545</v>
      </c>
      <c r="D353" s="3">
        <f t="shared" si="37"/>
        <v>29</v>
      </c>
      <c r="E353" s="80" t="str">
        <f>VLOOKUP(Productos!B33,Tabla3[],2,FALSE)</f>
        <v>Jabon Azul</v>
      </c>
      <c r="F353" s="78" t="str">
        <f>VLOOKUP(Productos!C33,Tabla3[[Nombre]:[Precio]],2,FALSE)</f>
        <v>Lavado y Limpieza</v>
      </c>
      <c r="G353" s="101" t="s">
        <v>173</v>
      </c>
      <c r="H353" s="79" t="s">
        <v>151</v>
      </c>
      <c r="I353" s="111">
        <f>VLOOKUP(Productos!C33,Tabla3[[Nombre]:[Precio]],3,FALSE)</f>
        <v>0.4</v>
      </c>
      <c r="J353">
        <v>0</v>
      </c>
      <c r="K353" s="9">
        <f t="shared" si="39"/>
        <v>0</v>
      </c>
    </row>
    <row r="354" spans="2:11" hidden="1" x14ac:dyDescent="0.25">
      <c r="B354" s="3">
        <f t="shared" si="36"/>
        <v>30</v>
      </c>
      <c r="C354" s="19">
        <f t="shared" si="38"/>
        <v>45545</v>
      </c>
      <c r="D354" s="3">
        <f t="shared" si="37"/>
        <v>30</v>
      </c>
      <c r="E354" s="80" t="str">
        <f>VLOOKUP(Productos!B34,Tabla3[],2,FALSE)</f>
        <v>Suavizante en Botella</v>
      </c>
      <c r="F354" s="78" t="str">
        <f>VLOOKUP(Productos!C34,Tabla3[[Nombre]:[Precio]],2,FALSE)</f>
        <v>Lavado y Limpieza</v>
      </c>
      <c r="G354" s="101" t="s">
        <v>173</v>
      </c>
      <c r="H354" s="79" t="s">
        <v>151</v>
      </c>
      <c r="I354" s="111">
        <f>VLOOKUP(Productos!C34,Tabla3[[Nombre]:[Precio]],3,FALSE)</f>
        <v>0.5</v>
      </c>
      <c r="J354">
        <v>0</v>
      </c>
      <c r="K354" s="9">
        <f t="shared" si="39"/>
        <v>0</v>
      </c>
    </row>
    <row r="355" spans="2:11" hidden="1" x14ac:dyDescent="0.25">
      <c r="B355" s="3">
        <f t="shared" si="36"/>
        <v>31</v>
      </c>
      <c r="C355" s="19">
        <f t="shared" si="38"/>
        <v>45545</v>
      </c>
      <c r="D355" s="3">
        <f t="shared" si="37"/>
        <v>31</v>
      </c>
      <c r="E355" s="80" t="str">
        <f>VLOOKUP(Productos!B35,Tabla3[],2,FALSE)</f>
        <v>Suavitel en Sachet</v>
      </c>
      <c r="F355" s="78" t="str">
        <f>VLOOKUP(Productos!C35,Tabla3[[Nombre]:[Precio]],2,FALSE)</f>
        <v>Lavado y Limpieza</v>
      </c>
      <c r="G355" s="101" t="s">
        <v>173</v>
      </c>
      <c r="H355" s="79" t="s">
        <v>151</v>
      </c>
      <c r="I355" s="111">
        <f>VLOOKUP(Productos!C35,Tabla3[[Nombre]:[Precio]],3,FALSE)</f>
        <v>0.5</v>
      </c>
      <c r="J355">
        <v>0</v>
      </c>
      <c r="K355" s="9">
        <f t="shared" si="39"/>
        <v>0</v>
      </c>
    </row>
    <row r="356" spans="2:11" hidden="1" x14ac:dyDescent="0.25">
      <c r="B356" s="3">
        <f t="shared" si="36"/>
        <v>32</v>
      </c>
      <c r="C356" s="19">
        <f t="shared" si="38"/>
        <v>45545</v>
      </c>
      <c r="D356" s="3">
        <f t="shared" si="37"/>
        <v>32</v>
      </c>
      <c r="E356" s="80" t="str">
        <f>VLOOKUP(Productos!B36,Tabla3[],2,FALSE)</f>
        <v>Limpiador para Piso</v>
      </c>
      <c r="F356" s="78" t="str">
        <f>VLOOKUP(Productos!C36,Tabla3[[Nombre]:[Precio]],2,FALSE)</f>
        <v>Lavado y Limpieza</v>
      </c>
      <c r="G356" s="101" t="s">
        <v>173</v>
      </c>
      <c r="H356" s="79" t="s">
        <v>151</v>
      </c>
      <c r="I356" s="111">
        <f>VLOOKUP(Productos!C36,Tabla3[[Nombre]:[Precio]],3,FALSE)</f>
        <v>0.5</v>
      </c>
      <c r="J356">
        <v>0</v>
      </c>
      <c r="K356" s="9">
        <f t="shared" si="39"/>
        <v>0</v>
      </c>
    </row>
    <row r="357" spans="2:11" hidden="1" x14ac:dyDescent="0.25">
      <c r="B357" s="3">
        <f t="shared" ref="B357:B388" si="40">ROW(A33)</f>
        <v>33</v>
      </c>
      <c r="C357" s="19">
        <f t="shared" si="38"/>
        <v>45545</v>
      </c>
      <c r="D357" s="3">
        <f t="shared" ref="D357:D388" si="41">ROW(A33)</f>
        <v>33</v>
      </c>
      <c r="E357" s="80" t="str">
        <f>VLOOKUP(Productos!B37,Tabla3[],2,FALSE)</f>
        <v>Cloro Leon</v>
      </c>
      <c r="F357" s="78" t="str">
        <f>VLOOKUP(Productos!C37,Tabla3[[Nombre]:[Precio]],2,FALSE)</f>
        <v>Lavado y Limpieza</v>
      </c>
      <c r="G357" s="101" t="s">
        <v>173</v>
      </c>
      <c r="H357" s="79" t="s">
        <v>151</v>
      </c>
      <c r="I357" s="111">
        <f>VLOOKUP(Productos!C37,Tabla3[[Nombre]:[Precio]],3,FALSE)</f>
        <v>0.15</v>
      </c>
      <c r="J357">
        <v>0</v>
      </c>
      <c r="K357" s="9">
        <f t="shared" si="39"/>
        <v>0</v>
      </c>
    </row>
    <row r="358" spans="2:11" x14ac:dyDescent="0.25">
      <c r="B358" s="3">
        <f t="shared" si="40"/>
        <v>34</v>
      </c>
      <c r="C358" s="19">
        <f t="shared" si="38"/>
        <v>45545</v>
      </c>
      <c r="D358" s="3">
        <f t="shared" si="41"/>
        <v>34</v>
      </c>
      <c r="E358" s="80" t="str">
        <f>VLOOKUP(Productos!B38,Tabla3[],2,FALSE)</f>
        <v>Azucaradas</v>
      </c>
      <c r="F358" s="137" t="str">
        <f>VLOOKUP(Productos!C38,Tabla3[[Nombre]:[Precio]],2,FALSE)</f>
        <v>Golosinas</v>
      </c>
      <c r="G358" s="101" t="s">
        <v>173</v>
      </c>
      <c r="H358" s="79" t="s">
        <v>151</v>
      </c>
      <c r="I358" s="111">
        <f>VLOOKUP(Productos!C38,Tabla3[[Nombre]:[Precio]],3,FALSE)</f>
        <v>0.1</v>
      </c>
      <c r="J358">
        <v>6</v>
      </c>
      <c r="K358" s="9">
        <f t="shared" si="39"/>
        <v>0.60000000000000009</v>
      </c>
    </row>
    <row r="359" spans="2:11" x14ac:dyDescent="0.25">
      <c r="B359" s="3">
        <f t="shared" si="40"/>
        <v>35</v>
      </c>
      <c r="C359" s="19">
        <f t="shared" si="38"/>
        <v>45545</v>
      </c>
      <c r="D359" s="3">
        <f t="shared" si="41"/>
        <v>35</v>
      </c>
      <c r="E359" s="80" t="str">
        <f>VLOOKUP(Productos!B39,Tabla3[],2,FALSE)</f>
        <v>Yoyos</v>
      </c>
      <c r="F359" s="137" t="str">
        <f>VLOOKUP(Productos!C39,Tabla3[[Nombre]:[Precio]],2,FALSE)</f>
        <v>Golosinas</v>
      </c>
      <c r="G359" s="101" t="s">
        <v>173</v>
      </c>
      <c r="H359" s="79" t="s">
        <v>151</v>
      </c>
      <c r="I359" s="111">
        <f>VLOOKUP(Productos!C39,Tabla3[[Nombre]:[Precio]],3,FALSE)</f>
        <v>0.1</v>
      </c>
      <c r="J359">
        <v>1</v>
      </c>
      <c r="K359" s="9">
        <f t="shared" si="39"/>
        <v>0.1</v>
      </c>
    </row>
    <row r="360" spans="2:11" hidden="1" x14ac:dyDescent="0.25">
      <c r="B360" s="3">
        <f t="shared" si="40"/>
        <v>36</v>
      </c>
      <c r="C360" s="19">
        <f t="shared" si="38"/>
        <v>45545</v>
      </c>
      <c r="D360" s="3">
        <f t="shared" si="41"/>
        <v>36</v>
      </c>
      <c r="E360" s="80" t="str">
        <f>VLOOKUP(Productos!B40,Tabla3[],2,FALSE)</f>
        <v>Budin</v>
      </c>
      <c r="F360" s="78" t="str">
        <f>VLOOKUP(Productos!C40,Tabla3[[Nombre]:[Precio]],2,FALSE)</f>
        <v>Golosinas</v>
      </c>
      <c r="G360" s="101" t="s">
        <v>173</v>
      </c>
      <c r="H360" s="79" t="s">
        <v>151</v>
      </c>
      <c r="I360" s="111">
        <f>VLOOKUP(Productos!C40,Tabla3[[Nombre]:[Precio]],3,FALSE)</f>
        <v>0.1</v>
      </c>
      <c r="J360">
        <v>0</v>
      </c>
      <c r="K360" s="9">
        <f t="shared" si="39"/>
        <v>0</v>
      </c>
    </row>
    <row r="361" spans="2:11" hidden="1" x14ac:dyDescent="0.25">
      <c r="B361" s="3">
        <f t="shared" si="40"/>
        <v>37</v>
      </c>
      <c r="C361" s="19">
        <f t="shared" si="38"/>
        <v>45545</v>
      </c>
      <c r="D361" s="3">
        <f t="shared" si="41"/>
        <v>37</v>
      </c>
      <c r="E361" s="80" t="str">
        <f>VLOOKUP(Productos!B41,Tabla3[],2,FALSE)</f>
        <v>Rosca Roja</v>
      </c>
      <c r="F361" s="78" t="str">
        <f>VLOOKUP(Productos!C41,Tabla3[[Nombre]:[Precio]],2,FALSE)</f>
        <v>Golosinas</v>
      </c>
      <c r="G361" s="101" t="s">
        <v>173</v>
      </c>
      <c r="H361" s="79" t="s">
        <v>151</v>
      </c>
      <c r="I361" s="111">
        <f>VLOOKUP(Productos!C41,Tabla3[[Nombre]:[Precio]],3,FALSE)</f>
        <v>0.1</v>
      </c>
      <c r="J361">
        <v>0</v>
      </c>
      <c r="K361" s="9">
        <f t="shared" si="39"/>
        <v>0</v>
      </c>
    </row>
    <row r="362" spans="2:11" hidden="1" x14ac:dyDescent="0.25">
      <c r="B362" s="3">
        <f t="shared" si="40"/>
        <v>38</v>
      </c>
      <c r="C362" s="19">
        <f t="shared" si="38"/>
        <v>45545</v>
      </c>
      <c r="D362" s="3">
        <f t="shared" si="41"/>
        <v>38</v>
      </c>
      <c r="E362" s="80" t="str">
        <f>VLOOKUP(Productos!B42,Tabla3[],2,FALSE)</f>
        <v>Galletas Tacos de Dulce</v>
      </c>
      <c r="F362" s="78" t="str">
        <f>VLOOKUP(Productos!C42,Tabla3[[Nombre]:[Precio]],2,FALSE)</f>
        <v>Golosinas</v>
      </c>
      <c r="G362" s="101" t="s">
        <v>173</v>
      </c>
      <c r="H362" s="79" t="s">
        <v>151</v>
      </c>
      <c r="I362" s="111">
        <f>VLOOKUP(Productos!C42,Tabla3[[Nombre]:[Precio]],3,FALSE)</f>
        <v>0.75</v>
      </c>
      <c r="J362">
        <v>0</v>
      </c>
      <c r="K362" s="9">
        <f t="shared" si="39"/>
        <v>0</v>
      </c>
    </row>
    <row r="363" spans="2:11" hidden="1" x14ac:dyDescent="0.25">
      <c r="B363" s="3">
        <f t="shared" si="40"/>
        <v>39</v>
      </c>
      <c r="C363" s="19">
        <f t="shared" si="38"/>
        <v>45545</v>
      </c>
      <c r="D363" s="3">
        <f t="shared" si="41"/>
        <v>39</v>
      </c>
      <c r="E363" s="80" t="str">
        <f>VLOOKUP(Productos!B43,Tabla3[],2,FALSE)</f>
        <v>Galletas Tacos de Sal</v>
      </c>
      <c r="F363" s="78" t="str">
        <f>VLOOKUP(Productos!C43,Tabla3[[Nombre]:[Precio]],2,FALSE)</f>
        <v>Golosinas</v>
      </c>
      <c r="G363" s="101" t="s">
        <v>173</v>
      </c>
      <c r="H363" s="79" t="s">
        <v>151</v>
      </c>
      <c r="I363" s="111">
        <f>VLOOKUP(Productos!C43,Tabla3[[Nombre]:[Precio]],3,FALSE)</f>
        <v>0.75</v>
      </c>
      <c r="J363">
        <v>0</v>
      </c>
      <c r="K363" s="9">
        <f t="shared" si="39"/>
        <v>0</v>
      </c>
    </row>
    <row r="364" spans="2:11" hidden="1" x14ac:dyDescent="0.25">
      <c r="B364" s="3">
        <f t="shared" si="40"/>
        <v>40</v>
      </c>
      <c r="C364" s="19">
        <f t="shared" si="38"/>
        <v>45545</v>
      </c>
      <c r="D364" s="3">
        <f t="shared" si="41"/>
        <v>40</v>
      </c>
      <c r="E364" s="80" t="str">
        <f>VLOOKUP(Productos!B44,Tabla3[],2,FALSE)</f>
        <v>Galletas Oreo</v>
      </c>
      <c r="F364" s="78" t="str">
        <f>VLOOKUP(Productos!C44,Tabla3[[Nombre]:[Precio]],2,FALSE)</f>
        <v>Golosinas</v>
      </c>
      <c r="G364" s="101" t="s">
        <v>173</v>
      </c>
      <c r="H364" s="79" t="s">
        <v>151</v>
      </c>
      <c r="I364" s="111">
        <f>VLOOKUP(Productos!C44,Tabla3[[Nombre]:[Precio]],3,FALSE)</f>
        <v>0.4</v>
      </c>
      <c r="J364">
        <v>0</v>
      </c>
      <c r="K364" s="9">
        <f t="shared" si="39"/>
        <v>0</v>
      </c>
    </row>
    <row r="365" spans="2:11" hidden="1" x14ac:dyDescent="0.25">
      <c r="B365" s="3">
        <f t="shared" si="40"/>
        <v>41</v>
      </c>
      <c r="C365" s="19">
        <f t="shared" si="38"/>
        <v>45545</v>
      </c>
      <c r="D365" s="3">
        <f t="shared" si="41"/>
        <v>41</v>
      </c>
      <c r="E365" s="80" t="str">
        <f>VLOOKUP(Productos!B45,Tabla3[],2,FALSE)</f>
        <v>Galletas Ricas</v>
      </c>
      <c r="F365" s="78" t="str">
        <f>VLOOKUP(Productos!C45,Tabla3[[Nombre]:[Precio]],2,FALSE)</f>
        <v>Golosinas</v>
      </c>
      <c r="G365" s="101" t="s">
        <v>173</v>
      </c>
      <c r="H365" s="79" t="s">
        <v>151</v>
      </c>
      <c r="I365" s="111">
        <f>VLOOKUP(Productos!C45,Tabla3[[Nombre]:[Precio]],3,FALSE)</f>
        <v>0.5</v>
      </c>
      <c r="J365">
        <v>0</v>
      </c>
      <c r="K365" s="9">
        <f t="shared" si="39"/>
        <v>0</v>
      </c>
    </row>
    <row r="366" spans="2:11" x14ac:dyDescent="0.25">
      <c r="B366" s="3">
        <f t="shared" si="40"/>
        <v>42</v>
      </c>
      <c r="C366" s="19">
        <f t="shared" si="38"/>
        <v>45545</v>
      </c>
      <c r="D366" s="3">
        <f t="shared" si="41"/>
        <v>42</v>
      </c>
      <c r="E366" s="80" t="str">
        <f>VLOOKUP(Productos!B46,Tabla3[],2,FALSE)</f>
        <v>Cigarrillos Carnival Unidad</v>
      </c>
      <c r="F366" s="137" t="str">
        <f>VLOOKUP(Productos!C46,Tabla3[[Nombre]:[Precio]],2,FALSE)</f>
        <v>Primera Necesidad</v>
      </c>
      <c r="G366" s="101" t="s">
        <v>173</v>
      </c>
      <c r="H366" s="79" t="s">
        <v>151</v>
      </c>
      <c r="I366" s="111">
        <f>VLOOKUP(Productos!C46,Tabla3[[Nombre]:[Precio]],3,FALSE)</f>
        <v>0.2</v>
      </c>
      <c r="J366">
        <v>2</v>
      </c>
      <c r="K366" s="9">
        <f t="shared" si="39"/>
        <v>0.4</v>
      </c>
    </row>
    <row r="367" spans="2:11" x14ac:dyDescent="0.25">
      <c r="B367" s="3">
        <f t="shared" si="40"/>
        <v>43</v>
      </c>
      <c r="C367" s="19">
        <f t="shared" si="38"/>
        <v>45545</v>
      </c>
      <c r="D367" s="3">
        <f t="shared" si="41"/>
        <v>43</v>
      </c>
      <c r="E367" s="80" t="str">
        <f>VLOOKUP(Productos!B47,Tabla3[],2,FALSE)</f>
        <v>Cigarrillos Modern Unidad</v>
      </c>
      <c r="F367" s="137" t="str">
        <f>VLOOKUP(Productos!C47,Tabla3[[Nombre]:[Precio]],2,FALSE)</f>
        <v>Primera Necesidad</v>
      </c>
      <c r="G367" s="101" t="s">
        <v>173</v>
      </c>
      <c r="H367" s="79" t="s">
        <v>151</v>
      </c>
      <c r="I367" s="111">
        <f>VLOOKUP(Productos!C47,Tabla3[[Nombre]:[Precio]],3,FALSE)</f>
        <v>0.15</v>
      </c>
      <c r="J367">
        <v>1</v>
      </c>
      <c r="K367" s="9">
        <f t="shared" si="39"/>
        <v>0.15</v>
      </c>
    </row>
    <row r="368" spans="2:11" x14ac:dyDescent="0.25">
      <c r="B368" s="3">
        <f t="shared" si="40"/>
        <v>44</v>
      </c>
      <c r="C368" s="19">
        <f t="shared" si="38"/>
        <v>45545</v>
      </c>
      <c r="D368" s="3">
        <f t="shared" si="41"/>
        <v>44</v>
      </c>
      <c r="E368" s="80" t="str">
        <f>VLOOKUP(Productos!B48,Tabla3[],2,FALSE)</f>
        <v>Cajas de Fosforos</v>
      </c>
      <c r="F368" s="137" t="str">
        <f>VLOOKUP(Productos!C48,Tabla3[[Nombre]:[Precio]],2,FALSE)</f>
        <v>Primera Necesidad</v>
      </c>
      <c r="G368" s="101" t="s">
        <v>173</v>
      </c>
      <c r="H368" s="79" t="s">
        <v>151</v>
      </c>
      <c r="I368" s="111">
        <f>VLOOKUP(Productos!C48,Tabla3[[Nombre]:[Precio]],3,FALSE)</f>
        <v>0.1</v>
      </c>
      <c r="J368">
        <v>2</v>
      </c>
      <c r="K368" s="9">
        <f t="shared" si="39"/>
        <v>0.2</v>
      </c>
    </row>
    <row r="369" spans="2:11" hidden="1" x14ac:dyDescent="0.25">
      <c r="B369" s="3">
        <f t="shared" si="40"/>
        <v>45</v>
      </c>
      <c r="C369" s="19">
        <f t="shared" si="38"/>
        <v>45545</v>
      </c>
      <c r="D369" s="3">
        <f t="shared" si="41"/>
        <v>45</v>
      </c>
      <c r="E369" s="80" t="str">
        <f>VLOOKUP(Productos!B49,Tabla3[],2,FALSE)</f>
        <v>Ranchero</v>
      </c>
      <c r="F369" s="78" t="str">
        <f>VLOOKUP(Productos!C49,Tabla3[[Nombre]:[Precio]],2,FALSE)</f>
        <v>Primera Necesidad</v>
      </c>
      <c r="G369" s="101" t="s">
        <v>173</v>
      </c>
      <c r="H369" s="79" t="s">
        <v>151</v>
      </c>
      <c r="I369" s="111">
        <f>VLOOKUP(Productos!C49,Tabla3[[Nombre]:[Precio]],3,FALSE)</f>
        <v>0.25</v>
      </c>
      <c r="J369">
        <v>0</v>
      </c>
      <c r="K369" s="9">
        <f t="shared" si="39"/>
        <v>0</v>
      </c>
    </row>
    <row r="370" spans="2:11" hidden="1" x14ac:dyDescent="0.25">
      <c r="B370" s="3">
        <f t="shared" si="40"/>
        <v>46</v>
      </c>
      <c r="C370" s="19">
        <f t="shared" si="38"/>
        <v>45545</v>
      </c>
      <c r="D370" s="3">
        <f t="shared" si="41"/>
        <v>46</v>
      </c>
      <c r="E370" s="80" t="str">
        <f>VLOOKUP(Productos!B50,Tabla3[],2,FALSE)</f>
        <v>Criollita</v>
      </c>
      <c r="F370" s="78" t="str">
        <f>VLOOKUP(Productos!C50,Tabla3[[Nombre]:[Precio]],2,FALSE)</f>
        <v>Primera Necesidad</v>
      </c>
      <c r="G370" s="101" t="s">
        <v>173</v>
      </c>
      <c r="H370" s="79" t="s">
        <v>151</v>
      </c>
      <c r="I370" s="111">
        <f>VLOOKUP(Productos!C50,Tabla3[[Nombre]:[Precio]],3,FALSE)</f>
        <v>0.25</v>
      </c>
      <c r="J370">
        <v>0</v>
      </c>
      <c r="K370" s="9">
        <f t="shared" si="39"/>
        <v>0</v>
      </c>
    </row>
    <row r="371" spans="2:11" hidden="1" x14ac:dyDescent="0.25">
      <c r="B371" s="3">
        <f t="shared" si="40"/>
        <v>47</v>
      </c>
      <c r="C371" s="19">
        <f t="shared" si="38"/>
        <v>45545</v>
      </c>
      <c r="D371" s="3">
        <f t="shared" si="41"/>
        <v>47</v>
      </c>
      <c r="E371" s="80" t="str">
        <f>VLOOKUP(Productos!B51,Tabla3[],2,FALSE)</f>
        <v>Rapiditos</v>
      </c>
      <c r="F371" s="78" t="str">
        <f>VLOOKUP(Productos!C51,Tabla3[[Nombre]:[Precio]],2,FALSE)</f>
        <v>Primera Necesidad</v>
      </c>
      <c r="G371" s="101" t="s">
        <v>173</v>
      </c>
      <c r="H371" s="79" t="s">
        <v>151</v>
      </c>
      <c r="I371" s="111">
        <f>VLOOKUP(Productos!C51,Tabla3[[Nombre]:[Precio]],3,FALSE)</f>
        <v>0.75</v>
      </c>
      <c r="J371">
        <v>0</v>
      </c>
      <c r="K371" s="9">
        <f t="shared" si="39"/>
        <v>0</v>
      </c>
    </row>
    <row r="372" spans="2:11" hidden="1" x14ac:dyDescent="0.25">
      <c r="B372" s="3">
        <f t="shared" si="40"/>
        <v>48</v>
      </c>
      <c r="C372" s="19">
        <f t="shared" si="38"/>
        <v>45545</v>
      </c>
      <c r="D372" s="3">
        <f t="shared" si="41"/>
        <v>48</v>
      </c>
      <c r="E372" s="80" t="str">
        <f>VLOOKUP(Productos!B52,Tabla3[],2,FALSE)</f>
        <v>Salsa de Tomate en Sachet</v>
      </c>
      <c r="F372" s="78" t="str">
        <f>VLOOKUP(Productos!C52,Tabla3[[Nombre]:[Precio]],2,FALSE)</f>
        <v>Primera Necesidad</v>
      </c>
      <c r="G372" s="101" t="s">
        <v>173</v>
      </c>
      <c r="H372" s="79" t="s">
        <v>151</v>
      </c>
      <c r="I372" s="111">
        <f>VLOOKUP(Productos!C52,Tabla3[[Nombre]:[Precio]],3,FALSE)</f>
        <v>0.35</v>
      </c>
      <c r="J372">
        <v>0</v>
      </c>
      <c r="K372" s="9">
        <f t="shared" si="39"/>
        <v>0</v>
      </c>
    </row>
    <row r="373" spans="2:11" hidden="1" x14ac:dyDescent="0.25">
      <c r="B373" s="3">
        <f t="shared" si="40"/>
        <v>49</v>
      </c>
      <c r="C373" s="19">
        <f t="shared" si="38"/>
        <v>45545</v>
      </c>
      <c r="D373" s="3">
        <f t="shared" si="41"/>
        <v>49</v>
      </c>
      <c r="E373" s="80" t="str">
        <f>VLOOKUP(Productos!B53,Tabla3[],2,FALSE)</f>
        <v>Mayonesa en Sachet</v>
      </c>
      <c r="F373" s="78" t="str">
        <f>VLOOKUP(Productos!C53,Tabla3[[Nombre]:[Precio]],2,FALSE)</f>
        <v>Primera Necesidad</v>
      </c>
      <c r="G373" s="101" t="s">
        <v>173</v>
      </c>
      <c r="H373" s="79" t="s">
        <v>152</v>
      </c>
      <c r="I373" s="111">
        <f>VLOOKUP(Productos!C53,Tabla3[[Nombre]:[Precio]],3,FALSE)</f>
        <v>0.35</v>
      </c>
      <c r="J373">
        <v>0</v>
      </c>
      <c r="K373" s="9">
        <f t="shared" si="39"/>
        <v>0</v>
      </c>
    </row>
    <row r="374" spans="2:11" hidden="1" x14ac:dyDescent="0.25">
      <c r="B374" s="3">
        <f t="shared" si="40"/>
        <v>50</v>
      </c>
      <c r="C374" s="19">
        <f t="shared" si="38"/>
        <v>45545</v>
      </c>
      <c r="D374" s="3">
        <f t="shared" si="41"/>
        <v>50</v>
      </c>
      <c r="E374" s="80" t="str">
        <f>VLOOKUP(Productos!B54,Tabla3[],2,FALSE)</f>
        <v>Mostaza</v>
      </c>
      <c r="F374" s="78" t="str">
        <f>VLOOKUP(Productos!C54,Tabla3[[Nombre]:[Precio]],2,FALSE)</f>
        <v>Primera Necesidad</v>
      </c>
      <c r="G374" s="101" t="s">
        <v>173</v>
      </c>
      <c r="H374" s="79" t="s">
        <v>152</v>
      </c>
      <c r="I374" s="111">
        <f>VLOOKUP(Productos!C54,Tabla3[[Nombre]:[Precio]],3,FALSE)</f>
        <v>0.35</v>
      </c>
      <c r="J374">
        <v>0</v>
      </c>
      <c r="K374" s="9">
        <f t="shared" si="39"/>
        <v>0</v>
      </c>
    </row>
    <row r="375" spans="2:11" hidden="1" x14ac:dyDescent="0.25">
      <c r="B375" s="3">
        <f t="shared" si="40"/>
        <v>51</v>
      </c>
      <c r="C375" s="19">
        <f t="shared" si="38"/>
        <v>45545</v>
      </c>
      <c r="D375" s="3">
        <f t="shared" si="41"/>
        <v>51</v>
      </c>
      <c r="E375" s="80" t="str">
        <f>VLOOKUP(Productos!B55,Tabla3[],2,FALSE)</f>
        <v>Leche en Polvo La Vaquita</v>
      </c>
      <c r="F375" s="78" t="str">
        <f>VLOOKUP(Productos!C55,Tabla3[[Nombre]:[Precio]],2,FALSE)</f>
        <v>Primera Necesidad</v>
      </c>
      <c r="G375" s="101" t="s">
        <v>173</v>
      </c>
      <c r="H375" s="79" t="s">
        <v>151</v>
      </c>
      <c r="I375" s="111">
        <f>VLOOKUP(Productos!C55,Tabla3[[Nombre]:[Precio]],3,FALSE)</f>
        <v>0.5</v>
      </c>
      <c r="J375">
        <v>0</v>
      </c>
      <c r="K375" s="9">
        <f t="shared" si="39"/>
        <v>0</v>
      </c>
    </row>
    <row r="376" spans="2:11" x14ac:dyDescent="0.25">
      <c r="B376" s="3">
        <f t="shared" si="40"/>
        <v>52</v>
      </c>
      <c r="C376" s="19">
        <f t="shared" si="38"/>
        <v>45545</v>
      </c>
      <c r="D376" s="3">
        <f t="shared" si="41"/>
        <v>52</v>
      </c>
      <c r="E376" s="80" t="str">
        <f>VLOOKUP(Productos!B56,Tabla3[],2,FALSE)</f>
        <v>La Sazón</v>
      </c>
      <c r="F376" s="137" t="str">
        <f>VLOOKUP(Productos!C56,Tabla3[[Nombre]:[Precio]],2,FALSE)</f>
        <v>Primera Necesidad</v>
      </c>
      <c r="G376" s="101" t="s">
        <v>173</v>
      </c>
      <c r="H376" s="79" t="s">
        <v>151</v>
      </c>
      <c r="I376" s="111">
        <f>VLOOKUP(Productos!C56,Tabla3[[Nombre]:[Precio]],3,FALSE)</f>
        <v>0.35</v>
      </c>
      <c r="J376">
        <v>1</v>
      </c>
      <c r="K376" s="9">
        <f t="shared" si="39"/>
        <v>0.35</v>
      </c>
    </row>
    <row r="377" spans="2:11" hidden="1" x14ac:dyDescent="0.25">
      <c r="B377" s="3">
        <f t="shared" si="40"/>
        <v>53</v>
      </c>
      <c r="C377" s="19">
        <f t="shared" si="38"/>
        <v>45545</v>
      </c>
      <c r="D377" s="3">
        <f t="shared" si="41"/>
        <v>53</v>
      </c>
      <c r="E377" s="80" t="str">
        <f>VLOOKUP(Productos!B57,Tabla3[],2,FALSE)</f>
        <v>Crema para Peinar Sedal</v>
      </c>
      <c r="F377" s="78" t="str">
        <f>VLOOKUP(Productos!C57,Tabla3[[Nombre]:[Precio]],2,FALSE)</f>
        <v>Primera Necesidad</v>
      </c>
      <c r="G377" s="101" t="s">
        <v>173</v>
      </c>
      <c r="H377" s="79" t="s">
        <v>151</v>
      </c>
      <c r="I377" s="111">
        <f>VLOOKUP(Productos!C57,Tabla3[[Nombre]:[Precio]],3,FALSE)</f>
        <v>0.3</v>
      </c>
      <c r="J377">
        <v>0</v>
      </c>
      <c r="K377" s="9">
        <f t="shared" si="39"/>
        <v>0</v>
      </c>
    </row>
    <row r="378" spans="2:11" hidden="1" x14ac:dyDescent="0.25">
      <c r="B378" s="3">
        <f t="shared" si="40"/>
        <v>54</v>
      </c>
      <c r="C378" s="19">
        <f t="shared" si="38"/>
        <v>45545</v>
      </c>
      <c r="D378" s="3">
        <f t="shared" si="41"/>
        <v>54</v>
      </c>
      <c r="E378" s="80" t="str">
        <f>VLOOKUP(Productos!B58,Tabla3[],2,FALSE)</f>
        <v>Desodorante en Sachet Hombres</v>
      </c>
      <c r="F378" s="78" t="str">
        <f>VLOOKUP(Productos!C58,Tabla3[[Nombre]:[Precio]],2,FALSE)</f>
        <v>Limpieza Personal</v>
      </c>
      <c r="G378" s="101" t="s">
        <v>173</v>
      </c>
      <c r="H378" s="79" t="s">
        <v>151</v>
      </c>
      <c r="I378" s="111">
        <f>VLOOKUP(Productos!C58,Tabla3[[Nombre]:[Precio]],3,FALSE)</f>
        <v>0.3</v>
      </c>
      <c r="J378">
        <v>0</v>
      </c>
      <c r="K378" s="9">
        <f t="shared" si="39"/>
        <v>0</v>
      </c>
    </row>
    <row r="379" spans="2:11" hidden="1" x14ac:dyDescent="0.25">
      <c r="B379" s="3">
        <f t="shared" si="40"/>
        <v>55</v>
      </c>
      <c r="C379" s="19">
        <f t="shared" si="38"/>
        <v>45545</v>
      </c>
      <c r="D379" s="3">
        <f t="shared" si="41"/>
        <v>55</v>
      </c>
      <c r="E379" s="80" t="str">
        <f>VLOOKUP(Productos!B59,Tabla3[],2,FALSE)</f>
        <v>Desodorante en Sachet Mujeres</v>
      </c>
      <c r="F379" s="78" t="str">
        <f>VLOOKUP(Productos!C59,Tabla3[[Nombre]:[Precio]],2,FALSE)</f>
        <v>Limpieza Personal</v>
      </c>
      <c r="G379" s="101" t="s">
        <v>173</v>
      </c>
      <c r="H379" s="79" t="s">
        <v>151</v>
      </c>
      <c r="I379" s="111">
        <f>VLOOKUP(Productos!C59,Tabla3[[Nombre]:[Precio]],3,FALSE)</f>
        <v>0.3</v>
      </c>
      <c r="J379">
        <v>0</v>
      </c>
      <c r="K379" s="9">
        <f t="shared" si="39"/>
        <v>0</v>
      </c>
    </row>
    <row r="380" spans="2:11" hidden="1" x14ac:dyDescent="0.25">
      <c r="B380" s="3">
        <f t="shared" si="40"/>
        <v>56</v>
      </c>
      <c r="C380" s="19">
        <f t="shared" si="38"/>
        <v>45545</v>
      </c>
      <c r="D380" s="3">
        <f t="shared" si="41"/>
        <v>56</v>
      </c>
      <c r="E380" s="80" t="str">
        <f>VLOOKUP(Productos!B60,Tabla3[],2,FALSE)</f>
        <v>Mantequilla Bonella en Sachet</v>
      </c>
      <c r="F380" s="78" t="str">
        <f>VLOOKUP(Productos!C60,Tabla3[[Nombre]:[Precio]],2,FALSE)</f>
        <v>Primera Necesidad</v>
      </c>
      <c r="G380" s="101" t="s">
        <v>173</v>
      </c>
      <c r="H380" s="79" t="s">
        <v>151</v>
      </c>
      <c r="I380" s="111">
        <f>VLOOKUP(Productos!C60,Tabla3[[Nombre]:[Precio]],3,FALSE)</f>
        <v>0.5</v>
      </c>
      <c r="J380">
        <v>0</v>
      </c>
      <c r="K380" s="9">
        <f t="shared" si="39"/>
        <v>0</v>
      </c>
    </row>
    <row r="381" spans="2:11" hidden="1" x14ac:dyDescent="0.25">
      <c r="B381" s="3">
        <f t="shared" si="40"/>
        <v>57</v>
      </c>
      <c r="C381" s="19">
        <f t="shared" si="38"/>
        <v>45545</v>
      </c>
      <c r="D381" s="3">
        <f t="shared" si="41"/>
        <v>57</v>
      </c>
      <c r="E381" s="80" t="str">
        <f>VLOOKUP(Productos!B61,Tabla3[],2,FALSE)</f>
        <v>Gel Ego Sachet</v>
      </c>
      <c r="F381" s="78" t="str">
        <f>VLOOKUP(Productos!C61,Tabla3[[Nombre]:[Precio]],2,FALSE)</f>
        <v>Primera Necesidad</v>
      </c>
      <c r="G381" s="101" t="s">
        <v>173</v>
      </c>
      <c r="H381" s="79" t="s">
        <v>151</v>
      </c>
      <c r="I381" s="111">
        <f>VLOOKUP(Productos!C61,Tabla3[[Nombre]:[Precio]],3,FALSE)</f>
        <v>0.3</v>
      </c>
      <c r="J381">
        <v>0</v>
      </c>
      <c r="K381" s="9">
        <f t="shared" si="39"/>
        <v>0</v>
      </c>
    </row>
    <row r="382" spans="2:11" hidden="1" x14ac:dyDescent="0.25">
      <c r="B382" s="3">
        <f t="shared" si="40"/>
        <v>58</v>
      </c>
      <c r="C382" s="19">
        <f t="shared" si="38"/>
        <v>45545</v>
      </c>
      <c r="D382" s="3">
        <f t="shared" si="41"/>
        <v>58</v>
      </c>
      <c r="E382" s="80" t="str">
        <f>VLOOKUP(Productos!B62,Tabla3[],2,FALSE)</f>
        <v>Café Cayetano</v>
      </c>
      <c r="F382" s="78" t="str">
        <f>VLOOKUP(Productos!C62,Tabla3[[Nombre]:[Precio]],2,FALSE)</f>
        <v>Primera Necesidad</v>
      </c>
      <c r="G382" s="101" t="s">
        <v>173</v>
      </c>
      <c r="H382" s="79" t="s">
        <v>151</v>
      </c>
      <c r="I382" s="111">
        <f>VLOOKUP(Productos!C62,Tabla3[[Nombre]:[Precio]],3,FALSE)</f>
        <v>0.25</v>
      </c>
      <c r="J382">
        <v>0</v>
      </c>
      <c r="K382" s="9">
        <f t="shared" si="39"/>
        <v>0</v>
      </c>
    </row>
    <row r="383" spans="2:11" hidden="1" x14ac:dyDescent="0.25">
      <c r="B383" s="3">
        <f t="shared" si="40"/>
        <v>59</v>
      </c>
      <c r="C383" s="19">
        <f t="shared" si="38"/>
        <v>45545</v>
      </c>
      <c r="D383" s="3">
        <f t="shared" si="41"/>
        <v>59</v>
      </c>
      <c r="E383" s="80" t="str">
        <f>VLOOKUP(Productos!B63,Tabla3[],2,FALSE)</f>
        <v>Cocoa</v>
      </c>
      <c r="F383" s="78" t="str">
        <f>VLOOKUP(Productos!C63,Tabla3[[Nombre]:[Precio]],2,FALSE)</f>
        <v>Primera Necesidad</v>
      </c>
      <c r="G383" s="101" t="s">
        <v>173</v>
      </c>
      <c r="H383" s="79" t="s">
        <v>151</v>
      </c>
      <c r="I383" s="111">
        <f>VLOOKUP(Productos!C63,Tabla3[[Nombre]:[Precio]],3,FALSE)</f>
        <v>0.25</v>
      </c>
      <c r="J383">
        <v>0</v>
      </c>
      <c r="K383" s="9">
        <f t="shared" si="39"/>
        <v>0</v>
      </c>
    </row>
    <row r="384" spans="2:11" hidden="1" x14ac:dyDescent="0.25">
      <c r="B384" s="3">
        <f t="shared" si="40"/>
        <v>60</v>
      </c>
      <c r="C384" s="19">
        <f t="shared" si="38"/>
        <v>45545</v>
      </c>
      <c r="D384" s="3">
        <f t="shared" si="41"/>
        <v>60</v>
      </c>
      <c r="E384" s="80" t="str">
        <f>VLOOKUP(Productos!B64,Tabla3[],2,FALSE)</f>
        <v>Jugos Yá</v>
      </c>
      <c r="F384" s="78" t="str">
        <f>VLOOKUP(Productos!C64,Tabla3[[Nombre]:[Precio]],2,FALSE)</f>
        <v>Primera Necesidad</v>
      </c>
      <c r="G384" s="101" t="s">
        <v>173</v>
      </c>
      <c r="H384" s="79" t="s">
        <v>151</v>
      </c>
      <c r="I384" s="111">
        <f>VLOOKUP(Productos!C64,Tabla3[[Nombre]:[Precio]],3,FALSE)</f>
        <v>0.3</v>
      </c>
      <c r="J384">
        <v>0</v>
      </c>
      <c r="K384" s="9">
        <f t="shared" si="39"/>
        <v>0</v>
      </c>
    </row>
    <row r="385" spans="2:11" hidden="1" x14ac:dyDescent="0.25">
      <c r="B385" s="3">
        <f t="shared" si="40"/>
        <v>61</v>
      </c>
      <c r="C385" s="19">
        <f t="shared" si="38"/>
        <v>45545</v>
      </c>
      <c r="D385" s="3">
        <f t="shared" si="41"/>
        <v>61</v>
      </c>
      <c r="E385" s="80" t="str">
        <f>VLOOKUP(Productos!B65,Tabla3[],2,FALSE)</f>
        <v>Huevos</v>
      </c>
      <c r="F385" s="78" t="str">
        <f>VLOOKUP(Productos!C65,Tabla3[[Nombre]:[Precio]],2,FALSE)</f>
        <v>Embutidos</v>
      </c>
      <c r="G385" s="101" t="s">
        <v>173</v>
      </c>
      <c r="H385" s="79" t="s">
        <v>151</v>
      </c>
      <c r="I385" s="111">
        <f>VLOOKUP(Productos!C65,Tabla3[[Nombre]:[Precio]],3,FALSE)</f>
        <v>0.2</v>
      </c>
      <c r="J385">
        <v>0</v>
      </c>
      <c r="K385" s="9">
        <f t="shared" si="39"/>
        <v>0</v>
      </c>
    </row>
    <row r="386" spans="2:11" hidden="1" x14ac:dyDescent="0.25">
      <c r="B386" s="3">
        <f t="shared" si="40"/>
        <v>62</v>
      </c>
      <c r="C386" s="19">
        <f t="shared" si="38"/>
        <v>45545</v>
      </c>
      <c r="D386" s="3">
        <f t="shared" si="41"/>
        <v>62</v>
      </c>
      <c r="E386" s="80" t="str">
        <f>VLOOKUP(Productos!B66,Tabla3[],2,FALSE)</f>
        <v>Salsa China en Botella</v>
      </c>
      <c r="F386" s="78" t="str">
        <f>VLOOKUP(Productos!C66,Tabla3[[Nombre]:[Precio]],2,FALSE)</f>
        <v>Primera Necesidad</v>
      </c>
      <c r="G386" s="101" t="s">
        <v>173</v>
      </c>
      <c r="H386" s="79" t="s">
        <v>151</v>
      </c>
      <c r="I386" s="111">
        <f>VLOOKUP(Productos!C66,Tabla3[[Nombre]:[Precio]],3,FALSE)</f>
        <v>0.8</v>
      </c>
      <c r="J386">
        <v>0</v>
      </c>
      <c r="K386" s="9">
        <f t="shared" si="39"/>
        <v>0</v>
      </c>
    </row>
    <row r="387" spans="2:11" hidden="1" x14ac:dyDescent="0.25">
      <c r="B387" s="3">
        <f t="shared" si="40"/>
        <v>63</v>
      </c>
      <c r="C387" s="19">
        <f t="shared" si="38"/>
        <v>45545</v>
      </c>
      <c r="D387" s="3">
        <f t="shared" si="41"/>
        <v>63</v>
      </c>
      <c r="E387" s="80" t="str">
        <f>VLOOKUP(Productos!B67,Tabla3[],2,FALSE)</f>
        <v>Vinagre Blanco en Botella</v>
      </c>
      <c r="F387" s="78" t="str">
        <f>VLOOKUP(Productos!C67,Tabla3[[Nombre]:[Precio]],2,FALSE)</f>
        <v>Primera Necesidad</v>
      </c>
      <c r="G387" s="101" t="s">
        <v>173</v>
      </c>
      <c r="H387" s="79" t="s">
        <v>151</v>
      </c>
      <c r="I387" s="111">
        <f>VLOOKUP(Productos!C67,Tabla3[[Nombre]:[Precio]],3,FALSE)</f>
        <v>1.1499999999999999</v>
      </c>
      <c r="J387">
        <v>0</v>
      </c>
      <c r="K387" s="9">
        <f t="shared" si="39"/>
        <v>0</v>
      </c>
    </row>
    <row r="388" spans="2:11" hidden="1" x14ac:dyDescent="0.25">
      <c r="B388" s="3">
        <f t="shared" si="40"/>
        <v>64</v>
      </c>
      <c r="C388" s="19">
        <f t="shared" si="38"/>
        <v>45545</v>
      </c>
      <c r="D388" s="3">
        <f t="shared" si="41"/>
        <v>64</v>
      </c>
      <c r="E388" s="80" t="str">
        <f>VLOOKUP(Productos!B68,Tabla3[],2,FALSE)</f>
        <v>Lustre Unidad</v>
      </c>
      <c r="F388" s="78" t="str">
        <f>VLOOKUP(Productos!C68,Tabla3[[Nombre]:[Precio]],2,FALSE)</f>
        <v>Lavado y Limpieza</v>
      </c>
      <c r="G388" s="101" t="s">
        <v>173</v>
      </c>
      <c r="H388" s="79" t="s">
        <v>151</v>
      </c>
      <c r="I388" s="111">
        <f>VLOOKUP(Productos!C68,Tabla3[[Nombre]:[Precio]],3,FALSE)</f>
        <v>0.1</v>
      </c>
      <c r="J388">
        <v>0</v>
      </c>
      <c r="K388" s="9">
        <f t="shared" si="39"/>
        <v>0</v>
      </c>
    </row>
    <row r="389" spans="2:11" hidden="1" x14ac:dyDescent="0.25">
      <c r="B389" s="3">
        <f t="shared" ref="B389:B420" si="42">ROW(A65)</f>
        <v>65</v>
      </c>
      <c r="C389" s="19">
        <f t="shared" si="38"/>
        <v>45545</v>
      </c>
      <c r="D389" s="3">
        <f t="shared" ref="D389:D420" si="43">ROW(A65)</f>
        <v>65</v>
      </c>
      <c r="E389" s="80" t="str">
        <f>VLOOKUP(Productos!B69,Tabla3[],2,FALSE)</f>
        <v>Lustre Paquete</v>
      </c>
      <c r="F389" s="78" t="str">
        <f>VLOOKUP(Productos!C69,Tabla3[[Nombre]:[Precio]],2,FALSE)</f>
        <v>Lavado y Limpieza</v>
      </c>
      <c r="G389" s="101" t="s">
        <v>173</v>
      </c>
      <c r="H389" s="79" t="s">
        <v>151</v>
      </c>
      <c r="I389" s="111">
        <f>VLOOKUP(Productos!C69,Tabla3[[Nombre]:[Precio]],3,FALSE)</f>
        <v>0.3</v>
      </c>
      <c r="J389">
        <v>0</v>
      </c>
      <c r="K389" s="9">
        <f t="shared" si="39"/>
        <v>0</v>
      </c>
    </row>
    <row r="390" spans="2:11" hidden="1" x14ac:dyDescent="0.25">
      <c r="B390" s="3">
        <f t="shared" si="42"/>
        <v>66</v>
      </c>
      <c r="C390" s="19">
        <f t="shared" ref="C390:C433" si="44">DATE(2024,9,10)</f>
        <v>45545</v>
      </c>
      <c r="D390" s="3">
        <f t="shared" si="43"/>
        <v>66</v>
      </c>
      <c r="E390" s="80" t="str">
        <f>VLOOKUP(Productos!B70,Tabla3[],2,FALSE)</f>
        <v>Chocolate Osito</v>
      </c>
      <c r="F390" s="78" t="str">
        <f>VLOOKUP(Productos!C70,Tabla3[[Nombre]:[Precio]],2,FALSE)</f>
        <v>Golosinas</v>
      </c>
      <c r="G390" s="101" t="s">
        <v>173</v>
      </c>
      <c r="H390" s="79" t="s">
        <v>151</v>
      </c>
      <c r="I390" s="111">
        <f>VLOOKUP(Productos!C70,Tabla3[[Nombre]:[Precio]],3,FALSE)</f>
        <v>0.3</v>
      </c>
      <c r="J390">
        <v>0</v>
      </c>
      <c r="K390" s="9">
        <f t="shared" si="39"/>
        <v>0</v>
      </c>
    </row>
    <row r="391" spans="2:11" hidden="1" x14ac:dyDescent="0.25">
      <c r="B391" s="3">
        <f t="shared" si="42"/>
        <v>67</v>
      </c>
      <c r="C391" s="19">
        <f t="shared" si="44"/>
        <v>45545</v>
      </c>
      <c r="D391" s="3">
        <f t="shared" si="43"/>
        <v>67</v>
      </c>
      <c r="E391" s="80" t="str">
        <f>VLOOKUP(Productos!B71,Tabla3[],2,FALSE)</f>
        <v>Ramoncitos</v>
      </c>
      <c r="F391" s="78" t="str">
        <f>VLOOKUP(Productos!C71,Tabla3[[Nombre]:[Precio]],2,FALSE)</f>
        <v>Golosinas</v>
      </c>
      <c r="G391" s="101" t="s">
        <v>173</v>
      </c>
      <c r="H391" s="79" t="s">
        <v>151</v>
      </c>
      <c r="I391" s="111">
        <f>VLOOKUP(Productos!C71,Tabla3[[Nombre]:[Precio]],3,FALSE)</f>
        <v>0.1</v>
      </c>
      <c r="J391">
        <v>0</v>
      </c>
      <c r="K391" s="9">
        <f t="shared" si="39"/>
        <v>0</v>
      </c>
    </row>
    <row r="392" spans="2:11" hidden="1" x14ac:dyDescent="0.25">
      <c r="B392" s="3">
        <f t="shared" si="42"/>
        <v>68</v>
      </c>
      <c r="C392" s="19">
        <f t="shared" si="44"/>
        <v>45545</v>
      </c>
      <c r="D392" s="3">
        <f t="shared" si="43"/>
        <v>68</v>
      </c>
      <c r="E392" s="80" t="str">
        <f>VLOOKUP(Productos!B72,Tabla3[],2,FALSE)</f>
        <v>Galleta de Amor</v>
      </c>
      <c r="F392" s="78" t="str">
        <f>VLOOKUP(Productos!C72,Tabla3[[Nombre]:[Precio]],2,FALSE)</f>
        <v>Golosinas</v>
      </c>
      <c r="G392" s="101" t="s">
        <v>173</v>
      </c>
      <c r="H392" s="79" t="s">
        <v>151</v>
      </c>
      <c r="I392" s="111">
        <f>VLOOKUP(Productos!C72,Tabla3[[Nombre]:[Precio]],3,FALSE)</f>
        <v>0.4</v>
      </c>
      <c r="J392">
        <v>0</v>
      </c>
      <c r="K392" s="9">
        <f t="shared" si="39"/>
        <v>0</v>
      </c>
    </row>
    <row r="393" spans="2:11" hidden="1" x14ac:dyDescent="0.25">
      <c r="B393" s="3">
        <f t="shared" si="42"/>
        <v>69</v>
      </c>
      <c r="C393" s="19">
        <f t="shared" si="44"/>
        <v>45545</v>
      </c>
      <c r="D393" s="3">
        <f t="shared" si="43"/>
        <v>69</v>
      </c>
      <c r="E393" s="80" t="str">
        <f>VLOOKUP(Productos!B73,Tabla3[],2,FALSE)</f>
        <v xml:space="preserve">Cebolla Colorada  </v>
      </c>
      <c r="F393" s="78" t="str">
        <f>VLOOKUP(Productos!C73,Tabla3[[Nombre]:[Precio]],2,FALSE)</f>
        <v>Primera Necesidad</v>
      </c>
      <c r="G393" s="101" t="s">
        <v>173</v>
      </c>
      <c r="H393" s="79" t="s">
        <v>151</v>
      </c>
      <c r="I393" s="111">
        <f>VLOOKUP(Productos!C73,Tabla3[[Nombre]:[Precio]],3,FALSE)</f>
        <v>0.2</v>
      </c>
      <c r="J393">
        <v>0</v>
      </c>
      <c r="K393" s="9">
        <f t="shared" ref="K393:K456" si="45">+PRODUCT(J393,I393)</f>
        <v>0</v>
      </c>
    </row>
    <row r="394" spans="2:11" hidden="1" x14ac:dyDescent="0.25">
      <c r="B394" s="3">
        <f t="shared" si="42"/>
        <v>70</v>
      </c>
      <c r="C394" s="19">
        <f t="shared" si="44"/>
        <v>45545</v>
      </c>
      <c r="D394" s="3">
        <f t="shared" si="43"/>
        <v>70</v>
      </c>
      <c r="E394" s="80" t="str">
        <f>VLOOKUP(Productos!B74,Tabla3[],2,FALSE)</f>
        <v>Cebolla Blanca</v>
      </c>
      <c r="F394" s="78" t="str">
        <f>VLOOKUP(Productos!C74,Tabla3[[Nombre]:[Precio]],2,FALSE)</f>
        <v>Primera Necesidad</v>
      </c>
      <c r="G394" s="101" t="s">
        <v>173</v>
      </c>
      <c r="H394" s="79" t="s">
        <v>151</v>
      </c>
      <c r="I394" s="111">
        <f>VLOOKUP(Productos!C74,Tabla3[[Nombre]:[Precio]],3,FALSE)</f>
        <v>0.1</v>
      </c>
      <c r="J394">
        <v>0</v>
      </c>
      <c r="K394" s="9">
        <f t="shared" si="45"/>
        <v>0</v>
      </c>
    </row>
    <row r="395" spans="2:11" hidden="1" x14ac:dyDescent="0.25">
      <c r="B395" s="3">
        <f t="shared" si="42"/>
        <v>71</v>
      </c>
      <c r="C395" s="19">
        <f t="shared" si="44"/>
        <v>45545</v>
      </c>
      <c r="D395" s="3">
        <f t="shared" si="43"/>
        <v>71</v>
      </c>
      <c r="E395" s="80" t="str">
        <f>VLOOKUP(Productos!B75,Tabla3[],2,FALSE)</f>
        <v>Tomate</v>
      </c>
      <c r="F395" s="78" t="str">
        <f>VLOOKUP(Productos!C75,Tabla3[[Nombre]:[Precio]],2,FALSE)</f>
        <v>Primera Necesidad</v>
      </c>
      <c r="G395" s="101" t="s">
        <v>173</v>
      </c>
      <c r="H395" s="79" t="s">
        <v>151</v>
      </c>
      <c r="I395" s="111">
        <f>VLOOKUP(Productos!C75,Tabla3[[Nombre]:[Precio]],3,FALSE)</f>
        <v>0.2</v>
      </c>
      <c r="J395">
        <v>0</v>
      </c>
      <c r="K395" s="9">
        <f t="shared" si="45"/>
        <v>0</v>
      </c>
    </row>
    <row r="396" spans="2:11" hidden="1" x14ac:dyDescent="0.25">
      <c r="B396" s="3">
        <f t="shared" si="42"/>
        <v>72</v>
      </c>
      <c r="C396" s="19">
        <f t="shared" si="44"/>
        <v>45545</v>
      </c>
      <c r="D396" s="3">
        <f t="shared" si="43"/>
        <v>72</v>
      </c>
      <c r="E396" s="80" t="str">
        <f>VLOOKUP(Productos!B76,Tabla3[],2,FALSE)</f>
        <v>Pimiento</v>
      </c>
      <c r="F396" s="78" t="str">
        <f>VLOOKUP(Productos!C76,Tabla3[[Nombre]:[Precio]],2,FALSE)</f>
        <v>Primera Necesidad</v>
      </c>
      <c r="G396" s="101" t="s">
        <v>173</v>
      </c>
      <c r="H396" s="79" t="s">
        <v>151</v>
      </c>
      <c r="I396" s="111">
        <f>VLOOKUP(Productos!C76,Tabla3[[Nombre]:[Precio]],3,FALSE)</f>
        <v>0.2</v>
      </c>
      <c r="J396">
        <v>0</v>
      </c>
      <c r="K396" s="9">
        <f t="shared" si="45"/>
        <v>0</v>
      </c>
    </row>
    <row r="397" spans="2:11" hidden="1" x14ac:dyDescent="0.25">
      <c r="B397" s="3">
        <f t="shared" si="42"/>
        <v>73</v>
      </c>
      <c r="C397" s="19">
        <f t="shared" si="44"/>
        <v>45545</v>
      </c>
      <c r="D397" s="3">
        <f t="shared" si="43"/>
        <v>73</v>
      </c>
      <c r="E397" s="80" t="str">
        <f>VLOOKUP(Productos!B77,Tabla3[],2,FALSE)</f>
        <v xml:space="preserve">Papa </v>
      </c>
      <c r="F397" s="78" t="str">
        <f>VLOOKUP(Productos!C77,Tabla3[[Nombre]:[Precio]],2,FALSE)</f>
        <v>Primera Necesidad</v>
      </c>
      <c r="G397" s="101" t="s">
        <v>173</v>
      </c>
      <c r="H397" s="79" t="s">
        <v>151</v>
      </c>
      <c r="I397" s="111">
        <f>VLOOKUP(Productos!C77,Tabla3[[Nombre]:[Precio]],3,FALSE)</f>
        <v>0.2</v>
      </c>
      <c r="J397">
        <v>0</v>
      </c>
      <c r="K397" s="9">
        <f t="shared" si="45"/>
        <v>0</v>
      </c>
    </row>
    <row r="398" spans="2:11" hidden="1" x14ac:dyDescent="0.25">
      <c r="B398" s="3">
        <f t="shared" si="42"/>
        <v>74</v>
      </c>
      <c r="C398" s="19">
        <f t="shared" si="44"/>
        <v>45545</v>
      </c>
      <c r="D398" s="3">
        <f t="shared" si="43"/>
        <v>74</v>
      </c>
      <c r="E398" s="80" t="str">
        <f>VLOOKUP(Productos!B78,Tabla3[],2,FALSE)</f>
        <v>Pimienta</v>
      </c>
      <c r="F398" s="78" t="str">
        <f>VLOOKUP(Productos!C78,Tabla3[[Nombre]:[Precio]],2,FALSE)</f>
        <v>Primera Necesidad</v>
      </c>
      <c r="G398" s="101" t="s">
        <v>173</v>
      </c>
      <c r="H398" s="79" t="s">
        <v>151</v>
      </c>
      <c r="I398" s="111">
        <f>VLOOKUP(Productos!C78,Tabla3[[Nombre]:[Precio]],3,FALSE)</f>
        <v>0.1</v>
      </c>
      <c r="J398">
        <v>0</v>
      </c>
      <c r="K398" s="9">
        <f t="shared" si="45"/>
        <v>0</v>
      </c>
    </row>
    <row r="399" spans="2:11" hidden="1" x14ac:dyDescent="0.25">
      <c r="B399" s="3">
        <f t="shared" si="42"/>
        <v>75</v>
      </c>
      <c r="C399" s="19">
        <f t="shared" si="44"/>
        <v>45545</v>
      </c>
      <c r="D399" s="3">
        <f t="shared" si="43"/>
        <v>75</v>
      </c>
      <c r="E399" s="80" t="str">
        <f>VLOOKUP(Productos!B79,Tabla3[],2,FALSE)</f>
        <v>Ajo en sobre</v>
      </c>
      <c r="F399" s="78" t="str">
        <f>VLOOKUP(Productos!C79,Tabla3[[Nombre]:[Precio]],2,FALSE)</f>
        <v>Primera Necesidad</v>
      </c>
      <c r="G399" s="101" t="s">
        <v>173</v>
      </c>
      <c r="H399" s="79" t="s">
        <v>151</v>
      </c>
      <c r="I399" s="111">
        <f>VLOOKUP(Productos!C79,Tabla3[[Nombre]:[Precio]],3,FALSE)</f>
        <v>0.1</v>
      </c>
      <c r="J399">
        <v>0</v>
      </c>
      <c r="K399" s="9">
        <f t="shared" si="45"/>
        <v>0</v>
      </c>
    </row>
    <row r="400" spans="2:11" hidden="1" x14ac:dyDescent="0.25">
      <c r="B400" s="3">
        <f t="shared" si="42"/>
        <v>76</v>
      </c>
      <c r="C400" s="19">
        <f t="shared" si="44"/>
        <v>45545</v>
      </c>
      <c r="D400" s="3">
        <f t="shared" si="43"/>
        <v>76</v>
      </c>
      <c r="E400" s="80" t="str">
        <f>VLOOKUP(Productos!B80,Tabla3[],2,FALSE)</f>
        <v>Sabora</v>
      </c>
      <c r="F400" s="78" t="str">
        <f>VLOOKUP(Productos!C80,Tabla3[[Nombre]:[Precio]],2,FALSE)</f>
        <v>Primera Necesidad</v>
      </c>
      <c r="G400" s="101" t="s">
        <v>173</v>
      </c>
      <c r="H400" s="79" t="s">
        <v>151</v>
      </c>
      <c r="I400" s="111">
        <f>VLOOKUP(Productos!C80,Tabla3[[Nombre]:[Precio]],3,FALSE)</f>
        <v>0.1</v>
      </c>
      <c r="J400">
        <v>0</v>
      </c>
      <c r="K400" s="9">
        <f t="shared" si="45"/>
        <v>0</v>
      </c>
    </row>
    <row r="401" spans="2:11" hidden="1" x14ac:dyDescent="0.25">
      <c r="B401" s="3">
        <f t="shared" si="42"/>
        <v>77</v>
      </c>
      <c r="C401" s="19">
        <f t="shared" si="44"/>
        <v>45545</v>
      </c>
      <c r="D401" s="3">
        <f t="shared" si="43"/>
        <v>77</v>
      </c>
      <c r="E401" s="80" t="str">
        <f>VLOOKUP(Productos!B81,Tabla3[],2,FALSE)</f>
        <v>Achiote en sachet</v>
      </c>
      <c r="F401" s="78" t="str">
        <f>VLOOKUP(Productos!C81,Tabla3[[Nombre]:[Precio]],2,FALSE)</f>
        <v>Primera Necesidad</v>
      </c>
      <c r="G401" s="101" t="s">
        <v>173</v>
      </c>
      <c r="H401" s="79" t="s">
        <v>151</v>
      </c>
      <c r="I401" s="111">
        <f>VLOOKUP(Productos!C81,Tabla3[[Nombre]:[Precio]],3,FALSE)</f>
        <v>0.2</v>
      </c>
      <c r="J401">
        <v>0</v>
      </c>
      <c r="K401" s="9">
        <f t="shared" si="45"/>
        <v>0</v>
      </c>
    </row>
    <row r="402" spans="2:11" hidden="1" x14ac:dyDescent="0.25">
      <c r="B402" s="3">
        <f t="shared" si="42"/>
        <v>78</v>
      </c>
      <c r="C402" s="19">
        <f t="shared" si="44"/>
        <v>45545</v>
      </c>
      <c r="D402" s="3">
        <f t="shared" si="43"/>
        <v>78</v>
      </c>
      <c r="E402" s="80" t="str">
        <f>VLOOKUP(Productos!B82,Tabla3[],2,FALSE)</f>
        <v>Achiote en Pepa</v>
      </c>
      <c r="F402" s="78" t="str">
        <f>VLOOKUP(Productos!C82,Tabla3[[Nombre]:[Precio]],2,FALSE)</f>
        <v>Primera Necesidad</v>
      </c>
      <c r="G402" s="101" t="s">
        <v>173</v>
      </c>
      <c r="H402" s="79" t="s">
        <v>152</v>
      </c>
      <c r="I402" s="111">
        <f>VLOOKUP(Productos!C82,Tabla3[[Nombre]:[Precio]],3,FALSE)</f>
        <v>0.1</v>
      </c>
      <c r="J402">
        <v>0</v>
      </c>
      <c r="K402" s="9">
        <f t="shared" si="45"/>
        <v>0</v>
      </c>
    </row>
    <row r="403" spans="2:11" hidden="1" x14ac:dyDescent="0.25">
      <c r="B403" s="3">
        <f t="shared" si="42"/>
        <v>79</v>
      </c>
      <c r="C403" s="19">
        <f t="shared" si="44"/>
        <v>45545</v>
      </c>
      <c r="D403" s="3">
        <f t="shared" si="43"/>
        <v>79</v>
      </c>
      <c r="E403" s="80" t="str">
        <f>VLOOKUP(Productos!B83,Tabla3[],2,FALSE)</f>
        <v>Té en Sobre</v>
      </c>
      <c r="F403" s="78" t="str">
        <f>VLOOKUP(Productos!C83,Tabla3[[Nombre]:[Precio]],2,FALSE)</f>
        <v>Primera Necesidad</v>
      </c>
      <c r="G403" s="101" t="s">
        <v>173</v>
      </c>
      <c r="H403" s="79" t="s">
        <v>152</v>
      </c>
      <c r="I403" s="111">
        <f>VLOOKUP(Productos!C83,Tabla3[[Nombre]:[Precio]],3,FALSE)</f>
        <v>0.1</v>
      </c>
      <c r="J403">
        <v>0</v>
      </c>
      <c r="K403" s="9">
        <f t="shared" si="45"/>
        <v>0</v>
      </c>
    </row>
    <row r="404" spans="2:11" hidden="1" x14ac:dyDescent="0.25">
      <c r="B404" s="3">
        <f t="shared" si="42"/>
        <v>80</v>
      </c>
      <c r="C404" s="19">
        <f t="shared" si="44"/>
        <v>45545</v>
      </c>
      <c r="D404" s="3">
        <f t="shared" si="43"/>
        <v>80</v>
      </c>
      <c r="E404" s="80" t="str">
        <f>VLOOKUP(Productos!B84,Tabla3[],2,FALSE)</f>
        <v>Comino</v>
      </c>
      <c r="F404" s="78" t="str">
        <f>VLOOKUP(Productos!C84,Tabla3[[Nombre]:[Precio]],2,FALSE)</f>
        <v>Primera Necesidad</v>
      </c>
      <c r="G404" s="101" t="s">
        <v>173</v>
      </c>
      <c r="H404" s="79" t="s">
        <v>152</v>
      </c>
      <c r="I404" s="111">
        <f>VLOOKUP(Productos!C84,Tabla3[[Nombre]:[Precio]],3,FALSE)</f>
        <v>0.1</v>
      </c>
      <c r="J404">
        <v>0</v>
      </c>
      <c r="K404" s="9">
        <f t="shared" si="45"/>
        <v>0</v>
      </c>
    </row>
    <row r="405" spans="2:11" hidden="1" x14ac:dyDescent="0.25">
      <c r="B405" s="3">
        <f t="shared" si="42"/>
        <v>81</v>
      </c>
      <c r="C405" s="19">
        <f t="shared" si="44"/>
        <v>45545</v>
      </c>
      <c r="D405" s="3">
        <f t="shared" si="43"/>
        <v>81</v>
      </c>
      <c r="E405" s="80" t="str">
        <f>VLOOKUP(Productos!B85,Tabla3[],2,FALSE)</f>
        <v>Leche Viglac 1/2 Litro</v>
      </c>
      <c r="F405" s="78" t="str">
        <f>VLOOKUP(Productos!C85,Tabla3[[Nombre]:[Precio]],2,FALSE)</f>
        <v>Primera Necesidad</v>
      </c>
      <c r="G405" s="101" t="s">
        <v>173</v>
      </c>
      <c r="H405" s="79" t="s">
        <v>152</v>
      </c>
      <c r="I405" s="111">
        <f>VLOOKUP(Productos!C85,Tabla3[[Nombre]:[Precio]],3,FALSE)</f>
        <v>0.5</v>
      </c>
      <c r="J405">
        <v>0</v>
      </c>
      <c r="K405" s="9">
        <f t="shared" si="45"/>
        <v>0</v>
      </c>
    </row>
    <row r="406" spans="2:11" hidden="1" x14ac:dyDescent="0.25">
      <c r="B406" s="3">
        <f t="shared" si="42"/>
        <v>82</v>
      </c>
      <c r="C406" s="19">
        <f t="shared" si="44"/>
        <v>45545</v>
      </c>
      <c r="D406" s="3">
        <f t="shared" si="43"/>
        <v>82</v>
      </c>
      <c r="E406" s="80" t="str">
        <f>VLOOKUP(Productos!B86,Tabla3[],2,FALSE)</f>
        <v>Leche Viglac 1/4</v>
      </c>
      <c r="F406" s="78" t="str">
        <f>VLOOKUP(Productos!C86,Tabla3[[Nombre]:[Precio]],2,FALSE)</f>
        <v>Primera Necesidad</v>
      </c>
      <c r="G406" s="101" t="s">
        <v>173</v>
      </c>
      <c r="H406" s="79" t="s">
        <v>152</v>
      </c>
      <c r="I406" s="111">
        <f>VLOOKUP(Productos!C86,Tabla3[[Nombre]:[Precio]],3,FALSE)</f>
        <v>0.25</v>
      </c>
      <c r="J406">
        <v>0</v>
      </c>
      <c r="K406" s="9">
        <f t="shared" si="45"/>
        <v>0</v>
      </c>
    </row>
    <row r="407" spans="2:11" hidden="1" x14ac:dyDescent="0.25">
      <c r="B407" s="3">
        <f t="shared" si="42"/>
        <v>83</v>
      </c>
      <c r="C407" s="19">
        <f t="shared" si="44"/>
        <v>45545</v>
      </c>
      <c r="D407" s="3">
        <f t="shared" si="43"/>
        <v>83</v>
      </c>
      <c r="E407" s="80" t="str">
        <f>VLOOKUP(Productos!B87,Tabla3[],2,FALSE)</f>
        <v>Ajo en Pepa</v>
      </c>
      <c r="F407" s="78" t="str">
        <f>VLOOKUP(Productos!C87,Tabla3[[Nombre]:[Precio]],2,FALSE)</f>
        <v>Primera Necesidad</v>
      </c>
      <c r="G407" s="101" t="s">
        <v>173</v>
      </c>
      <c r="H407" s="79" t="s">
        <v>151</v>
      </c>
      <c r="I407" s="111">
        <f>VLOOKUP(Productos!C87,Tabla3[[Nombre]:[Precio]],3,FALSE)</f>
        <v>0.2</v>
      </c>
      <c r="J407">
        <v>0</v>
      </c>
      <c r="K407" s="9">
        <f t="shared" si="45"/>
        <v>0</v>
      </c>
    </row>
    <row r="408" spans="2:11" x14ac:dyDescent="0.25">
      <c r="B408" s="3">
        <f t="shared" si="42"/>
        <v>84</v>
      </c>
      <c r="C408" s="19">
        <f t="shared" si="44"/>
        <v>45545</v>
      </c>
      <c r="D408" s="3">
        <f t="shared" si="43"/>
        <v>84</v>
      </c>
      <c r="E408" s="80" t="str">
        <f>VLOOKUP(Productos!B88,Tabla3[],2,FALSE)</f>
        <v>Pulp de Durazno</v>
      </c>
      <c r="F408" s="137" t="str">
        <f>VLOOKUP(Productos!C88,Tabla3[[Nombre]:[Precio]],2,FALSE)</f>
        <v>Bebidas</v>
      </c>
      <c r="G408" s="101" t="s">
        <v>173</v>
      </c>
      <c r="H408" s="79" t="s">
        <v>151</v>
      </c>
      <c r="I408" s="111">
        <f>VLOOKUP(Productos!C88,Tabla3[[Nombre]:[Precio]],3,FALSE)</f>
        <v>0.3</v>
      </c>
      <c r="J408">
        <v>2</v>
      </c>
      <c r="K408" s="9">
        <f t="shared" si="45"/>
        <v>0.6</v>
      </c>
    </row>
    <row r="409" spans="2:11" hidden="1" x14ac:dyDescent="0.25">
      <c r="B409" s="3">
        <f t="shared" si="42"/>
        <v>85</v>
      </c>
      <c r="C409" s="19">
        <f t="shared" si="44"/>
        <v>45545</v>
      </c>
      <c r="D409" s="3">
        <f t="shared" si="43"/>
        <v>85</v>
      </c>
      <c r="E409" s="80" t="str">
        <f>VLOOKUP(Productos!B89,Tabla3[],2,FALSE)</f>
        <v>Limon</v>
      </c>
      <c r="F409" s="78" t="str">
        <f>VLOOKUP(Productos!C89,Tabla3[[Nombre]:[Precio]],2,FALSE)</f>
        <v>Primera Necesidad</v>
      </c>
      <c r="G409" s="101" t="s">
        <v>173</v>
      </c>
      <c r="H409" s="79" t="s">
        <v>151</v>
      </c>
      <c r="I409" s="111">
        <f>VLOOKUP(Productos!C89,Tabla3[[Nombre]:[Precio]],3,FALSE)</f>
        <v>0.1</v>
      </c>
      <c r="J409">
        <v>0</v>
      </c>
      <c r="K409" s="9">
        <f t="shared" si="45"/>
        <v>0</v>
      </c>
    </row>
    <row r="410" spans="2:11" hidden="1" x14ac:dyDescent="0.25">
      <c r="B410" s="3">
        <f t="shared" si="42"/>
        <v>86</v>
      </c>
      <c r="C410" s="19">
        <f t="shared" si="44"/>
        <v>45545</v>
      </c>
      <c r="D410" s="3">
        <f t="shared" si="43"/>
        <v>86</v>
      </c>
      <c r="E410" s="80" t="str">
        <f>VLOOKUP(Productos!B90,Tabla3[],2,FALSE)</f>
        <v>Naranjilla</v>
      </c>
      <c r="F410" s="78" t="str">
        <f>VLOOKUP(Productos!C90,Tabla3[[Nombre]:[Precio]],2,FALSE)</f>
        <v>Primera Necesidad</v>
      </c>
      <c r="G410" s="101" t="s">
        <v>173</v>
      </c>
      <c r="H410" s="79" t="s">
        <v>151</v>
      </c>
      <c r="I410" s="111">
        <f>VLOOKUP(Productos!C90,Tabla3[[Nombre]:[Precio]],3,FALSE)</f>
        <v>0.15</v>
      </c>
      <c r="J410">
        <v>0</v>
      </c>
      <c r="K410" s="9">
        <f t="shared" si="45"/>
        <v>0</v>
      </c>
    </row>
    <row r="411" spans="2:11" hidden="1" x14ac:dyDescent="0.25">
      <c r="B411" s="3">
        <f t="shared" si="42"/>
        <v>87</v>
      </c>
      <c r="C411" s="19">
        <f t="shared" si="44"/>
        <v>45545</v>
      </c>
      <c r="D411" s="3">
        <f t="shared" si="43"/>
        <v>87</v>
      </c>
      <c r="E411" s="80" t="str">
        <f>VLOOKUP(Productos!B91,Tabla3[],2,FALSE)</f>
        <v>Totame de Árbol</v>
      </c>
      <c r="F411" s="78" t="str">
        <f>VLOOKUP(Productos!C91,Tabla3[[Nombre]:[Precio]],2,FALSE)</f>
        <v>Primera Necesidad</v>
      </c>
      <c r="G411" s="101" t="s">
        <v>173</v>
      </c>
      <c r="H411" s="79" t="s">
        <v>151</v>
      </c>
      <c r="I411" s="111">
        <f>VLOOKUP(Productos!C91,Tabla3[[Nombre]:[Precio]],3,FALSE)</f>
        <v>0.3</v>
      </c>
      <c r="J411">
        <v>0</v>
      </c>
      <c r="K411" s="9">
        <f t="shared" si="45"/>
        <v>0</v>
      </c>
    </row>
    <row r="412" spans="2:11" hidden="1" x14ac:dyDescent="0.25">
      <c r="B412" s="3">
        <f t="shared" si="42"/>
        <v>88</v>
      </c>
      <c r="C412" s="19">
        <f t="shared" si="44"/>
        <v>45545</v>
      </c>
      <c r="D412" s="3">
        <f t="shared" si="43"/>
        <v>88</v>
      </c>
      <c r="E412" s="80" t="str">
        <f>VLOOKUP(Productos!B92,Tabla3[],2,FALSE)</f>
        <v>Pasta Colgate</v>
      </c>
      <c r="F412" s="78" t="str">
        <f>VLOOKUP(Productos!C92,Tabla3[[Nombre]:[Precio]],2,FALSE)</f>
        <v>Limpieza Personal</v>
      </c>
      <c r="G412" s="101" t="s">
        <v>173</v>
      </c>
      <c r="H412" s="79" t="s">
        <v>151</v>
      </c>
      <c r="I412" s="111">
        <f>VLOOKUP(Productos!C92,Tabla3[[Nombre]:[Precio]],3,FALSE)</f>
        <v>1.1000000000000001</v>
      </c>
      <c r="J412">
        <v>0</v>
      </c>
      <c r="K412" s="9">
        <f t="shared" si="45"/>
        <v>0</v>
      </c>
    </row>
    <row r="413" spans="2:11" hidden="1" x14ac:dyDescent="0.25">
      <c r="B413" s="3">
        <f t="shared" si="42"/>
        <v>89</v>
      </c>
      <c r="C413" s="19">
        <f t="shared" si="44"/>
        <v>45545</v>
      </c>
      <c r="D413" s="3">
        <f t="shared" si="43"/>
        <v>89</v>
      </c>
      <c r="E413" s="80" t="str">
        <f>VLOOKUP(Productos!B93,Tabla3[],2,FALSE)</f>
        <v>Toallas Sanitarias Nosotras Paquete</v>
      </c>
      <c r="F413" s="78" t="str">
        <f>VLOOKUP(Productos!C93,Tabla3[[Nombre]:[Precio]],2,FALSE)</f>
        <v>Limpieza Personal</v>
      </c>
      <c r="G413" s="101" t="s">
        <v>173</v>
      </c>
      <c r="H413" s="79" t="s">
        <v>151</v>
      </c>
      <c r="I413" s="111">
        <f>VLOOKUP(Productos!C93,Tabla3[[Nombre]:[Precio]],3,FALSE)</f>
        <v>1.1499999999999999</v>
      </c>
      <c r="J413">
        <v>0</v>
      </c>
      <c r="K413" s="9">
        <f t="shared" si="45"/>
        <v>0</v>
      </c>
    </row>
    <row r="414" spans="2:11" hidden="1" x14ac:dyDescent="0.25">
      <c r="B414" s="3">
        <f t="shared" si="42"/>
        <v>90</v>
      </c>
      <c r="C414" s="19">
        <f t="shared" si="44"/>
        <v>45545</v>
      </c>
      <c r="D414" s="3">
        <f t="shared" si="43"/>
        <v>90</v>
      </c>
      <c r="E414" s="80" t="str">
        <f>VLOOKUP(Productos!B94,Tabla3[],2,FALSE)</f>
        <v>Toallas Sanitarias Nosotras Unidad</v>
      </c>
      <c r="F414" s="78" t="str">
        <f>VLOOKUP(Productos!C94,Tabla3[[Nombre]:[Precio]],2,FALSE)</f>
        <v>Limpieza Personal</v>
      </c>
      <c r="G414" s="101" t="s">
        <v>173</v>
      </c>
      <c r="H414" s="79" t="s">
        <v>151</v>
      </c>
      <c r="I414" s="111">
        <f>VLOOKUP(Productos!C94,Tabla3[[Nombre]:[Precio]],3,FALSE)</f>
        <v>0.15</v>
      </c>
      <c r="J414">
        <v>0</v>
      </c>
      <c r="K414" s="9">
        <f t="shared" si="45"/>
        <v>0</v>
      </c>
    </row>
    <row r="415" spans="2:11" hidden="1" x14ac:dyDescent="0.25">
      <c r="B415" s="3">
        <f t="shared" si="42"/>
        <v>91</v>
      </c>
      <c r="C415" s="19">
        <f t="shared" si="44"/>
        <v>45545</v>
      </c>
      <c r="D415" s="3">
        <f t="shared" si="43"/>
        <v>91</v>
      </c>
      <c r="E415" s="80" t="str">
        <f>VLOOKUP(Productos!B95,Tabla3[],2,FALSE)</f>
        <v>Toallas Sanitarias Siempre Libre Paquete</v>
      </c>
      <c r="F415" s="78" t="str">
        <f>VLOOKUP(Productos!C95,Tabla3[[Nombre]:[Precio]],2,FALSE)</f>
        <v>Limpieza Personal</v>
      </c>
      <c r="G415" s="101" t="s">
        <v>173</v>
      </c>
      <c r="H415" s="79" t="s">
        <v>151</v>
      </c>
      <c r="I415" s="111">
        <f>VLOOKUP(Productos!C95,Tabla3[[Nombre]:[Precio]],3,FALSE)</f>
        <v>1.1499999999999999</v>
      </c>
      <c r="J415">
        <v>0</v>
      </c>
      <c r="K415" s="9">
        <f t="shared" si="45"/>
        <v>0</v>
      </c>
    </row>
    <row r="416" spans="2:11" hidden="1" x14ac:dyDescent="0.25">
      <c r="B416" s="3">
        <f t="shared" si="42"/>
        <v>92</v>
      </c>
      <c r="C416" s="19">
        <f t="shared" si="44"/>
        <v>45545</v>
      </c>
      <c r="D416" s="3">
        <f t="shared" si="43"/>
        <v>92</v>
      </c>
      <c r="E416" s="80" t="str">
        <f>VLOOKUP(Productos!B96,Tabla3[],2,FALSE)</f>
        <v>Toallas Sanitarias Siempre Libre Unidad</v>
      </c>
      <c r="F416" s="78" t="str">
        <f>VLOOKUP(Productos!C96,Tabla3[[Nombre]:[Precio]],2,FALSE)</f>
        <v>Limpieza Personal</v>
      </c>
      <c r="G416" s="101" t="s">
        <v>173</v>
      </c>
      <c r="H416" s="79" t="s">
        <v>151</v>
      </c>
      <c r="I416" s="111">
        <f>VLOOKUP(Productos!C96,Tabla3[[Nombre]:[Precio]],3,FALSE)</f>
        <v>0.15</v>
      </c>
      <c r="J416">
        <v>0</v>
      </c>
      <c r="K416" s="9">
        <f t="shared" si="45"/>
        <v>0</v>
      </c>
    </row>
    <row r="417" spans="2:11" hidden="1" x14ac:dyDescent="0.25">
      <c r="B417" s="3">
        <f t="shared" si="42"/>
        <v>93</v>
      </c>
      <c r="C417" s="19">
        <f t="shared" si="44"/>
        <v>45545</v>
      </c>
      <c r="D417" s="3">
        <f t="shared" si="43"/>
        <v>93</v>
      </c>
      <c r="E417" s="80" t="str">
        <f>VLOOKUP(Productos!B97,Tabla3[],2,FALSE)</f>
        <v>Protectores Intimas Paquete</v>
      </c>
      <c r="F417" s="78" t="str">
        <f>VLOOKUP(Productos!C97,Tabla3[[Nombre]:[Precio]],2,FALSE)</f>
        <v>Limpieza Personal</v>
      </c>
      <c r="G417" s="101" t="s">
        <v>173</v>
      </c>
      <c r="H417" s="79" t="s">
        <v>151</v>
      </c>
      <c r="I417" s="111">
        <f>VLOOKUP(Productos!C97,Tabla3[[Nombre]:[Precio]],3,FALSE)</f>
        <v>1.25</v>
      </c>
      <c r="J417">
        <v>0</v>
      </c>
      <c r="K417" s="9">
        <f t="shared" si="45"/>
        <v>0</v>
      </c>
    </row>
    <row r="418" spans="2:11" hidden="1" x14ac:dyDescent="0.25">
      <c r="B418" s="3">
        <f t="shared" si="42"/>
        <v>94</v>
      </c>
      <c r="C418" s="19">
        <f t="shared" si="44"/>
        <v>45545</v>
      </c>
      <c r="D418" s="3">
        <f t="shared" si="43"/>
        <v>94</v>
      </c>
      <c r="E418" s="80" t="str">
        <f>VLOOKUP(Productos!B98,Tabla3[],2,FALSE)</f>
        <v>Protectores Intimas Unidad</v>
      </c>
      <c r="F418" s="78" t="str">
        <f>VLOOKUP(Productos!C98,Tabla3[[Nombre]:[Precio]],2,FALSE)</f>
        <v>Limpieza Personal</v>
      </c>
      <c r="G418" s="101" t="s">
        <v>173</v>
      </c>
      <c r="H418" s="79" t="s">
        <v>151</v>
      </c>
      <c r="I418" s="111">
        <f>VLOOKUP(Productos!C98,Tabla3[[Nombre]:[Precio]],3,FALSE)</f>
        <v>0.15</v>
      </c>
      <c r="J418">
        <v>0</v>
      </c>
      <c r="K418" s="9">
        <f t="shared" si="45"/>
        <v>0</v>
      </c>
    </row>
    <row r="419" spans="2:11" hidden="1" x14ac:dyDescent="0.25">
      <c r="B419" s="3">
        <f t="shared" si="42"/>
        <v>95</v>
      </c>
      <c r="C419" s="19">
        <f t="shared" si="44"/>
        <v>45545</v>
      </c>
      <c r="D419" s="3">
        <f t="shared" si="43"/>
        <v>95</v>
      </c>
      <c r="E419" s="80" t="str">
        <f>VLOOKUP(Productos!B99,Tabla3[],2,FALSE)</f>
        <v>Salchicha</v>
      </c>
      <c r="F419" s="78" t="str">
        <f>VLOOKUP(Productos!C99,Tabla3[[Nombre]:[Precio]],2,FALSE)</f>
        <v>Embutidos</v>
      </c>
      <c r="G419" s="101" t="s">
        <v>173</v>
      </c>
      <c r="H419" s="79" t="s">
        <v>151</v>
      </c>
      <c r="I419" s="111">
        <f>VLOOKUP(Productos!C99,Tabla3[[Nombre]:[Precio]],3,FALSE)</f>
        <v>0.15</v>
      </c>
      <c r="J419">
        <v>0</v>
      </c>
      <c r="K419" s="9">
        <f t="shared" si="45"/>
        <v>0</v>
      </c>
    </row>
    <row r="420" spans="2:11" hidden="1" x14ac:dyDescent="0.25">
      <c r="B420" s="3">
        <f t="shared" si="42"/>
        <v>96</v>
      </c>
      <c r="C420" s="19">
        <f t="shared" si="44"/>
        <v>45545</v>
      </c>
      <c r="D420" s="3">
        <f t="shared" si="43"/>
        <v>96</v>
      </c>
      <c r="E420" s="80" t="str">
        <f>VLOOKUP(Productos!B100,Tabla3[],2,FALSE)</f>
        <v>Chorizo</v>
      </c>
      <c r="F420" s="78" t="str">
        <f>VLOOKUP(Productos!C100,Tabla3[[Nombre]:[Precio]],2,FALSE)</f>
        <v>Embutidos</v>
      </c>
      <c r="G420" s="101" t="s">
        <v>173</v>
      </c>
      <c r="H420" s="79" t="s">
        <v>151</v>
      </c>
      <c r="I420" s="111">
        <f>VLOOKUP(Productos!C100,Tabla3[[Nombre]:[Precio]],3,FALSE)</f>
        <v>0.3</v>
      </c>
      <c r="J420">
        <v>0</v>
      </c>
      <c r="K420" s="9">
        <f t="shared" si="45"/>
        <v>0</v>
      </c>
    </row>
    <row r="421" spans="2:11" hidden="1" x14ac:dyDescent="0.25">
      <c r="B421" s="3">
        <f t="shared" ref="B421:B452" si="46">ROW(A97)</f>
        <v>97</v>
      </c>
      <c r="C421" s="19">
        <f t="shared" si="44"/>
        <v>45545</v>
      </c>
      <c r="D421" s="3">
        <f t="shared" ref="D421:D452" si="47">ROW(A97)</f>
        <v>97</v>
      </c>
      <c r="E421" s="80" t="str">
        <f>VLOOKUP(Productos!B101,Tabla3[],2,FALSE)</f>
        <v>Canela</v>
      </c>
      <c r="F421" s="78" t="str">
        <f>VLOOKUP(Productos!C101,Tabla3[[Nombre]:[Precio]],2,FALSE)</f>
        <v>Primera Necesidad</v>
      </c>
      <c r="G421" s="101" t="s">
        <v>173</v>
      </c>
      <c r="H421" s="79" t="s">
        <v>151</v>
      </c>
      <c r="I421" s="111">
        <f>VLOOKUP(Productos!C101,Tabla3[[Nombre]:[Precio]],3,FALSE)</f>
        <v>0.1</v>
      </c>
      <c r="J421">
        <v>0</v>
      </c>
      <c r="K421" s="9">
        <f t="shared" si="45"/>
        <v>0</v>
      </c>
    </row>
    <row r="422" spans="2:11" hidden="1" x14ac:dyDescent="0.25">
      <c r="B422" s="3">
        <f>ROW(A101)</f>
        <v>101</v>
      </c>
      <c r="C422" s="19">
        <f t="shared" si="44"/>
        <v>45545</v>
      </c>
      <c r="D422" s="3">
        <f>ROW(A101)</f>
        <v>101</v>
      </c>
      <c r="E422" s="80" t="str">
        <f>VLOOKUP(Productos!B105,Tabla3[],2,FALSE)</f>
        <v>Lapiz de Madera Genius</v>
      </c>
      <c r="F422" s="78" t="str">
        <f>VLOOKUP(Productos!C105,Tabla3[[Nombre]:[Precio]],2,FALSE)</f>
        <v>Utiles Escolares</v>
      </c>
      <c r="G422" s="101" t="s">
        <v>173</v>
      </c>
      <c r="H422" s="79" t="s">
        <v>151</v>
      </c>
      <c r="I422" s="111">
        <f>VLOOKUP(Productos!C105,Tabla3[[Nombre]:[Precio]],3,FALSE)</f>
        <v>0.3</v>
      </c>
      <c r="J422">
        <v>0</v>
      </c>
      <c r="K422" s="9">
        <f t="shared" si="45"/>
        <v>0</v>
      </c>
    </row>
    <row r="423" spans="2:11" hidden="1" x14ac:dyDescent="0.25">
      <c r="B423" s="3">
        <f>ROW(A102)</f>
        <v>102</v>
      </c>
      <c r="C423" s="19">
        <f t="shared" si="44"/>
        <v>45545</v>
      </c>
      <c r="D423" s="3">
        <f>ROW(A102)</f>
        <v>102</v>
      </c>
      <c r="E423" s="80" t="str">
        <f>VLOOKUP(Productos!B106,Tabla3[],2,FALSE)</f>
        <v>Lapiz de Madera Alex</v>
      </c>
      <c r="F423" s="78" t="str">
        <f>VLOOKUP(Productos!C106,Tabla3[[Nombre]:[Precio]],2,FALSE)</f>
        <v>Utiles Escolares</v>
      </c>
      <c r="G423" s="101" t="s">
        <v>173</v>
      </c>
      <c r="H423" s="79" t="s">
        <v>151</v>
      </c>
      <c r="I423" s="111">
        <f>VLOOKUP(Productos!C106,Tabla3[[Nombre]:[Precio]],3,FALSE)</f>
        <v>0.3</v>
      </c>
      <c r="J423">
        <v>0</v>
      </c>
      <c r="K423" s="9">
        <f t="shared" si="45"/>
        <v>0</v>
      </c>
    </row>
    <row r="424" spans="2:11" hidden="1" x14ac:dyDescent="0.25">
      <c r="B424" s="3">
        <f>ROW(A103)</f>
        <v>103</v>
      </c>
      <c r="C424" s="19">
        <f t="shared" si="44"/>
        <v>45545</v>
      </c>
      <c r="D424" s="3">
        <f>ROW(A103)</f>
        <v>103</v>
      </c>
      <c r="E424" s="80" t="str">
        <f>VLOOKUP(Productos!B107,Tabla3[],2,FALSE)</f>
        <v>Sacapuntas de Acero</v>
      </c>
      <c r="F424" s="78" t="str">
        <f>VLOOKUP(Productos!C107,Tabla3[[Nombre]:[Precio]],2,FALSE)</f>
        <v>Utiles Escolares</v>
      </c>
      <c r="G424" s="101" t="s">
        <v>173</v>
      </c>
      <c r="H424" s="79" t="s">
        <v>151</v>
      </c>
      <c r="I424" s="111">
        <f>VLOOKUP(Productos!C107,Tabla3[[Nombre]:[Precio]],3,FALSE)</f>
        <v>0.3</v>
      </c>
      <c r="J424">
        <v>0</v>
      </c>
      <c r="K424" s="9">
        <f t="shared" si="45"/>
        <v>0</v>
      </c>
    </row>
    <row r="425" spans="2:11" hidden="1" x14ac:dyDescent="0.25">
      <c r="B425" s="3">
        <f>ROW(A104)</f>
        <v>104</v>
      </c>
      <c r="C425" s="19">
        <f t="shared" si="44"/>
        <v>45545</v>
      </c>
      <c r="D425" s="3">
        <f>ROW(A104)</f>
        <v>104</v>
      </c>
      <c r="E425" s="80" t="str">
        <f>VLOOKUP(Productos!B108,Tabla3[],2,FALSE)</f>
        <v>Sacapuntas de plastico</v>
      </c>
      <c r="F425" s="78" t="str">
        <f>VLOOKUP(Productos!C108,Tabla3[[Nombre]:[Precio]],2,FALSE)</f>
        <v>Utiles Escolares</v>
      </c>
      <c r="G425" s="101" t="s">
        <v>173</v>
      </c>
      <c r="H425" s="79" t="s">
        <v>151</v>
      </c>
      <c r="I425" s="111">
        <f>VLOOKUP(Productos!C108,Tabla3[[Nombre]:[Precio]],3,FALSE)</f>
        <v>0.15</v>
      </c>
      <c r="J425">
        <v>0</v>
      </c>
      <c r="K425" s="9">
        <f t="shared" si="45"/>
        <v>0</v>
      </c>
    </row>
    <row r="426" spans="2:11" hidden="1" x14ac:dyDescent="0.25">
      <c r="B426" s="3">
        <f>ROW(A105)</f>
        <v>105</v>
      </c>
      <c r="C426" s="19">
        <f t="shared" si="44"/>
        <v>45545</v>
      </c>
      <c r="D426" s="3">
        <f>ROW(A105)</f>
        <v>105</v>
      </c>
      <c r="E426" s="80" t="str">
        <f>VLOOKUP(Productos!B109,Tabla3[],2,FALSE)</f>
        <v>Borrador de Queso</v>
      </c>
      <c r="F426" s="78" t="str">
        <f>VLOOKUP(Productos!C109,Tabla3[[Nombre]:[Precio]],2,FALSE)</f>
        <v>Utiles Escolares</v>
      </c>
      <c r="G426" s="101" t="s">
        <v>173</v>
      </c>
      <c r="H426" s="79" t="s">
        <v>151</v>
      </c>
      <c r="I426" s="111">
        <f>VLOOKUP(Productos!C109,Tabla3[[Nombre]:[Precio]],3,FALSE)</f>
        <v>0.3</v>
      </c>
      <c r="J426">
        <v>0</v>
      </c>
      <c r="K426" s="9">
        <f t="shared" si="45"/>
        <v>0</v>
      </c>
    </row>
    <row r="427" spans="2:11" hidden="1" x14ac:dyDescent="0.25">
      <c r="B427" s="3">
        <f>ROW(A107)</f>
        <v>107</v>
      </c>
      <c r="C427" s="19">
        <f t="shared" si="44"/>
        <v>45545</v>
      </c>
      <c r="D427" s="3">
        <f>ROW(A107)</f>
        <v>107</v>
      </c>
      <c r="E427" s="80" t="str">
        <f>VLOOKUP(Productos!B110,Tabla3[],2,FALSE)</f>
        <v>Helado de Oreo</v>
      </c>
      <c r="F427" s="78" t="str">
        <f>VLOOKUP(Productos!C110,Tabla3[[Nombre]:[Precio]],2,FALSE)</f>
        <v>Golosinas</v>
      </c>
      <c r="G427" s="101" t="s">
        <v>175</v>
      </c>
      <c r="H427" s="79" t="s">
        <v>152</v>
      </c>
      <c r="I427" s="111">
        <f>VLOOKUP(Productos!C110,Tabla3[[Nombre]:[Precio]],3,FALSE)</f>
        <v>0.25</v>
      </c>
      <c r="J427">
        <v>0</v>
      </c>
      <c r="K427" s="9">
        <f t="shared" si="45"/>
        <v>0</v>
      </c>
    </row>
    <row r="428" spans="2:11" hidden="1" x14ac:dyDescent="0.25">
      <c r="B428" s="3">
        <f>ROW(A108)</f>
        <v>108</v>
      </c>
      <c r="C428" s="19">
        <f t="shared" si="44"/>
        <v>45545</v>
      </c>
      <c r="D428" s="3">
        <f>ROW(A108)</f>
        <v>108</v>
      </c>
      <c r="E428" s="80" t="str">
        <f>VLOOKUP(Productos!B111,Tabla3[],2,FALSE)</f>
        <v xml:space="preserve"> Platano</v>
      </c>
      <c r="F428" s="78" t="str">
        <f>VLOOKUP(Productos!C111,Tabla3[[Nombre]:[Precio]],2,FALSE)</f>
        <v>Primera Necesidad</v>
      </c>
      <c r="G428" s="101" t="s">
        <v>175</v>
      </c>
      <c r="H428" s="79" t="s">
        <v>151</v>
      </c>
      <c r="I428" s="111">
        <f>VLOOKUP(Productos!C111,Tabla3[[Nombre]:[Precio]],3,FALSE)</f>
        <v>4</v>
      </c>
      <c r="J428">
        <v>0</v>
      </c>
      <c r="K428" s="9">
        <f t="shared" si="45"/>
        <v>0</v>
      </c>
    </row>
    <row r="429" spans="2:11" hidden="1" x14ac:dyDescent="0.25">
      <c r="B429" s="3">
        <f>ROW(A109)</f>
        <v>109</v>
      </c>
      <c r="C429" s="19">
        <f t="shared" si="44"/>
        <v>45545</v>
      </c>
      <c r="D429" s="3">
        <f>ROW(A109)</f>
        <v>109</v>
      </c>
      <c r="E429" s="80" t="str">
        <f>VLOOKUP(Productos!B112,Tabla3[],2,FALSE)</f>
        <v>Nutribela</v>
      </c>
      <c r="F429" s="78" t="str">
        <f>VLOOKUP(Productos!C112,Tabla3[[Nombre]:[Precio]],2,FALSE)</f>
        <v>Primera Necesidad</v>
      </c>
      <c r="G429" s="101" t="s">
        <v>175</v>
      </c>
      <c r="H429" s="79" t="s">
        <v>151</v>
      </c>
      <c r="I429" s="111">
        <f>VLOOKUP(Productos!C112,Tabla3[[Nombre]:[Precio]],3,FALSE)</f>
        <v>0.5</v>
      </c>
      <c r="J429">
        <v>0</v>
      </c>
      <c r="K429" s="9">
        <f t="shared" si="45"/>
        <v>0</v>
      </c>
    </row>
    <row r="430" spans="2:11" x14ac:dyDescent="0.25">
      <c r="B430" s="3">
        <f>ROW(A110)</f>
        <v>110</v>
      </c>
      <c r="C430" s="19">
        <f t="shared" si="44"/>
        <v>45545</v>
      </c>
      <c r="D430" s="3">
        <f>ROW(A110)</f>
        <v>110</v>
      </c>
      <c r="E430" s="80" t="str">
        <f>VLOOKUP(Productos!B113,Tabla3[],2,FALSE)</f>
        <v>Gelatina de Crema</v>
      </c>
      <c r="F430" s="137" t="str">
        <f>VLOOKUP(Productos!C113,Tabla3[[Nombre]:[Precio]],2,FALSE)</f>
        <v>Golosinas</v>
      </c>
      <c r="G430" s="101" t="s">
        <v>175</v>
      </c>
      <c r="H430" s="79" t="s">
        <v>152</v>
      </c>
      <c r="I430" s="111">
        <f>VLOOKUP(Productos!C113,Tabla3[[Nombre]:[Precio]],3,FALSE)</f>
        <v>0.25</v>
      </c>
      <c r="J430">
        <v>1</v>
      </c>
      <c r="K430" s="9">
        <f t="shared" si="45"/>
        <v>0.25</v>
      </c>
    </row>
    <row r="431" spans="2:11" hidden="1" x14ac:dyDescent="0.25">
      <c r="B431" s="3">
        <f>ROW(A111)</f>
        <v>111</v>
      </c>
      <c r="C431" s="19">
        <f t="shared" si="44"/>
        <v>45545</v>
      </c>
      <c r="D431" s="3">
        <f>ROW(A111)</f>
        <v>111</v>
      </c>
      <c r="E431" s="80" t="str">
        <f>VLOOKUP(Productos!B114,Tabla3[],2,FALSE)</f>
        <v>Esferografico Tinta negra</v>
      </c>
      <c r="F431" s="137" t="str">
        <f>VLOOKUP(Productos!C114,Tabla3[[Nombre]:[Precio]],2,FALSE)</f>
        <v>Utiles Escolares</v>
      </c>
      <c r="G431" s="101" t="s">
        <v>175</v>
      </c>
      <c r="H431" s="135" t="s">
        <v>152</v>
      </c>
      <c r="I431" s="111">
        <f>VLOOKUP(Productos!C114,Tabla3[[Nombre]:[Precio]],3,FALSE)</f>
        <v>0.5</v>
      </c>
      <c r="J431">
        <v>0</v>
      </c>
      <c r="K431" s="9">
        <f t="shared" si="45"/>
        <v>0</v>
      </c>
    </row>
    <row r="432" spans="2:11" x14ac:dyDescent="0.25">
      <c r="B432" s="3">
        <f>VLOOKUP(Productos!B126,Productos!B126:E127,1,FALSE)</f>
        <v>123</v>
      </c>
      <c r="C432" s="19">
        <f t="shared" si="44"/>
        <v>45545</v>
      </c>
      <c r="D432" s="3">
        <v>123</v>
      </c>
      <c r="E432" s="80" t="str">
        <f>VLOOKUP(Productos!B126,Productos!B126:E127,2,FALSE)</f>
        <v>Juego de Naipe color Azul</v>
      </c>
      <c r="F432" s="137" t="str">
        <f>VLOOKUP(Productos!C126,Productos!C126:D127,2,FALSE)</f>
        <v>Primera Necesidad</v>
      </c>
      <c r="G432" s="101" t="s">
        <v>175</v>
      </c>
      <c r="H432" s="79" t="s">
        <v>152</v>
      </c>
      <c r="I432" s="111">
        <v>0.6</v>
      </c>
      <c r="J432">
        <v>1</v>
      </c>
      <c r="K432" s="9">
        <f t="shared" si="45"/>
        <v>0.6</v>
      </c>
    </row>
    <row r="433" spans="2:11" x14ac:dyDescent="0.25">
      <c r="B433" s="3">
        <f>VLOOKUP(Productos!B127,Productos!B127:E140,1,FALSE)</f>
        <v>124</v>
      </c>
      <c r="C433" s="19">
        <f t="shared" si="44"/>
        <v>45545</v>
      </c>
      <c r="D433" s="3">
        <v>124</v>
      </c>
      <c r="E433" s="80" t="str">
        <f>VLOOKUP(Productos!B127,Productos!B127:E140,2,FALSE)</f>
        <v>Juego de Naipe color Rojo</v>
      </c>
      <c r="F433" s="137" t="str">
        <f>VLOOKUP(Productos!C127,Productos!C127:D140,2,FALSE)</f>
        <v>Primera Necesidad</v>
      </c>
      <c r="G433" s="101" t="s">
        <v>175</v>
      </c>
      <c r="H433" s="79" t="s">
        <v>152</v>
      </c>
      <c r="I433" s="111">
        <v>0.6</v>
      </c>
      <c r="J433">
        <v>1</v>
      </c>
      <c r="K433" s="9">
        <f t="shared" si="45"/>
        <v>0.6</v>
      </c>
    </row>
    <row r="434" spans="2:11" x14ac:dyDescent="0.25">
      <c r="B434" s="3">
        <f>ROW(A1)</f>
        <v>1</v>
      </c>
      <c r="C434" s="133">
        <f>DATE(2024,9,11)</f>
        <v>45546</v>
      </c>
      <c r="D434" s="3">
        <f>ROW(A1)</f>
        <v>1</v>
      </c>
      <c r="E434" s="116" t="str">
        <f>VLOOKUP(Productos!B5,Productos!B5:E15,2,FALSE)</f>
        <v>Big Cola Grande Negra</v>
      </c>
      <c r="F434" s="131" t="str">
        <f>VLOOKUP(Productos!C5,Productos!C5:E13,2,FALSE)</f>
        <v>Bebidas</v>
      </c>
      <c r="G434" s="134" t="s">
        <v>174</v>
      </c>
      <c r="H434" s="132" t="s">
        <v>151</v>
      </c>
      <c r="I434" s="112">
        <v>0.6</v>
      </c>
      <c r="J434">
        <v>2</v>
      </c>
      <c r="K434" s="9">
        <f t="shared" si="45"/>
        <v>1.2</v>
      </c>
    </row>
    <row r="435" spans="2:11" x14ac:dyDescent="0.25">
      <c r="B435" s="3">
        <f>ROW(A2)</f>
        <v>2</v>
      </c>
      <c r="C435" s="133">
        <f t="shared" ref="C435:C497" si="48">DATE(2024,9,11)</f>
        <v>45546</v>
      </c>
      <c r="D435" s="3">
        <f>ROW(A2)</f>
        <v>2</v>
      </c>
      <c r="E435" s="116" t="str">
        <f>VLOOKUP(Productos!B6,Productos!B6:E16,2,FALSE)</f>
        <v>Big Cola Pequeña Fresa</v>
      </c>
      <c r="F435" s="131" t="str">
        <f>VLOOKUP(Productos!C6,Productos!C6:E14,2,FALSE)</f>
        <v>Bebidas</v>
      </c>
      <c r="G435" s="134" t="s">
        <v>175</v>
      </c>
      <c r="H435" s="132" t="s">
        <v>151</v>
      </c>
      <c r="I435" s="112">
        <f>VLOOKUP(Productos!C6,Productos!C6:E15,3,FALSE)</f>
        <v>0.3</v>
      </c>
      <c r="J435">
        <v>1</v>
      </c>
      <c r="K435" s="9">
        <f t="shared" si="45"/>
        <v>0.3</v>
      </c>
    </row>
    <row r="436" spans="2:11" x14ac:dyDescent="0.25">
      <c r="B436" s="3">
        <f>ROW(A3)</f>
        <v>3</v>
      </c>
      <c r="C436" s="133">
        <f t="shared" si="48"/>
        <v>45546</v>
      </c>
      <c r="D436" s="3">
        <f>ROW(A3)</f>
        <v>3</v>
      </c>
      <c r="E436" s="116" t="str">
        <f>VLOOKUP(Productos!B7,Productos!B7:E17,2,FALSE)</f>
        <v>Volt</v>
      </c>
      <c r="F436" s="131" t="str">
        <f>VLOOKUP(Productos!C7,Productos!C7:E15,2,FALSE)</f>
        <v>Bebidas</v>
      </c>
      <c r="G436" s="134" t="s">
        <v>175</v>
      </c>
      <c r="H436" s="132" t="s">
        <v>152</v>
      </c>
      <c r="I436" s="112">
        <f>VLOOKUP(Productos!C7,Productos!C7:E16,3,FALSE)</f>
        <v>0.5</v>
      </c>
      <c r="J436">
        <v>1</v>
      </c>
      <c r="K436" s="9">
        <f t="shared" si="45"/>
        <v>0.5</v>
      </c>
    </row>
    <row r="437" spans="2:11" x14ac:dyDescent="0.25">
      <c r="B437" s="3">
        <f>ROW(A4)</f>
        <v>4</v>
      </c>
      <c r="C437" s="133">
        <f t="shared" si="48"/>
        <v>45546</v>
      </c>
      <c r="D437" s="3">
        <f>ROW(A4)</f>
        <v>4</v>
      </c>
      <c r="E437" s="116" t="str">
        <f>VLOOKUP(Productos!B8,Productos!B8:E18,2,FALSE)</f>
        <v>Helado de Manjar</v>
      </c>
      <c r="F437" s="131" t="str">
        <f>VLOOKUP(Productos!C8,Productos!C8:E16,2,FALSE)</f>
        <v>Golosinas</v>
      </c>
      <c r="G437" s="134" t="s">
        <v>175</v>
      </c>
      <c r="H437" s="132" t="s">
        <v>152</v>
      </c>
      <c r="I437" s="112">
        <f>VLOOKUP(Productos!C8,Productos!C8:E17,3,FALSE)</f>
        <v>0.25</v>
      </c>
      <c r="J437">
        <v>1</v>
      </c>
      <c r="K437" s="9">
        <f t="shared" si="45"/>
        <v>0.25</v>
      </c>
    </row>
    <row r="438" spans="2:11" x14ac:dyDescent="0.25">
      <c r="B438" s="3">
        <f>ROW(A5)</f>
        <v>5</v>
      </c>
      <c r="C438" s="133">
        <f t="shared" si="48"/>
        <v>45546</v>
      </c>
      <c r="D438" s="3">
        <f>ROW(A5)</f>
        <v>5</v>
      </c>
      <c r="E438" s="116" t="str">
        <f>VLOOKUP(Productos!B9,Productos!B9:E19,2,FALSE)</f>
        <v>Maduritos</v>
      </c>
      <c r="F438" s="131" t="str">
        <f>VLOOKUP(Productos!C9,Productos!C9:E17,2,FALSE)</f>
        <v>Golosinas</v>
      </c>
      <c r="G438" s="134" t="s">
        <v>175</v>
      </c>
      <c r="H438" s="132" t="s">
        <v>152</v>
      </c>
      <c r="I438" s="112">
        <f>VLOOKUP(Productos!C9,Productos!C9:E18,3,FALSE)</f>
        <v>0.25</v>
      </c>
      <c r="J438">
        <v>1</v>
      </c>
      <c r="K438" s="9">
        <f t="shared" si="45"/>
        <v>0.25</v>
      </c>
    </row>
    <row r="439" spans="2:11" x14ac:dyDescent="0.25">
      <c r="B439" s="3">
        <f t="shared" ref="B439" si="49">ROW(A6)</f>
        <v>6</v>
      </c>
      <c r="C439" s="133">
        <f t="shared" si="48"/>
        <v>45546</v>
      </c>
      <c r="D439" s="3">
        <f t="shared" ref="D439" si="50">ROW(A6)</f>
        <v>6</v>
      </c>
      <c r="E439" s="116" t="str">
        <f>VLOOKUP(Productos!B10,Productos!B9:D143,2,FALSE)</f>
        <v>Bolo de Yogurt</v>
      </c>
      <c r="F439" s="131" t="str">
        <f>VLOOKUP(Productos!C10,Productos!C10:E18,2,FALSE)</f>
        <v>Golosinas</v>
      </c>
      <c r="G439" s="134" t="s">
        <v>176</v>
      </c>
      <c r="H439" s="132" t="s">
        <v>152</v>
      </c>
      <c r="I439" s="112">
        <f>VLOOKUP(Productos!C10,Productos!C10:E19,3,FALSE)</f>
        <v>0.05</v>
      </c>
      <c r="J439">
        <v>1</v>
      </c>
      <c r="K439" s="9">
        <f t="shared" si="45"/>
        <v>0.05</v>
      </c>
    </row>
    <row r="440" spans="2:11" x14ac:dyDescent="0.25">
      <c r="B440" s="3">
        <f t="shared" ref="B440:B471" si="51">ROW(A7)</f>
        <v>7</v>
      </c>
      <c r="C440" s="133">
        <f t="shared" si="48"/>
        <v>45546</v>
      </c>
      <c r="D440" s="3">
        <f t="shared" ref="D440:D471" si="52">ROW(A7)</f>
        <v>7</v>
      </c>
      <c r="E440" s="116" t="str">
        <f>VLOOKUP(Productos!B11,Tabla3[],2,FALSE)</f>
        <v>Pan Unidad</v>
      </c>
      <c r="F440" s="131" t="str">
        <f>VLOOKUP(Productos!C11,Productos!C11:E19,2,FALSE)</f>
        <v>Primera Necesidad</v>
      </c>
      <c r="G440" s="134" t="s">
        <v>174</v>
      </c>
      <c r="H440" s="132" t="s">
        <v>151</v>
      </c>
      <c r="I440" s="112">
        <f>VLOOKUP(Productos!C11,Productos!C11:E20,3,FALSE)</f>
        <v>0.1</v>
      </c>
      <c r="J440">
        <v>9</v>
      </c>
      <c r="K440" s="9">
        <f t="shared" si="45"/>
        <v>0.9</v>
      </c>
    </row>
    <row r="441" spans="2:11" x14ac:dyDescent="0.25">
      <c r="B441" s="3">
        <f t="shared" si="51"/>
        <v>8</v>
      </c>
      <c r="C441" s="133">
        <f t="shared" si="48"/>
        <v>45546</v>
      </c>
      <c r="D441" s="3">
        <f t="shared" si="52"/>
        <v>8</v>
      </c>
      <c r="E441" s="116" t="str">
        <f>VLOOKUP(Productos!B12,Productos!B12:E22,2,FALSE)</f>
        <v>Chifle</v>
      </c>
      <c r="F441" s="131" t="str">
        <f>VLOOKUP(Productos!C12,Productos!C12:E20,2,FALSE)</f>
        <v>Golosinas</v>
      </c>
      <c r="G441" s="134" t="s">
        <v>175</v>
      </c>
      <c r="H441" s="132" t="s">
        <v>151</v>
      </c>
      <c r="I441" s="112">
        <f>VLOOKUP(Productos!C12,Productos!C12:E21,3,FALSE)</f>
        <v>0.25</v>
      </c>
      <c r="J441">
        <v>1</v>
      </c>
      <c r="K441" s="9">
        <f t="shared" si="45"/>
        <v>0.25</v>
      </c>
    </row>
    <row r="442" spans="2:11" x14ac:dyDescent="0.25">
      <c r="B442" s="3">
        <f t="shared" si="51"/>
        <v>9</v>
      </c>
      <c r="C442" s="133">
        <f t="shared" si="48"/>
        <v>45546</v>
      </c>
      <c r="D442" s="3">
        <f t="shared" si="52"/>
        <v>9</v>
      </c>
      <c r="E442" s="116" t="str">
        <f>VLOOKUP(Productos!B13,Productos!B13:E23,2,FALSE)</f>
        <v>Helado de Chicle</v>
      </c>
      <c r="F442" s="131" t="str">
        <f>VLOOKUP(Productos!C13,Productos!C13:E21,2,FALSE)</f>
        <v>Golosinas</v>
      </c>
      <c r="G442" s="134" t="s">
        <v>175</v>
      </c>
      <c r="H442" s="132" t="s">
        <v>152</v>
      </c>
      <c r="I442" s="112">
        <f>VLOOKUP(Productos!C13,Productos!C13:E22,3,FALSE)</f>
        <v>0.25</v>
      </c>
      <c r="J442">
        <v>1</v>
      </c>
      <c r="K442" s="9">
        <f t="shared" si="45"/>
        <v>0.25</v>
      </c>
    </row>
    <row r="443" spans="2:11" x14ac:dyDescent="0.25">
      <c r="B443" s="3">
        <f t="shared" si="51"/>
        <v>10</v>
      </c>
      <c r="C443" s="133">
        <f t="shared" si="48"/>
        <v>45546</v>
      </c>
      <c r="D443" s="3">
        <f t="shared" si="52"/>
        <v>10</v>
      </c>
      <c r="E443" s="116" t="str">
        <f>VLOOKUP(Productos!B14,Productos!B14:E24,2,FALSE)</f>
        <v>Choco-Banano</v>
      </c>
      <c r="F443" s="131" t="str">
        <f>VLOOKUP(Productos!C14,Productos!C14:E22,2,FALSE)</f>
        <v>Golosinas</v>
      </c>
      <c r="G443" s="134" t="s">
        <v>175</v>
      </c>
      <c r="H443" s="132" t="s">
        <v>152</v>
      </c>
      <c r="I443" s="112">
        <f>VLOOKUP(Productos!C14,Productos!C14:E23,3,FALSE)</f>
        <v>0.25</v>
      </c>
      <c r="J443">
        <v>1</v>
      </c>
      <c r="K443" s="9">
        <f t="shared" si="45"/>
        <v>0.25</v>
      </c>
    </row>
    <row r="444" spans="2:11" x14ac:dyDescent="0.25">
      <c r="B444" s="3">
        <f t="shared" si="51"/>
        <v>11</v>
      </c>
      <c r="C444" s="133">
        <f t="shared" si="48"/>
        <v>45546</v>
      </c>
      <c r="D444" s="3">
        <f t="shared" si="52"/>
        <v>11</v>
      </c>
      <c r="E444" s="116" t="str">
        <f>VLOOKUP(Productos!B15,Productos!B15:E25,2,FALSE)</f>
        <v>Bolo de Tamarindo</v>
      </c>
      <c r="F444" s="131" t="str">
        <f>VLOOKUP(Productos!C15,Productos!C15:E23,2,FALSE)</f>
        <v>Golosinas</v>
      </c>
      <c r="G444" s="134" t="s">
        <v>175</v>
      </c>
      <c r="H444" s="132" t="s">
        <v>152</v>
      </c>
      <c r="I444" s="112">
        <f>VLOOKUP(Productos!C15,Productos!C15:E24,3,FALSE)</f>
        <v>0.05</v>
      </c>
      <c r="J444">
        <v>1</v>
      </c>
      <c r="K444" s="9">
        <f t="shared" si="45"/>
        <v>0.05</v>
      </c>
    </row>
    <row r="445" spans="2:11" x14ac:dyDescent="0.25">
      <c r="B445" s="3">
        <f t="shared" si="51"/>
        <v>12</v>
      </c>
      <c r="C445" s="133">
        <f t="shared" si="48"/>
        <v>45546</v>
      </c>
      <c r="D445" s="3">
        <f t="shared" si="52"/>
        <v>12</v>
      </c>
      <c r="E445" s="116" t="str">
        <f>VLOOKUP(Productos!B16,Productos!B16:E26,2,FALSE)</f>
        <v>Cifrut</v>
      </c>
      <c r="F445" s="131" t="str">
        <f>VLOOKUP(Productos!C16,Productos!C16:E24,2,FALSE)</f>
        <v>Bebidas</v>
      </c>
      <c r="G445" s="134" t="s">
        <v>175</v>
      </c>
      <c r="H445" s="132" t="s">
        <v>152</v>
      </c>
      <c r="I445" s="112">
        <f>VLOOKUP(Productos!C16,Productos!C16:E25,3,FALSE)</f>
        <v>0.6</v>
      </c>
      <c r="J445">
        <v>1</v>
      </c>
      <c r="K445" s="9">
        <f t="shared" si="45"/>
        <v>0.6</v>
      </c>
    </row>
    <row r="446" spans="2:11" x14ac:dyDescent="0.25">
      <c r="B446" s="3">
        <f t="shared" si="51"/>
        <v>13</v>
      </c>
      <c r="C446" s="133">
        <f t="shared" si="48"/>
        <v>45546</v>
      </c>
      <c r="D446" s="3">
        <f t="shared" si="52"/>
        <v>13</v>
      </c>
      <c r="E446" s="116" t="str">
        <f>VLOOKUP(Productos!B17,Productos!B17:E27,2,FALSE)</f>
        <v>Arroz Libra</v>
      </c>
      <c r="F446" s="131" t="str">
        <f>VLOOKUP(Productos!C17,Productos!C17:E25,2,FALSE)</f>
        <v>Primera Necesidad</v>
      </c>
      <c r="G446" s="134" t="s">
        <v>175</v>
      </c>
      <c r="H446" s="132" t="s">
        <v>151</v>
      </c>
      <c r="I446" s="112">
        <f>VLOOKUP(Productos!C17,Productos!C17:E26,3,FALSE)</f>
        <v>0.6</v>
      </c>
      <c r="J446">
        <v>1</v>
      </c>
      <c r="K446" s="9">
        <f t="shared" si="45"/>
        <v>0.6</v>
      </c>
    </row>
    <row r="447" spans="2:11" x14ac:dyDescent="0.25">
      <c r="B447" s="3">
        <f t="shared" si="51"/>
        <v>14</v>
      </c>
      <c r="C447" s="133">
        <f t="shared" si="48"/>
        <v>45546</v>
      </c>
      <c r="D447" s="3">
        <f t="shared" si="52"/>
        <v>14</v>
      </c>
      <c r="E447" s="116" t="str">
        <f>VLOOKUP(Productos!B18,Productos!B18:E28,2,FALSE)</f>
        <v>Azucar Libra</v>
      </c>
      <c r="F447" s="131" t="str">
        <f>VLOOKUP(Productos!C18,Productos!C18:E26,2,FALSE)</f>
        <v>Primera Necesidad</v>
      </c>
      <c r="G447" s="134" t="s">
        <v>175</v>
      </c>
      <c r="H447" s="132" t="s">
        <v>152</v>
      </c>
      <c r="I447" s="112">
        <f>VLOOKUP(Productos!C18,Productos!C18:E27,3,FALSE)</f>
        <v>0.65</v>
      </c>
      <c r="J447">
        <v>1</v>
      </c>
      <c r="K447" s="9">
        <f t="shared" si="45"/>
        <v>0.65</v>
      </c>
    </row>
    <row r="448" spans="2:11" x14ac:dyDescent="0.25">
      <c r="B448" s="3">
        <f t="shared" si="51"/>
        <v>15</v>
      </c>
      <c r="C448" s="133">
        <f t="shared" si="48"/>
        <v>45546</v>
      </c>
      <c r="D448" s="3">
        <f t="shared" si="52"/>
        <v>15</v>
      </c>
      <c r="E448" s="116" t="str">
        <f>VLOOKUP(Productos!B19,Productos!B19:E29,2,FALSE)</f>
        <v>Azucar Media Libra</v>
      </c>
      <c r="F448" s="131" t="str">
        <f>VLOOKUP(Productos!C19,Productos!C19:E27,2,FALSE)</f>
        <v>Primera Necesidad</v>
      </c>
      <c r="G448" s="134" t="s">
        <v>175</v>
      </c>
      <c r="H448" s="132" t="s">
        <v>152</v>
      </c>
      <c r="I448" s="112">
        <f>VLOOKUP(Productos!C19,Productos!C19:E28,3,FALSE)</f>
        <v>0.35</v>
      </c>
      <c r="J448">
        <v>1</v>
      </c>
      <c r="K448" s="9">
        <f t="shared" si="45"/>
        <v>0.35</v>
      </c>
    </row>
    <row r="449" spans="2:11" x14ac:dyDescent="0.25">
      <c r="B449" s="3">
        <f t="shared" si="51"/>
        <v>16</v>
      </c>
      <c r="C449" s="133">
        <f t="shared" si="48"/>
        <v>45546</v>
      </c>
      <c r="D449" s="3">
        <f t="shared" si="52"/>
        <v>16</v>
      </c>
      <c r="E449" s="116" t="str">
        <f>VLOOKUP(Productos!B20,Productos!B20:E30,2,FALSE)</f>
        <v>Gusanitos de Goma</v>
      </c>
      <c r="F449" s="131" t="str">
        <f>VLOOKUP(Productos!C20,Productos!C20:E28,2,FALSE)</f>
        <v>Golosinas</v>
      </c>
      <c r="G449" s="134" t="s">
        <v>175</v>
      </c>
      <c r="H449" s="132" t="s">
        <v>151</v>
      </c>
      <c r="I449" s="112">
        <f>VLOOKUP(Productos!C20,Productos!C20:E29,3,FALSE)</f>
        <v>0.05</v>
      </c>
      <c r="J449">
        <v>1</v>
      </c>
      <c r="K449" s="9">
        <f t="shared" si="45"/>
        <v>0.05</v>
      </c>
    </row>
    <row r="450" spans="2:11" x14ac:dyDescent="0.25">
      <c r="B450" s="3">
        <f t="shared" si="51"/>
        <v>17</v>
      </c>
      <c r="C450" s="133">
        <f t="shared" si="48"/>
        <v>45546</v>
      </c>
      <c r="D450" s="3">
        <f t="shared" si="52"/>
        <v>17</v>
      </c>
      <c r="E450" s="116" t="str">
        <f>VLOOKUP(Productos!B21,Productos!B21:E31,2,FALSE)</f>
        <v>Chocolate de Mani</v>
      </c>
      <c r="F450" s="131" t="str">
        <f>VLOOKUP(Productos!C21,Productos!C21:E29,2,FALSE)</f>
        <v>Golosinas</v>
      </c>
      <c r="G450" s="134" t="s">
        <v>175</v>
      </c>
      <c r="H450" s="132" t="s">
        <v>151</v>
      </c>
      <c r="I450" s="112">
        <f>VLOOKUP(Productos!C21,Productos!C21:E30,3,FALSE)</f>
        <v>0.05</v>
      </c>
      <c r="J450">
        <v>1</v>
      </c>
      <c r="K450" s="9">
        <f t="shared" si="45"/>
        <v>0.05</v>
      </c>
    </row>
    <row r="451" spans="2:11" x14ac:dyDescent="0.25">
      <c r="B451" s="3">
        <f t="shared" si="51"/>
        <v>18</v>
      </c>
      <c r="C451" s="133">
        <f t="shared" si="48"/>
        <v>45546</v>
      </c>
      <c r="D451" s="3">
        <f t="shared" si="52"/>
        <v>18</v>
      </c>
      <c r="E451" s="116" t="str">
        <f>VLOOKUP(Productos!B22,Productos!B22:E32,2,FALSE)</f>
        <v>Menta</v>
      </c>
      <c r="F451" s="131" t="str">
        <f>VLOOKUP(Productos!C22,Productos!C22:E30,2,FALSE)</f>
        <v>Golosinas</v>
      </c>
      <c r="G451" s="134" t="s">
        <v>175</v>
      </c>
      <c r="H451" s="132" t="s">
        <v>151</v>
      </c>
      <c r="I451" s="112">
        <f>VLOOKUP(Productos!C22,Productos!C22:E31,3,FALSE)</f>
        <v>0.05</v>
      </c>
      <c r="J451">
        <v>1</v>
      </c>
      <c r="K451" s="9">
        <f t="shared" si="45"/>
        <v>0.05</v>
      </c>
    </row>
    <row r="452" spans="2:11" x14ac:dyDescent="0.25">
      <c r="B452" s="3">
        <f t="shared" si="51"/>
        <v>19</v>
      </c>
      <c r="C452" s="133">
        <f t="shared" si="48"/>
        <v>45546</v>
      </c>
      <c r="D452" s="3">
        <f t="shared" si="52"/>
        <v>19</v>
      </c>
      <c r="E452" s="116" t="str">
        <f>VLOOKUP(Productos!B23,Productos!B23:E33,2,FALSE)</f>
        <v>Chupete de Sal</v>
      </c>
      <c r="F452" s="131" t="str">
        <f>VLOOKUP(Productos!C23,Productos!C23:E31,2,FALSE)</f>
        <v>Golosinas</v>
      </c>
      <c r="G452" s="134" t="s">
        <v>175</v>
      </c>
      <c r="H452" s="132" t="s">
        <v>151</v>
      </c>
      <c r="I452" s="112">
        <f>VLOOKUP(Productos!C23,Productos!C23:E32,3,FALSE)</f>
        <v>0.05</v>
      </c>
      <c r="J452">
        <v>2</v>
      </c>
      <c r="K452" s="9">
        <f t="shared" si="45"/>
        <v>0.1</v>
      </c>
    </row>
    <row r="453" spans="2:11" x14ac:dyDescent="0.25">
      <c r="B453" s="3">
        <f t="shared" si="51"/>
        <v>20</v>
      </c>
      <c r="C453" s="133">
        <f t="shared" si="48"/>
        <v>45546</v>
      </c>
      <c r="D453" s="3">
        <f t="shared" si="52"/>
        <v>20</v>
      </c>
      <c r="E453" s="116" t="str">
        <f>VLOOKUP(Productos!B24,Productos!B24:E34,2,FALSE)</f>
        <v>Gelatina de Fresa</v>
      </c>
      <c r="F453" s="131" t="str">
        <f>VLOOKUP(Productos!C24,Productos!C24:E32,2,FALSE)</f>
        <v>Golosinas</v>
      </c>
      <c r="G453" s="134" t="s">
        <v>175</v>
      </c>
      <c r="H453" s="132" t="s">
        <v>152</v>
      </c>
      <c r="I453" s="112">
        <f>VLOOKUP(Productos!C24,Productos!C24:E33,3,FALSE)</f>
        <v>0.25</v>
      </c>
      <c r="J453">
        <v>1</v>
      </c>
      <c r="K453" s="9">
        <f t="shared" si="45"/>
        <v>0.25</v>
      </c>
    </row>
    <row r="454" spans="2:11" x14ac:dyDescent="0.25">
      <c r="B454" s="3">
        <f t="shared" si="51"/>
        <v>21</v>
      </c>
      <c r="C454" s="133">
        <f t="shared" si="48"/>
        <v>45546</v>
      </c>
      <c r="D454" s="3">
        <f t="shared" si="52"/>
        <v>21</v>
      </c>
      <c r="E454" s="116" t="str">
        <f>VLOOKUP(Productos!B25,Productos!B25:E35,2,FALSE)</f>
        <v>Big Cola Pequeña Negra</v>
      </c>
      <c r="F454" s="131" t="str">
        <f>VLOOKUP(Productos!C25,Productos!C25:E33,2,FALSE)</f>
        <v>Bebidas</v>
      </c>
      <c r="G454" s="134" t="s">
        <v>175</v>
      </c>
      <c r="H454" s="132" t="s">
        <v>152</v>
      </c>
      <c r="I454" s="112">
        <f>VLOOKUP(Productos!C25,Productos!C25:E34,3,FALSE)</f>
        <v>0.3</v>
      </c>
      <c r="J454">
        <v>1</v>
      </c>
      <c r="K454" s="9">
        <f t="shared" si="45"/>
        <v>0.3</v>
      </c>
    </row>
    <row r="455" spans="2:11" x14ac:dyDescent="0.25">
      <c r="B455" s="3">
        <f t="shared" si="51"/>
        <v>22</v>
      </c>
      <c r="C455" s="133">
        <f t="shared" si="48"/>
        <v>45546</v>
      </c>
      <c r="D455" s="3">
        <f t="shared" si="52"/>
        <v>22</v>
      </c>
      <c r="E455" s="116" t="str">
        <f>VLOOKUP(Productos!B26,Productos!B26:E36,2,FALSE)</f>
        <v>Big Cola Grande Fresa</v>
      </c>
      <c r="F455" s="131" t="str">
        <f>VLOOKUP(Productos!C26,Productos!C26:E34,2,FALSE)</f>
        <v>Bebidas</v>
      </c>
      <c r="G455" s="134" t="s">
        <v>175</v>
      </c>
      <c r="H455" s="132" t="s">
        <v>152</v>
      </c>
      <c r="I455" s="112">
        <f>VLOOKUP(Productos!C26,Productos!C26:E35,3,FALSE)</f>
        <v>0.6</v>
      </c>
      <c r="J455">
        <v>1</v>
      </c>
      <c r="K455" s="9">
        <f t="shared" si="45"/>
        <v>0.6</v>
      </c>
    </row>
    <row r="456" spans="2:11" x14ac:dyDescent="0.25">
      <c r="B456" s="3">
        <f t="shared" si="51"/>
        <v>23</v>
      </c>
      <c r="C456" s="133">
        <f t="shared" si="48"/>
        <v>45546</v>
      </c>
      <c r="D456" s="3">
        <f t="shared" si="52"/>
        <v>23</v>
      </c>
      <c r="E456" s="116" t="str">
        <f>VLOOKUP(Productos!B27,Productos!B27:E37,2,FALSE)</f>
        <v>Chupete Plop</v>
      </c>
      <c r="F456" s="131" t="str">
        <f>VLOOKUP(Productos!C27,Productos!C27:E35,2,FALSE)</f>
        <v>Golosinas</v>
      </c>
      <c r="G456" s="134" t="s">
        <v>175</v>
      </c>
      <c r="H456" s="132" t="s">
        <v>152</v>
      </c>
      <c r="I456" s="112">
        <f>VLOOKUP(Productos!C27,Productos!C27:E36,3,FALSE)</f>
        <v>0.15</v>
      </c>
      <c r="J456">
        <v>1</v>
      </c>
      <c r="K456" s="9">
        <f t="shared" si="45"/>
        <v>0.15</v>
      </c>
    </row>
    <row r="457" spans="2:11" x14ac:dyDescent="0.25">
      <c r="B457" s="3">
        <f t="shared" si="51"/>
        <v>24</v>
      </c>
      <c r="C457" s="133">
        <f t="shared" si="48"/>
        <v>45546</v>
      </c>
      <c r="D457" s="3">
        <f t="shared" si="52"/>
        <v>24</v>
      </c>
      <c r="E457" s="116" t="str">
        <f>VLOOKUP(Productos!B28,Productos!B28:E38,2,FALSE)</f>
        <v>Helado de Mani</v>
      </c>
      <c r="F457" s="131" t="str">
        <f>VLOOKUP(Productos!C28,Productos!C28:E36,2,FALSE)</f>
        <v>Golosinas</v>
      </c>
      <c r="G457" s="134" t="s">
        <v>175</v>
      </c>
      <c r="H457" s="132" t="s">
        <v>152</v>
      </c>
      <c r="I457" s="112">
        <f>VLOOKUP(Productos!C28,Productos!C28:E37,3,FALSE)</f>
        <v>0.25</v>
      </c>
      <c r="J457">
        <v>1</v>
      </c>
      <c r="K457" s="9">
        <f t="shared" ref="K457:K519" si="53">+PRODUCT(J457,I457)</f>
        <v>0.25</v>
      </c>
    </row>
    <row r="458" spans="2:11" x14ac:dyDescent="0.25">
      <c r="B458" s="3">
        <f t="shared" si="51"/>
        <v>25</v>
      </c>
      <c r="C458" s="133">
        <f t="shared" si="48"/>
        <v>45546</v>
      </c>
      <c r="D458" s="3">
        <f t="shared" si="52"/>
        <v>25</v>
      </c>
      <c r="E458" s="116" t="str">
        <f>VLOOKUP(Productos!B29,Productos!B29:E39,2,FALSE)</f>
        <v>Helado de Guayaba</v>
      </c>
      <c r="F458" s="131" t="str">
        <f>VLOOKUP(Productos!C29,Productos!C29:E37,2,FALSE)</f>
        <v>Golosinas</v>
      </c>
      <c r="G458" s="134" t="s">
        <v>175</v>
      </c>
      <c r="H458" s="132" t="s">
        <v>152</v>
      </c>
      <c r="I458" s="112">
        <f>VLOOKUP(Productos!C29,Productos!C29:E38,3,FALSE)</f>
        <v>0.25</v>
      </c>
      <c r="J458">
        <v>1</v>
      </c>
      <c r="K458" s="9">
        <f t="shared" si="53"/>
        <v>0.25</v>
      </c>
    </row>
    <row r="459" spans="2:11" x14ac:dyDescent="0.25">
      <c r="B459" s="3">
        <f t="shared" si="51"/>
        <v>26</v>
      </c>
      <c r="C459" s="133">
        <f t="shared" si="48"/>
        <v>45546</v>
      </c>
      <c r="D459" s="3">
        <f t="shared" si="52"/>
        <v>26</v>
      </c>
      <c r="E459" s="116" t="str">
        <f>VLOOKUP(Productos!B30,Productos!B30:E40,2,FALSE)</f>
        <v>Detergente Ciclon Grande</v>
      </c>
      <c r="F459" s="131" t="str">
        <f>VLOOKUP(Productos!C30,Productos!C30:E38,2,FALSE)</f>
        <v>Lavado y Limpieza</v>
      </c>
      <c r="G459" s="134" t="s">
        <v>175</v>
      </c>
      <c r="H459" s="132" t="s">
        <v>151</v>
      </c>
      <c r="I459" s="112">
        <f>VLOOKUP(Productos!C30,Productos!C30:E39,3,FALSE)</f>
        <v>1</v>
      </c>
      <c r="J459">
        <v>1</v>
      </c>
      <c r="K459" s="9">
        <f t="shared" si="53"/>
        <v>1</v>
      </c>
    </row>
    <row r="460" spans="2:11" x14ac:dyDescent="0.25">
      <c r="B460" s="3">
        <f t="shared" si="51"/>
        <v>27</v>
      </c>
      <c r="C460" s="133">
        <f t="shared" si="48"/>
        <v>45546</v>
      </c>
      <c r="D460" s="3">
        <f t="shared" si="52"/>
        <v>27</v>
      </c>
      <c r="E460" s="116" t="str">
        <f>VLOOKUP(Productos!B31,Productos!B31:E41,2,FALSE)</f>
        <v>Detergente Gol Mediano</v>
      </c>
      <c r="F460" s="131" t="str">
        <f>VLOOKUP(Productos!C31,Productos!C31:E39,2,FALSE)</f>
        <v>Lavado y Limpieza</v>
      </c>
      <c r="G460" s="134" t="s">
        <v>175</v>
      </c>
      <c r="H460" s="132" t="s">
        <v>151</v>
      </c>
      <c r="I460" s="112">
        <f>VLOOKUP(Productos!C31,Productos!C31:E40,3,FALSE)</f>
        <v>0.5</v>
      </c>
      <c r="J460">
        <v>1</v>
      </c>
      <c r="K460" s="9">
        <f t="shared" si="53"/>
        <v>0.5</v>
      </c>
    </row>
    <row r="461" spans="2:11" x14ac:dyDescent="0.25">
      <c r="B461" s="3">
        <f t="shared" si="51"/>
        <v>28</v>
      </c>
      <c r="C461" s="133">
        <f t="shared" si="48"/>
        <v>45546</v>
      </c>
      <c r="D461" s="3">
        <f t="shared" si="52"/>
        <v>28</v>
      </c>
      <c r="E461" s="116" t="str">
        <f>VLOOKUP(Productos!B32,Productos!B32:E42,2,FALSE)</f>
        <v>Detergente Ciclon Mediano</v>
      </c>
      <c r="F461" s="131" t="str">
        <f>VLOOKUP(Productos!C32,Productos!C32:E40,2,FALSE)</f>
        <v>Lavado y Limpieza</v>
      </c>
      <c r="G461" s="134" t="s">
        <v>175</v>
      </c>
      <c r="H461" s="132" t="s">
        <v>151</v>
      </c>
      <c r="I461" s="112">
        <f>VLOOKUP(Productos!C32,Productos!C32:E41,3,FALSE)</f>
        <v>0.5</v>
      </c>
      <c r="J461">
        <v>1</v>
      </c>
      <c r="K461" s="9">
        <f t="shared" si="53"/>
        <v>0.5</v>
      </c>
    </row>
    <row r="462" spans="2:11" x14ac:dyDescent="0.25">
      <c r="B462" s="3">
        <f t="shared" si="51"/>
        <v>29</v>
      </c>
      <c r="C462" s="133">
        <f t="shared" si="48"/>
        <v>45546</v>
      </c>
      <c r="D462" s="3">
        <f t="shared" si="52"/>
        <v>29</v>
      </c>
      <c r="E462" s="116" t="str">
        <f>VLOOKUP(Productos!B33,Productos!B33:E43,2,FALSE)</f>
        <v>Jabon Azul</v>
      </c>
      <c r="F462" s="131" t="str">
        <f>VLOOKUP(Productos!C33,Productos!C33:E41,2,FALSE)</f>
        <v>Lavado y Limpieza</v>
      </c>
      <c r="G462" s="134" t="s">
        <v>175</v>
      </c>
      <c r="H462" s="132" t="s">
        <v>151</v>
      </c>
      <c r="I462" s="112">
        <f>VLOOKUP(Productos!C33,Productos!C33:E42,3,FALSE)</f>
        <v>0.4</v>
      </c>
      <c r="J462">
        <v>1</v>
      </c>
      <c r="K462" s="9">
        <f t="shared" si="53"/>
        <v>0.4</v>
      </c>
    </row>
    <row r="463" spans="2:11" x14ac:dyDescent="0.25">
      <c r="B463" s="3">
        <f t="shared" si="51"/>
        <v>30</v>
      </c>
      <c r="C463" s="133">
        <f t="shared" si="48"/>
        <v>45546</v>
      </c>
      <c r="D463" s="3">
        <f t="shared" si="52"/>
        <v>30</v>
      </c>
      <c r="E463" s="116" t="str">
        <f>VLOOKUP(Productos!B34,Productos!B34:E44,2,FALSE)</f>
        <v>Suavizante en Botella</v>
      </c>
      <c r="F463" s="131" t="str">
        <f>VLOOKUP(Productos!C34,Productos!C34:E42,2,FALSE)</f>
        <v>Lavado y Limpieza</v>
      </c>
      <c r="G463" s="134" t="s">
        <v>175</v>
      </c>
      <c r="H463" s="132" t="s">
        <v>151</v>
      </c>
      <c r="I463" s="112">
        <f>VLOOKUP(Productos!C34,Productos!C34:E43,3,FALSE)</f>
        <v>0.5</v>
      </c>
      <c r="J463">
        <v>1</v>
      </c>
      <c r="K463" s="9">
        <f t="shared" si="53"/>
        <v>0.5</v>
      </c>
    </row>
    <row r="464" spans="2:11" x14ac:dyDescent="0.25">
      <c r="B464" s="3">
        <f t="shared" si="51"/>
        <v>31</v>
      </c>
      <c r="C464" s="133">
        <f t="shared" si="48"/>
        <v>45546</v>
      </c>
      <c r="D464" s="3">
        <f t="shared" si="52"/>
        <v>31</v>
      </c>
      <c r="E464" s="116" t="str">
        <f>VLOOKUP(Productos!B35,Productos!B35:E45,2,FALSE)</f>
        <v>Suavitel en Sachet</v>
      </c>
      <c r="F464" s="131" t="str">
        <f>VLOOKUP(Productos!C35,Productos!C35:E43,2,FALSE)</f>
        <v>Lavado y Limpieza</v>
      </c>
      <c r="G464" s="134" t="s">
        <v>175</v>
      </c>
      <c r="H464" s="132" t="s">
        <v>151</v>
      </c>
      <c r="I464" s="112">
        <f>VLOOKUP(Productos!C35,Productos!C35:E44,3,FALSE)</f>
        <v>0.5</v>
      </c>
      <c r="J464">
        <v>1</v>
      </c>
      <c r="K464" s="9">
        <f t="shared" si="53"/>
        <v>0.5</v>
      </c>
    </row>
    <row r="465" spans="2:11" x14ac:dyDescent="0.25">
      <c r="B465" s="3">
        <f t="shared" si="51"/>
        <v>32</v>
      </c>
      <c r="C465" s="133">
        <f t="shared" si="48"/>
        <v>45546</v>
      </c>
      <c r="D465" s="3">
        <f t="shared" si="52"/>
        <v>32</v>
      </c>
      <c r="E465" s="116" t="str">
        <f>VLOOKUP(Productos!B36,Productos!B36:E46,2,FALSE)</f>
        <v>Limpiador para Piso</v>
      </c>
      <c r="F465" s="131" t="str">
        <f>VLOOKUP(Productos!C36,Productos!C36:E44,2,FALSE)</f>
        <v>Lavado y Limpieza</v>
      </c>
      <c r="G465" s="134" t="s">
        <v>175</v>
      </c>
      <c r="H465" s="132" t="s">
        <v>151</v>
      </c>
      <c r="I465" s="112">
        <f>VLOOKUP(Productos!C36,Productos!C36:E45,3,FALSE)</f>
        <v>0.5</v>
      </c>
      <c r="J465">
        <v>1</v>
      </c>
      <c r="K465" s="9">
        <f t="shared" si="53"/>
        <v>0.5</v>
      </c>
    </row>
    <row r="466" spans="2:11" x14ac:dyDescent="0.25">
      <c r="B466" s="3">
        <f t="shared" si="51"/>
        <v>33</v>
      </c>
      <c r="C466" s="133">
        <f t="shared" si="48"/>
        <v>45546</v>
      </c>
      <c r="D466" s="3">
        <f t="shared" si="52"/>
        <v>33</v>
      </c>
      <c r="E466" s="116" t="str">
        <f>VLOOKUP(Productos!B37,Productos!B37:E47,2,FALSE)</f>
        <v>Cloro Leon</v>
      </c>
      <c r="F466" s="131" t="str">
        <f>VLOOKUP(Productos!C37,Productos!C37:E45,2,FALSE)</f>
        <v>Lavado y Limpieza</v>
      </c>
      <c r="G466" s="134" t="s">
        <v>175</v>
      </c>
      <c r="H466" s="132" t="s">
        <v>151</v>
      </c>
      <c r="I466" s="112">
        <f>VLOOKUP(Productos!C37,Productos!C37:E46,3,FALSE)</f>
        <v>0.15</v>
      </c>
      <c r="J466">
        <v>1</v>
      </c>
      <c r="K466" s="9">
        <f t="shared" si="53"/>
        <v>0.15</v>
      </c>
    </row>
    <row r="467" spans="2:11" x14ac:dyDescent="0.25">
      <c r="B467" s="3">
        <f t="shared" si="51"/>
        <v>34</v>
      </c>
      <c r="C467" s="133">
        <f t="shared" si="48"/>
        <v>45546</v>
      </c>
      <c r="D467" s="3">
        <f t="shared" si="52"/>
        <v>34</v>
      </c>
      <c r="E467" s="116" t="str">
        <f>VLOOKUP(Productos!B38,Productos!B38:E48,2,FALSE)</f>
        <v>Azucaradas</v>
      </c>
      <c r="F467" s="131" t="str">
        <f>VLOOKUP(Productos!C38,Productos!C38:E46,2,FALSE)</f>
        <v>Golosinas</v>
      </c>
      <c r="G467" s="134" t="s">
        <v>176</v>
      </c>
      <c r="H467" s="132" t="s">
        <v>153</v>
      </c>
      <c r="I467" s="112">
        <f>VLOOKUP(Productos!C38,Productos!C38:E47,3,FALSE)</f>
        <v>0.1</v>
      </c>
      <c r="J467">
        <v>2</v>
      </c>
      <c r="K467" s="9">
        <f t="shared" si="53"/>
        <v>0.2</v>
      </c>
    </row>
    <row r="468" spans="2:11" x14ac:dyDescent="0.25">
      <c r="B468" s="3">
        <f t="shared" si="51"/>
        <v>35</v>
      </c>
      <c r="C468" s="133">
        <f t="shared" si="48"/>
        <v>45546</v>
      </c>
      <c r="D468" s="3">
        <f t="shared" si="52"/>
        <v>35</v>
      </c>
      <c r="E468" s="116" t="str">
        <f>VLOOKUP(Productos!B39,Productos!B39:E49,2,FALSE)</f>
        <v>Yoyos</v>
      </c>
      <c r="F468" s="131" t="str">
        <f>VLOOKUP(Productos!C39,Productos!C39:E47,2,FALSE)</f>
        <v>Golosinas</v>
      </c>
      <c r="G468" s="134" t="s">
        <v>175</v>
      </c>
      <c r="H468" s="132" t="s">
        <v>152</v>
      </c>
      <c r="I468" s="112">
        <f>VLOOKUP(Productos!C39,Productos!C39:E48,3,FALSE)</f>
        <v>0.1</v>
      </c>
      <c r="J468">
        <v>1</v>
      </c>
      <c r="K468" s="9">
        <f t="shared" si="53"/>
        <v>0.1</v>
      </c>
    </row>
    <row r="469" spans="2:11" x14ac:dyDescent="0.25">
      <c r="B469" s="3">
        <f t="shared" si="51"/>
        <v>36</v>
      </c>
      <c r="C469" s="133">
        <f t="shared" si="48"/>
        <v>45546</v>
      </c>
      <c r="D469" s="3">
        <f t="shared" si="52"/>
        <v>36</v>
      </c>
      <c r="E469" s="116" t="str">
        <f>VLOOKUP(Productos!B40,Productos!B40:E50,2,FALSE)</f>
        <v>Budin</v>
      </c>
      <c r="F469" s="131" t="str">
        <f>VLOOKUP(Productos!C40,Productos!C40:E48,2,FALSE)</f>
        <v>Golosinas</v>
      </c>
      <c r="G469" s="134" t="s">
        <v>175</v>
      </c>
      <c r="H469" s="132" t="s">
        <v>151</v>
      </c>
      <c r="I469" s="112">
        <f>VLOOKUP(Productos!C40,Productos!C40:E49,3,FALSE)</f>
        <v>0.1</v>
      </c>
      <c r="J469">
        <v>3</v>
      </c>
      <c r="K469" s="9">
        <f t="shared" si="53"/>
        <v>0.30000000000000004</v>
      </c>
    </row>
    <row r="470" spans="2:11" x14ac:dyDescent="0.25">
      <c r="B470" s="3">
        <f t="shared" si="51"/>
        <v>37</v>
      </c>
      <c r="C470" s="133">
        <f t="shared" si="48"/>
        <v>45546</v>
      </c>
      <c r="D470" s="3">
        <f t="shared" si="52"/>
        <v>37</v>
      </c>
      <c r="E470" s="116" t="str">
        <f>VLOOKUP(Productos!B41,Productos!B41:E51,2,FALSE)</f>
        <v>Rosca Roja</v>
      </c>
      <c r="F470" s="131" t="str">
        <f>VLOOKUP(Productos!C41,Productos!C41:E49,2,FALSE)</f>
        <v>Golosinas</v>
      </c>
      <c r="G470" s="134" t="s">
        <v>175</v>
      </c>
      <c r="H470" s="132" t="s">
        <v>152</v>
      </c>
      <c r="I470" s="112">
        <f>VLOOKUP(Productos!C41,Productos!C41:E50,3,FALSE)</f>
        <v>0.1</v>
      </c>
      <c r="J470">
        <v>1</v>
      </c>
      <c r="K470" s="9">
        <f t="shared" si="53"/>
        <v>0.1</v>
      </c>
    </row>
    <row r="471" spans="2:11" x14ac:dyDescent="0.25">
      <c r="B471" s="3">
        <f t="shared" si="51"/>
        <v>38</v>
      </c>
      <c r="C471" s="133">
        <f t="shared" si="48"/>
        <v>45546</v>
      </c>
      <c r="D471" s="3">
        <f t="shared" si="52"/>
        <v>38</v>
      </c>
      <c r="E471" s="116" t="str">
        <f>VLOOKUP(Productos!B42,Productos!B42:E52,2,FALSE)</f>
        <v>Galletas Tacos de Dulce</v>
      </c>
      <c r="F471" s="131" t="str">
        <f>VLOOKUP(Productos!C42,Productos!C42:E50,2,FALSE)</f>
        <v>Golosinas</v>
      </c>
      <c r="G471" s="134" t="s">
        <v>175</v>
      </c>
      <c r="H471" s="132" t="s">
        <v>152</v>
      </c>
      <c r="I471" s="112">
        <f>VLOOKUP(Productos!C42,Productos!C42:E51,3,FALSE)</f>
        <v>0.75</v>
      </c>
      <c r="J471">
        <v>1</v>
      </c>
      <c r="K471" s="9">
        <f t="shared" si="53"/>
        <v>0.75</v>
      </c>
    </row>
    <row r="472" spans="2:11" x14ac:dyDescent="0.25">
      <c r="B472" s="3">
        <f t="shared" ref="B472:B503" si="54">ROW(A39)</f>
        <v>39</v>
      </c>
      <c r="C472" s="133">
        <f t="shared" si="48"/>
        <v>45546</v>
      </c>
      <c r="D472" s="3">
        <f t="shared" ref="D472:D503" si="55">ROW(A39)</f>
        <v>39</v>
      </c>
      <c r="E472" s="116" t="str">
        <f>VLOOKUP(Productos!B43,Productos!B43:E53,2,FALSE)</f>
        <v>Galletas Tacos de Sal</v>
      </c>
      <c r="F472" s="131" t="str">
        <f>VLOOKUP(Productos!C43,Productos!C43:E51,2,FALSE)</f>
        <v>Golosinas</v>
      </c>
      <c r="G472" s="134" t="s">
        <v>175</v>
      </c>
      <c r="H472" s="132" t="s">
        <v>152</v>
      </c>
      <c r="I472" s="112">
        <f>VLOOKUP(Productos!C43,Productos!C43:E52,3,FALSE)</f>
        <v>0.75</v>
      </c>
      <c r="J472">
        <v>1</v>
      </c>
      <c r="K472" s="9">
        <f t="shared" si="53"/>
        <v>0.75</v>
      </c>
    </row>
    <row r="473" spans="2:11" x14ac:dyDescent="0.25">
      <c r="B473" s="3">
        <f t="shared" si="54"/>
        <v>40</v>
      </c>
      <c r="C473" s="133">
        <f t="shared" si="48"/>
        <v>45546</v>
      </c>
      <c r="D473" s="3">
        <f t="shared" si="55"/>
        <v>40</v>
      </c>
      <c r="E473" s="116" t="str">
        <f>VLOOKUP(Productos!B44,Productos!B44:E54,2,FALSE)</f>
        <v>Galletas Oreo</v>
      </c>
      <c r="F473" s="131" t="str">
        <f>VLOOKUP(Productos!C44,Productos!C44:E52,2,FALSE)</f>
        <v>Golosinas</v>
      </c>
      <c r="G473" s="134" t="s">
        <v>175</v>
      </c>
      <c r="H473" s="132" t="s">
        <v>152</v>
      </c>
      <c r="I473" s="112">
        <f>VLOOKUP(Productos!C44,Productos!C44:E53,3,FALSE)</f>
        <v>0.4</v>
      </c>
      <c r="J473">
        <v>1</v>
      </c>
      <c r="K473" s="9">
        <f t="shared" si="53"/>
        <v>0.4</v>
      </c>
    </row>
    <row r="474" spans="2:11" x14ac:dyDescent="0.25">
      <c r="B474" s="3">
        <f t="shared" si="54"/>
        <v>41</v>
      </c>
      <c r="C474" s="133">
        <f t="shared" si="48"/>
        <v>45546</v>
      </c>
      <c r="D474" s="3">
        <f t="shared" si="55"/>
        <v>41</v>
      </c>
      <c r="E474" s="116" t="str">
        <f>VLOOKUP(Productos!B45,Productos!B45:E55,2,FALSE)</f>
        <v>Galletas Ricas</v>
      </c>
      <c r="F474" s="131" t="str">
        <f>VLOOKUP(Productos!C45,Productos!C45:E53,2,FALSE)</f>
        <v>Golosinas</v>
      </c>
      <c r="G474" s="134" t="s">
        <v>175</v>
      </c>
      <c r="H474" s="132" t="s">
        <v>153</v>
      </c>
      <c r="I474" s="112">
        <f>VLOOKUP(Productos!C45,Productos!C45:E54,3,FALSE)</f>
        <v>0.5</v>
      </c>
      <c r="J474">
        <v>1</v>
      </c>
      <c r="K474" s="9">
        <f t="shared" si="53"/>
        <v>0.5</v>
      </c>
    </row>
    <row r="475" spans="2:11" x14ac:dyDescent="0.25">
      <c r="B475" s="3">
        <f t="shared" si="54"/>
        <v>42</v>
      </c>
      <c r="C475" s="133">
        <f t="shared" si="48"/>
        <v>45546</v>
      </c>
      <c r="D475" s="3">
        <f t="shared" si="55"/>
        <v>42</v>
      </c>
      <c r="E475" s="116" t="str">
        <f>VLOOKUP(Productos!B46,Productos!B46:E56,2,FALSE)</f>
        <v>Cigarrillos Carnival Unidad</v>
      </c>
      <c r="F475" s="131" t="str">
        <f>VLOOKUP(Productos!C46,Productos!C46:E54,2,FALSE)</f>
        <v>Primera Necesidad</v>
      </c>
      <c r="G475" s="134" t="s">
        <v>175</v>
      </c>
      <c r="H475" s="132" t="s">
        <v>151</v>
      </c>
      <c r="I475" s="112">
        <f>VLOOKUP(Productos!C46,Productos!C46:E55,3,FALSE)</f>
        <v>0.2</v>
      </c>
      <c r="J475">
        <v>1</v>
      </c>
      <c r="K475" s="9">
        <f t="shared" si="53"/>
        <v>0.2</v>
      </c>
    </row>
    <row r="476" spans="2:11" x14ac:dyDescent="0.25">
      <c r="B476" s="3">
        <f t="shared" si="54"/>
        <v>43</v>
      </c>
      <c r="C476" s="133">
        <f t="shared" si="48"/>
        <v>45546</v>
      </c>
      <c r="D476" s="3">
        <f t="shared" si="55"/>
        <v>43</v>
      </c>
      <c r="E476" s="116" t="str">
        <f>VLOOKUP(Productos!B47,Productos!B47:E57,2,FALSE)</f>
        <v>Cigarrillos Modern Unidad</v>
      </c>
      <c r="F476" s="131" t="str">
        <f>VLOOKUP(Productos!C47,Productos!C47:E55,2,FALSE)</f>
        <v>Primera Necesidad</v>
      </c>
      <c r="G476" s="134" t="s">
        <v>175</v>
      </c>
      <c r="H476" s="132" t="s">
        <v>151</v>
      </c>
      <c r="I476" s="112">
        <f>VLOOKUP(Productos!C47,Productos!C47:E56,3,FALSE)</f>
        <v>0.15</v>
      </c>
      <c r="J476">
        <v>1</v>
      </c>
      <c r="K476" s="9">
        <f t="shared" si="53"/>
        <v>0.15</v>
      </c>
    </row>
    <row r="477" spans="2:11" x14ac:dyDescent="0.25">
      <c r="B477" s="3">
        <f t="shared" si="54"/>
        <v>44</v>
      </c>
      <c r="C477" s="133">
        <f t="shared" si="48"/>
        <v>45546</v>
      </c>
      <c r="D477" s="3">
        <f t="shared" si="55"/>
        <v>44</v>
      </c>
      <c r="E477" s="116" t="str">
        <f>VLOOKUP(Productos!B48,Productos!B48:E58,2,FALSE)</f>
        <v>Cajas de Fosforos</v>
      </c>
      <c r="F477" s="131" t="str">
        <f>VLOOKUP(Productos!C48,Productos!C48:E56,2,FALSE)</f>
        <v>Primera Necesidad</v>
      </c>
      <c r="G477" s="134" t="s">
        <v>174</v>
      </c>
      <c r="H477" s="132" t="s">
        <v>151</v>
      </c>
      <c r="I477" s="112">
        <f>VLOOKUP(Productos!C48,Productos!C48:E57,3,FALSE)</f>
        <v>0.1</v>
      </c>
      <c r="J477">
        <v>3</v>
      </c>
      <c r="K477" s="9">
        <f t="shared" si="53"/>
        <v>0.30000000000000004</v>
      </c>
    </row>
    <row r="478" spans="2:11" x14ac:dyDescent="0.25">
      <c r="B478" s="3">
        <f t="shared" si="54"/>
        <v>45</v>
      </c>
      <c r="C478" s="133">
        <f t="shared" si="48"/>
        <v>45546</v>
      </c>
      <c r="D478" s="3">
        <f t="shared" si="55"/>
        <v>45</v>
      </c>
      <c r="E478" s="116" t="str">
        <f>VLOOKUP(Productos!B49,Productos!B49:E59,2,FALSE)</f>
        <v>Ranchero</v>
      </c>
      <c r="F478" s="131" t="str">
        <f>VLOOKUP(Productos!C49,Productos!C49:E57,2,FALSE)</f>
        <v>Primera Necesidad</v>
      </c>
      <c r="G478" s="134" t="s">
        <v>175</v>
      </c>
      <c r="H478" s="132" t="s">
        <v>151</v>
      </c>
      <c r="I478" s="112">
        <f>VLOOKUP(Productos!C49,Productos!C49:E58,3,FALSE)</f>
        <v>0.25</v>
      </c>
      <c r="J478">
        <v>1</v>
      </c>
      <c r="K478" s="9">
        <f t="shared" si="53"/>
        <v>0.25</v>
      </c>
    </row>
    <row r="479" spans="2:11" x14ac:dyDescent="0.25">
      <c r="B479" s="3">
        <f t="shared" si="54"/>
        <v>46</v>
      </c>
      <c r="C479" s="133">
        <f t="shared" si="48"/>
        <v>45546</v>
      </c>
      <c r="D479" s="3">
        <f t="shared" si="55"/>
        <v>46</v>
      </c>
      <c r="E479" s="116" t="str">
        <f>VLOOKUP(Productos!B50,Productos!B50:E60,2,FALSE)</f>
        <v>Criollita</v>
      </c>
      <c r="F479" s="131" t="str">
        <f>VLOOKUP(Productos!C50,Productos!C50:E58,2,FALSE)</f>
        <v>Primera Necesidad</v>
      </c>
      <c r="G479" s="134" t="s">
        <v>175</v>
      </c>
      <c r="H479" s="132" t="s">
        <v>151</v>
      </c>
      <c r="I479" s="112">
        <f>VLOOKUP(Productos!C50,Productos!C50:E59,3,FALSE)</f>
        <v>0.25</v>
      </c>
      <c r="J479">
        <v>1</v>
      </c>
      <c r="K479" s="9">
        <f t="shared" si="53"/>
        <v>0.25</v>
      </c>
    </row>
    <row r="480" spans="2:11" x14ac:dyDescent="0.25">
      <c r="B480" s="3">
        <f t="shared" si="54"/>
        <v>47</v>
      </c>
      <c r="C480" s="133">
        <f t="shared" si="48"/>
        <v>45546</v>
      </c>
      <c r="D480" s="3">
        <f t="shared" si="55"/>
        <v>47</v>
      </c>
      <c r="E480" s="116" t="str">
        <f>VLOOKUP(Productos!B51,Productos!B51:E61,2,FALSE)</f>
        <v>Rapiditos</v>
      </c>
      <c r="F480" s="131" t="str">
        <f>VLOOKUP(Productos!C51,Productos!C51:E59,2,FALSE)</f>
        <v>Primera Necesidad</v>
      </c>
      <c r="G480" s="134" t="s">
        <v>175</v>
      </c>
      <c r="H480" s="132" t="s">
        <v>151</v>
      </c>
      <c r="I480" s="112">
        <f>VLOOKUP(Productos!C51,Productos!C51:E60,3,FALSE)</f>
        <v>0.75</v>
      </c>
      <c r="J480">
        <v>1</v>
      </c>
      <c r="K480" s="9">
        <f t="shared" si="53"/>
        <v>0.75</v>
      </c>
    </row>
    <row r="481" spans="2:11" x14ac:dyDescent="0.25">
      <c r="B481" s="3">
        <f t="shared" si="54"/>
        <v>48</v>
      </c>
      <c r="C481" s="133">
        <f t="shared" si="48"/>
        <v>45546</v>
      </c>
      <c r="D481" s="3">
        <f t="shared" si="55"/>
        <v>48</v>
      </c>
      <c r="E481" s="116" t="str">
        <f>VLOOKUP(Productos!B52,Productos!B52:E62,2,FALSE)</f>
        <v>Salsa de Tomate en Sachet</v>
      </c>
      <c r="F481" s="131" t="str">
        <f>VLOOKUP(Productos!C52,Productos!C52:E60,2,FALSE)</f>
        <v>Primera Necesidad</v>
      </c>
      <c r="G481" s="134" t="s">
        <v>175</v>
      </c>
      <c r="H481" s="132" t="s">
        <v>151</v>
      </c>
      <c r="I481" s="112">
        <f>VLOOKUP(Productos!C52,Productos!C52:E61,3,FALSE)</f>
        <v>0.35</v>
      </c>
      <c r="J481">
        <v>1</v>
      </c>
      <c r="K481" s="9">
        <f t="shared" si="53"/>
        <v>0.35</v>
      </c>
    </row>
    <row r="482" spans="2:11" x14ac:dyDescent="0.25">
      <c r="B482" s="3">
        <f t="shared" si="54"/>
        <v>49</v>
      </c>
      <c r="C482" s="133">
        <f t="shared" si="48"/>
        <v>45546</v>
      </c>
      <c r="D482" s="3">
        <f t="shared" si="55"/>
        <v>49</v>
      </c>
      <c r="E482" s="116" t="str">
        <f>VLOOKUP(Productos!B53,Productos!B53:E63,2,FALSE)</f>
        <v>Mayonesa en Sachet</v>
      </c>
      <c r="F482" s="131" t="str">
        <f>VLOOKUP(Productos!C53,Productos!C53:E61,2,FALSE)</f>
        <v>Primera Necesidad</v>
      </c>
      <c r="G482" s="134" t="s">
        <v>175</v>
      </c>
      <c r="H482" s="132" t="s">
        <v>151</v>
      </c>
      <c r="I482" s="112">
        <f>VLOOKUP(Productos!C53,Productos!C53:E62,3,FALSE)</f>
        <v>0.35</v>
      </c>
      <c r="J482">
        <v>1</v>
      </c>
      <c r="K482" s="9">
        <f t="shared" si="53"/>
        <v>0.35</v>
      </c>
    </row>
    <row r="483" spans="2:11" x14ac:dyDescent="0.25">
      <c r="B483" s="3">
        <f t="shared" si="54"/>
        <v>50</v>
      </c>
      <c r="C483" s="133">
        <f t="shared" si="48"/>
        <v>45546</v>
      </c>
      <c r="D483" s="3">
        <f t="shared" si="55"/>
        <v>50</v>
      </c>
      <c r="E483" s="116" t="str">
        <f>VLOOKUP(Productos!B54,Productos!B54:E64,2,FALSE)</f>
        <v>Mostaza</v>
      </c>
      <c r="F483" s="131" t="str">
        <f>VLOOKUP(Productos!C54,Productos!C54:E62,2,FALSE)</f>
        <v>Primera Necesidad</v>
      </c>
      <c r="G483" s="134" t="s">
        <v>175</v>
      </c>
      <c r="H483" s="132" t="s">
        <v>151</v>
      </c>
      <c r="I483" s="112">
        <f>VLOOKUP(Productos!C54,Productos!C54:E63,3,FALSE)</f>
        <v>0.35</v>
      </c>
      <c r="J483">
        <v>1</v>
      </c>
      <c r="K483" s="9">
        <f t="shared" si="53"/>
        <v>0.35</v>
      </c>
    </row>
    <row r="484" spans="2:11" x14ac:dyDescent="0.25">
      <c r="B484" s="3">
        <f t="shared" si="54"/>
        <v>51</v>
      </c>
      <c r="C484" s="133">
        <f t="shared" si="48"/>
        <v>45546</v>
      </c>
      <c r="D484" s="3">
        <f t="shared" si="55"/>
        <v>51</v>
      </c>
      <c r="E484" s="116" t="str">
        <f>VLOOKUP(Productos!B55,Productos!B55:E65,2,FALSE)</f>
        <v>Leche en Polvo La Vaquita</v>
      </c>
      <c r="F484" s="131" t="str">
        <f>VLOOKUP(Productos!C55,Productos!C55:E63,2,FALSE)</f>
        <v>Primera Necesidad</v>
      </c>
      <c r="G484" s="134" t="s">
        <v>175</v>
      </c>
      <c r="H484" s="132" t="s">
        <v>151</v>
      </c>
      <c r="I484" s="112">
        <f>VLOOKUP(Productos!C55,Productos!C55:E64,3,FALSE)</f>
        <v>0.5</v>
      </c>
      <c r="J484">
        <v>1</v>
      </c>
      <c r="K484" s="9">
        <f t="shared" si="53"/>
        <v>0.5</v>
      </c>
    </row>
    <row r="485" spans="2:11" x14ac:dyDescent="0.25">
      <c r="B485" s="3">
        <f t="shared" si="54"/>
        <v>52</v>
      </c>
      <c r="C485" s="133">
        <f t="shared" si="48"/>
        <v>45546</v>
      </c>
      <c r="D485" s="3">
        <f t="shared" si="55"/>
        <v>52</v>
      </c>
      <c r="E485" s="116" t="str">
        <f>VLOOKUP(Productos!B56,Productos!B56:E66,2,FALSE)</f>
        <v>La Sazón</v>
      </c>
      <c r="F485" s="131" t="str">
        <f>VLOOKUP(Productos!C56,Productos!C56:E64,2,FALSE)</f>
        <v>Primera Necesidad</v>
      </c>
      <c r="G485" s="134" t="s">
        <v>174</v>
      </c>
      <c r="H485" s="132" t="s">
        <v>151</v>
      </c>
      <c r="I485" s="112">
        <f>VLOOKUP(Productos!C56,Productos!C56:E65,3,FALSE)</f>
        <v>0.35</v>
      </c>
      <c r="J485">
        <v>1</v>
      </c>
      <c r="K485" s="9">
        <f t="shared" si="53"/>
        <v>0.35</v>
      </c>
    </row>
    <row r="486" spans="2:11" x14ac:dyDescent="0.25">
      <c r="B486" s="3">
        <f t="shared" si="54"/>
        <v>53</v>
      </c>
      <c r="C486" s="133">
        <f t="shared" si="48"/>
        <v>45546</v>
      </c>
      <c r="D486" s="3">
        <f t="shared" si="55"/>
        <v>53</v>
      </c>
      <c r="E486" s="116" t="str">
        <f>VLOOKUP(Productos!B57,Productos!B57:E67,2,FALSE)</f>
        <v>Crema para Peinar Sedal</v>
      </c>
      <c r="F486" s="131" t="str">
        <f>VLOOKUP(Productos!C57,Productos!C57:E65,2,FALSE)</f>
        <v>Primera Necesidad</v>
      </c>
      <c r="G486" s="134" t="s">
        <v>175</v>
      </c>
      <c r="H486" s="132" t="s">
        <v>151</v>
      </c>
      <c r="I486" s="112">
        <f>VLOOKUP(Productos!C57,Productos!C57:E66,3,FALSE)</f>
        <v>0.3</v>
      </c>
      <c r="J486">
        <v>1</v>
      </c>
      <c r="K486" s="9">
        <f t="shared" si="53"/>
        <v>0.3</v>
      </c>
    </row>
    <row r="487" spans="2:11" x14ac:dyDescent="0.25">
      <c r="B487" s="3">
        <f t="shared" si="54"/>
        <v>54</v>
      </c>
      <c r="C487" s="133">
        <f t="shared" si="48"/>
        <v>45546</v>
      </c>
      <c r="D487" s="3">
        <f t="shared" si="55"/>
        <v>54</v>
      </c>
      <c r="E487" s="116" t="str">
        <f>VLOOKUP(Productos!B58,Productos!B58:E68,2,FALSE)</f>
        <v>Desodorante en Sachet Hombres</v>
      </c>
      <c r="F487" s="131" t="str">
        <f>VLOOKUP(Productos!C58,Productos!C58:E66,2,FALSE)</f>
        <v>Limpieza Personal</v>
      </c>
      <c r="G487" s="134" t="s">
        <v>175</v>
      </c>
      <c r="H487" s="132" t="s">
        <v>151</v>
      </c>
      <c r="I487" s="112">
        <f>VLOOKUP(Productos!C58,Productos!C58:E67,3,FALSE)</f>
        <v>0.3</v>
      </c>
      <c r="J487">
        <v>1</v>
      </c>
      <c r="K487" s="9">
        <f t="shared" si="53"/>
        <v>0.3</v>
      </c>
    </row>
    <row r="488" spans="2:11" x14ac:dyDescent="0.25">
      <c r="B488" s="3">
        <f t="shared" si="54"/>
        <v>55</v>
      </c>
      <c r="C488" s="133">
        <f t="shared" si="48"/>
        <v>45546</v>
      </c>
      <c r="D488" s="3">
        <f t="shared" si="55"/>
        <v>55</v>
      </c>
      <c r="E488" s="116" t="str">
        <f>VLOOKUP(Productos!B59,Productos!B59:E69,2,FALSE)</f>
        <v>Desodorante en Sachet Mujeres</v>
      </c>
      <c r="F488" s="131" t="str">
        <f>VLOOKUP(Productos!C59,Productos!C59:E67,2,FALSE)</f>
        <v>Limpieza Personal</v>
      </c>
      <c r="G488" s="134" t="s">
        <v>175</v>
      </c>
      <c r="H488" s="132" t="s">
        <v>151</v>
      </c>
      <c r="I488" s="112">
        <f>VLOOKUP(Productos!C59,Productos!C59:E68,3,FALSE)</f>
        <v>0.3</v>
      </c>
      <c r="J488">
        <v>1</v>
      </c>
      <c r="K488" s="9">
        <f t="shared" si="53"/>
        <v>0.3</v>
      </c>
    </row>
    <row r="489" spans="2:11" x14ac:dyDescent="0.25">
      <c r="B489" s="3">
        <f t="shared" si="54"/>
        <v>56</v>
      </c>
      <c r="C489" s="133">
        <f t="shared" si="48"/>
        <v>45546</v>
      </c>
      <c r="D489" s="3">
        <f t="shared" si="55"/>
        <v>56</v>
      </c>
      <c r="E489" s="116" t="str">
        <f>VLOOKUP(Productos!B60,Productos!B60:E70,2,FALSE)</f>
        <v>Mantequilla Bonella en Sachet</v>
      </c>
      <c r="F489" s="131" t="str">
        <f>VLOOKUP(Productos!C60,Productos!C60:E68,2,FALSE)</f>
        <v>Primera Necesidad</v>
      </c>
      <c r="G489" s="134" t="s">
        <v>175</v>
      </c>
      <c r="H489" s="132" t="s">
        <v>151</v>
      </c>
      <c r="I489" s="112">
        <f>VLOOKUP(Productos!C60,Productos!C60:E69,3,FALSE)</f>
        <v>0.5</v>
      </c>
      <c r="J489">
        <v>1</v>
      </c>
      <c r="K489" s="9">
        <f t="shared" si="53"/>
        <v>0.5</v>
      </c>
    </row>
    <row r="490" spans="2:11" x14ac:dyDescent="0.25">
      <c r="B490" s="3">
        <f t="shared" si="54"/>
        <v>57</v>
      </c>
      <c r="C490" s="133">
        <f t="shared" si="48"/>
        <v>45546</v>
      </c>
      <c r="D490" s="3">
        <f t="shared" si="55"/>
        <v>57</v>
      </c>
      <c r="E490" s="116" t="str">
        <f>VLOOKUP(Productos!B61,Productos!B61:E71,2,FALSE)</f>
        <v>Gel Ego Sachet</v>
      </c>
      <c r="F490" s="131" t="str">
        <f>VLOOKUP(Productos!C61,Productos!C61:E69,2,FALSE)</f>
        <v>Primera Necesidad</v>
      </c>
      <c r="G490" s="134" t="s">
        <v>175</v>
      </c>
      <c r="H490" s="132" t="s">
        <v>151</v>
      </c>
      <c r="I490" s="112">
        <f>VLOOKUP(Productos!C61,Productos!C61:E70,3,FALSE)</f>
        <v>0.3</v>
      </c>
      <c r="J490">
        <v>1</v>
      </c>
      <c r="K490" s="9">
        <f t="shared" si="53"/>
        <v>0.3</v>
      </c>
    </row>
    <row r="491" spans="2:11" x14ac:dyDescent="0.25">
      <c r="B491" s="3">
        <f t="shared" si="54"/>
        <v>58</v>
      </c>
      <c r="C491" s="133">
        <f t="shared" si="48"/>
        <v>45546</v>
      </c>
      <c r="D491" s="3">
        <f t="shared" si="55"/>
        <v>58</v>
      </c>
      <c r="E491" s="116" t="str">
        <f>VLOOKUP(Productos!B62,Productos!B62:E72,2,FALSE)</f>
        <v>Café Cayetano</v>
      </c>
      <c r="F491" s="131" t="str">
        <f>VLOOKUP(Productos!C62,Productos!C62:E70,2,FALSE)</f>
        <v>Primera Necesidad</v>
      </c>
      <c r="G491" s="134" t="s">
        <v>175</v>
      </c>
      <c r="H491" s="132" t="s">
        <v>151</v>
      </c>
      <c r="I491" s="112">
        <f>VLOOKUP(Productos!C62,Productos!C62:E71,3,FALSE)</f>
        <v>0.25</v>
      </c>
      <c r="J491">
        <v>1</v>
      </c>
      <c r="K491" s="9">
        <f t="shared" si="53"/>
        <v>0.25</v>
      </c>
    </row>
    <row r="492" spans="2:11" x14ac:dyDescent="0.25">
      <c r="B492" s="3">
        <f t="shared" si="54"/>
        <v>59</v>
      </c>
      <c r="C492" s="133">
        <f t="shared" si="48"/>
        <v>45546</v>
      </c>
      <c r="D492" s="3">
        <f t="shared" si="55"/>
        <v>59</v>
      </c>
      <c r="E492" s="116" t="str">
        <f>VLOOKUP(Productos!B63,Productos!B63:E73,2,FALSE)</f>
        <v>Cocoa</v>
      </c>
      <c r="F492" s="131" t="str">
        <f>VLOOKUP(Productos!C63,Productos!C63:E71,2,FALSE)</f>
        <v>Primera Necesidad</v>
      </c>
      <c r="G492" s="134" t="s">
        <v>175</v>
      </c>
      <c r="H492" s="132" t="s">
        <v>151</v>
      </c>
      <c r="I492" s="112">
        <f>VLOOKUP(Productos!C63,Productos!C63:E72,3,FALSE)</f>
        <v>0.25</v>
      </c>
      <c r="J492">
        <v>1</v>
      </c>
      <c r="K492" s="9">
        <f t="shared" si="53"/>
        <v>0.25</v>
      </c>
    </row>
    <row r="493" spans="2:11" x14ac:dyDescent="0.25">
      <c r="B493" s="3">
        <f t="shared" si="54"/>
        <v>60</v>
      </c>
      <c r="C493" s="133">
        <f t="shared" si="48"/>
        <v>45546</v>
      </c>
      <c r="D493" s="3">
        <f t="shared" si="55"/>
        <v>60</v>
      </c>
      <c r="E493" s="116" t="str">
        <f>VLOOKUP(Productos!B64,Productos!B64:E74,2,FALSE)</f>
        <v>Jugos Yá</v>
      </c>
      <c r="F493" s="131" t="str">
        <f>VLOOKUP(Productos!C64,Productos!C64:E72,2,FALSE)</f>
        <v>Primera Necesidad</v>
      </c>
      <c r="G493" s="134" t="s">
        <v>175</v>
      </c>
      <c r="H493" s="132" t="s">
        <v>151</v>
      </c>
      <c r="I493" s="112">
        <f>VLOOKUP(Productos!C64,Productos!C64:E73,3,FALSE)</f>
        <v>0.3</v>
      </c>
      <c r="J493">
        <v>1</v>
      </c>
      <c r="K493" s="9">
        <f t="shared" si="53"/>
        <v>0.3</v>
      </c>
    </row>
    <row r="494" spans="2:11" x14ac:dyDescent="0.25">
      <c r="B494" s="3">
        <f t="shared" si="54"/>
        <v>61</v>
      </c>
      <c r="C494" s="133">
        <f t="shared" si="48"/>
        <v>45546</v>
      </c>
      <c r="D494" s="3">
        <f t="shared" si="55"/>
        <v>61</v>
      </c>
      <c r="E494" s="116" t="str">
        <f>VLOOKUP(Productos!B65,Productos!B65:E75,2,FALSE)</f>
        <v>Huevos</v>
      </c>
      <c r="F494" s="131" t="str">
        <f>VLOOKUP(Productos!C65,Productos!C65:E73,2,FALSE)</f>
        <v>Embutidos</v>
      </c>
      <c r="G494" s="134" t="s">
        <v>175</v>
      </c>
      <c r="H494" s="132" t="s">
        <v>151</v>
      </c>
      <c r="I494" s="112">
        <f>VLOOKUP(Productos!C65,Productos!C65:E74,3,FALSE)</f>
        <v>0.2</v>
      </c>
      <c r="J494">
        <v>6</v>
      </c>
      <c r="K494" s="9">
        <v>1</v>
      </c>
    </row>
    <row r="495" spans="2:11" hidden="1" x14ac:dyDescent="0.25">
      <c r="B495" s="3">
        <f t="shared" ref="B495:B529" si="56">ROW(A63)</f>
        <v>63</v>
      </c>
      <c r="C495" s="133">
        <f t="shared" si="48"/>
        <v>45546</v>
      </c>
      <c r="D495" s="3">
        <f t="shared" ref="D495:D529" si="57">ROW(A63)</f>
        <v>63</v>
      </c>
      <c r="E495" s="116" t="str">
        <f>VLOOKUP(Productos!B67,Productos!B67:E77,2,FALSE)</f>
        <v>Vinagre Blanco en Botella</v>
      </c>
      <c r="F495" s="131" t="str">
        <f>VLOOKUP(Productos!C67,Productos!C67:E75,2,FALSE)</f>
        <v>Primera Necesidad</v>
      </c>
      <c r="G495" s="134" t="s">
        <v>175</v>
      </c>
      <c r="H495" s="132" t="s">
        <v>151</v>
      </c>
      <c r="I495" s="112">
        <f>VLOOKUP(Productos!C67,Productos!C67:E76,3,FALSE)</f>
        <v>1.1499999999999999</v>
      </c>
      <c r="J495">
        <v>0</v>
      </c>
      <c r="K495" s="9">
        <f t="shared" si="53"/>
        <v>0</v>
      </c>
    </row>
    <row r="496" spans="2:11" x14ac:dyDescent="0.25">
      <c r="B496" s="3">
        <f t="shared" si="56"/>
        <v>64</v>
      </c>
      <c r="C496" s="133">
        <f t="shared" si="48"/>
        <v>45546</v>
      </c>
      <c r="D496" s="3">
        <f t="shared" si="57"/>
        <v>64</v>
      </c>
      <c r="E496" s="116" t="str">
        <f>VLOOKUP(Productos!B68,Productos!B68:E78,2,FALSE)</f>
        <v>Lustre Unidad</v>
      </c>
      <c r="F496" s="131" t="str">
        <f>VLOOKUP(Productos!C68,Productos!C68:E76,2,FALSE)</f>
        <v>Lavado y Limpieza</v>
      </c>
      <c r="G496" s="134" t="s">
        <v>175</v>
      </c>
      <c r="H496" s="132" t="s">
        <v>151</v>
      </c>
      <c r="I496" s="112">
        <f>VLOOKUP(Productos!C68,Productos!C68:E77,3,FALSE)</f>
        <v>0.1</v>
      </c>
      <c r="J496">
        <v>1</v>
      </c>
      <c r="K496" s="9">
        <f t="shared" si="53"/>
        <v>0.1</v>
      </c>
    </row>
    <row r="497" spans="2:11" x14ac:dyDescent="0.25">
      <c r="B497" s="3">
        <f t="shared" si="56"/>
        <v>65</v>
      </c>
      <c r="C497" s="133">
        <f t="shared" si="48"/>
        <v>45546</v>
      </c>
      <c r="D497" s="3">
        <f t="shared" si="57"/>
        <v>65</v>
      </c>
      <c r="E497" s="116" t="str">
        <f>VLOOKUP(Productos!B69,Productos!B69:E79,2,FALSE)</f>
        <v>Lustre Paquete</v>
      </c>
      <c r="F497" s="131" t="str">
        <f>VLOOKUP(Productos!C69,Productos!C69:E77,2,FALSE)</f>
        <v>Lavado y Limpieza</v>
      </c>
      <c r="G497" s="134" t="s">
        <v>175</v>
      </c>
      <c r="H497" s="132" t="s">
        <v>151</v>
      </c>
      <c r="I497" s="112">
        <f>VLOOKUP(Productos!C69,Productos!C69:E78,3,FALSE)</f>
        <v>0.3</v>
      </c>
      <c r="J497">
        <v>1</v>
      </c>
      <c r="K497" s="9">
        <f t="shared" si="53"/>
        <v>0.3</v>
      </c>
    </row>
    <row r="498" spans="2:11" x14ac:dyDescent="0.25">
      <c r="B498" s="3">
        <f t="shared" si="56"/>
        <v>66</v>
      </c>
      <c r="C498" s="133">
        <f t="shared" ref="C498:C555" si="58">DATE(2024,9,11)</f>
        <v>45546</v>
      </c>
      <c r="D498" s="3">
        <f t="shared" si="57"/>
        <v>66</v>
      </c>
      <c r="E498" s="116" t="str">
        <f>VLOOKUP(Productos!B70,Productos!B70:E80,2,FALSE)</f>
        <v>Chocolate Osito</v>
      </c>
      <c r="F498" s="131" t="str">
        <f>VLOOKUP(Productos!C70,Productos!C70:E78,2,FALSE)</f>
        <v>Golosinas</v>
      </c>
      <c r="G498" s="134" t="s">
        <v>175</v>
      </c>
      <c r="H498" s="132" t="s">
        <v>152</v>
      </c>
      <c r="I498" s="112">
        <f>VLOOKUP(Productos!C70,Productos!C70:E79,3,FALSE)</f>
        <v>0.3</v>
      </c>
      <c r="J498">
        <v>1</v>
      </c>
      <c r="K498" s="9">
        <f t="shared" si="53"/>
        <v>0.3</v>
      </c>
    </row>
    <row r="499" spans="2:11" x14ac:dyDescent="0.25">
      <c r="B499" s="3">
        <f t="shared" si="56"/>
        <v>67</v>
      </c>
      <c r="C499" s="133">
        <f t="shared" si="58"/>
        <v>45546</v>
      </c>
      <c r="D499" s="3">
        <f t="shared" si="57"/>
        <v>67</v>
      </c>
      <c r="E499" s="116" t="str">
        <f>VLOOKUP(Productos!B71,Productos!B71:E81,2,FALSE)</f>
        <v>Ramoncitos</v>
      </c>
      <c r="F499" s="131" t="str">
        <f>VLOOKUP(Productos!C71,Productos!C71:E79,2,FALSE)</f>
        <v>Golosinas</v>
      </c>
      <c r="G499" s="134" t="s">
        <v>174</v>
      </c>
      <c r="H499" s="132" t="s">
        <v>152</v>
      </c>
      <c r="I499" s="112">
        <f>VLOOKUP(Productos!C71,Productos!C71:E80,3,FALSE)</f>
        <v>0.1</v>
      </c>
      <c r="J499">
        <v>2</v>
      </c>
      <c r="K499" s="9">
        <f t="shared" si="53"/>
        <v>0.2</v>
      </c>
    </row>
    <row r="500" spans="2:11" x14ac:dyDescent="0.25">
      <c r="B500" s="3">
        <f t="shared" si="56"/>
        <v>68</v>
      </c>
      <c r="C500" s="133">
        <f t="shared" si="58"/>
        <v>45546</v>
      </c>
      <c r="D500" s="3">
        <f t="shared" si="57"/>
        <v>68</v>
      </c>
      <c r="E500" s="116" t="str">
        <f>VLOOKUP(Productos!B72,Productos!B72:E82,2,FALSE)</f>
        <v>Galleta de Amor</v>
      </c>
      <c r="F500" s="131" t="str">
        <f>VLOOKUP(Productos!C72,Productos!C72:E80,2,FALSE)</f>
        <v>Golosinas</v>
      </c>
      <c r="G500" s="134" t="s">
        <v>175</v>
      </c>
      <c r="H500" s="132" t="s">
        <v>152</v>
      </c>
      <c r="I500" s="112">
        <f>VLOOKUP(Productos!C72,Productos!C72:E81,3,FALSE)</f>
        <v>0.4</v>
      </c>
      <c r="J500">
        <v>1</v>
      </c>
      <c r="K500" s="9">
        <f t="shared" si="53"/>
        <v>0.4</v>
      </c>
    </row>
    <row r="501" spans="2:11" x14ac:dyDescent="0.25">
      <c r="B501" s="3">
        <f t="shared" si="56"/>
        <v>69</v>
      </c>
      <c r="C501" s="133">
        <f t="shared" si="58"/>
        <v>45546</v>
      </c>
      <c r="D501" s="3">
        <f t="shared" si="57"/>
        <v>69</v>
      </c>
      <c r="E501" s="116" t="str">
        <f>VLOOKUP(Productos!B73,Productos!B73:E83,2,FALSE)</f>
        <v xml:space="preserve">Cebolla Colorada  </v>
      </c>
      <c r="F501" s="131" t="str">
        <f>VLOOKUP(Productos!C73,Productos!C73:E81,2,FALSE)</f>
        <v>Primera Necesidad</v>
      </c>
      <c r="G501" s="134" t="s">
        <v>175</v>
      </c>
      <c r="H501" s="132" t="s">
        <v>151</v>
      </c>
      <c r="I501" s="112">
        <f>VLOOKUP(Productos!C73,Productos!C73:E82,3,FALSE)</f>
        <v>0.2</v>
      </c>
      <c r="J501">
        <v>1</v>
      </c>
      <c r="K501" s="9">
        <f t="shared" si="53"/>
        <v>0.2</v>
      </c>
    </row>
    <row r="502" spans="2:11" x14ac:dyDescent="0.25">
      <c r="B502" s="3">
        <f t="shared" si="56"/>
        <v>70</v>
      </c>
      <c r="C502" s="133">
        <f t="shared" si="58"/>
        <v>45546</v>
      </c>
      <c r="D502" s="3">
        <f t="shared" si="57"/>
        <v>70</v>
      </c>
      <c r="E502" s="116" t="str">
        <f>VLOOKUP(Productos!B74,Productos!B74:E84,2,FALSE)</f>
        <v>Cebolla Blanca</v>
      </c>
      <c r="F502" s="131" t="str">
        <f>VLOOKUP(Productos!C74,Productos!C74:E82,2,FALSE)</f>
        <v>Primera Necesidad</v>
      </c>
      <c r="G502" s="134" t="s">
        <v>175</v>
      </c>
      <c r="H502" s="132" t="s">
        <v>151</v>
      </c>
      <c r="I502" s="112">
        <f>VLOOKUP(Productos!C74,Productos!C74:E83,3,FALSE)</f>
        <v>0.1</v>
      </c>
      <c r="J502">
        <v>1</v>
      </c>
      <c r="K502" s="9">
        <f t="shared" si="53"/>
        <v>0.1</v>
      </c>
    </row>
    <row r="503" spans="2:11" x14ac:dyDescent="0.25">
      <c r="B503" s="3">
        <f t="shared" si="56"/>
        <v>71</v>
      </c>
      <c r="C503" s="133">
        <f t="shared" si="58"/>
        <v>45546</v>
      </c>
      <c r="D503" s="3">
        <f t="shared" si="57"/>
        <v>71</v>
      </c>
      <c r="E503" s="116" t="str">
        <f>VLOOKUP(Productos!B75,Productos!B75:E85,2,FALSE)</f>
        <v>Tomate</v>
      </c>
      <c r="F503" s="131" t="str">
        <f>VLOOKUP(Productos!C75,Productos!C75:E83,2,FALSE)</f>
        <v>Primera Necesidad</v>
      </c>
      <c r="G503" s="134" t="s">
        <v>175</v>
      </c>
      <c r="H503" s="132" t="s">
        <v>151</v>
      </c>
      <c r="I503" s="112">
        <f>VLOOKUP(Productos!C75,Productos!C75:E84,3,FALSE)</f>
        <v>0.2</v>
      </c>
      <c r="J503">
        <v>1</v>
      </c>
      <c r="K503" s="9">
        <f t="shared" si="53"/>
        <v>0.2</v>
      </c>
    </row>
    <row r="504" spans="2:11" x14ac:dyDescent="0.25">
      <c r="B504" s="3">
        <f t="shared" si="56"/>
        <v>72</v>
      </c>
      <c r="C504" s="133">
        <f t="shared" si="58"/>
        <v>45546</v>
      </c>
      <c r="D504" s="3">
        <f t="shared" si="57"/>
        <v>72</v>
      </c>
      <c r="E504" s="116" t="str">
        <f>VLOOKUP(Productos!B76,Productos!B76:E86,2,FALSE)</f>
        <v>Pimiento</v>
      </c>
      <c r="F504" s="131" t="str">
        <f>VLOOKUP(Productos!C76,Productos!C76:E84,2,FALSE)</f>
        <v>Primera Necesidad</v>
      </c>
      <c r="G504" s="134" t="s">
        <v>175</v>
      </c>
      <c r="H504" s="132" t="s">
        <v>151</v>
      </c>
      <c r="I504" s="112">
        <f>VLOOKUP(Productos!C76,Productos!C76:E85,3,FALSE)</f>
        <v>0.2</v>
      </c>
      <c r="J504">
        <v>1</v>
      </c>
      <c r="K504" s="9">
        <f t="shared" si="53"/>
        <v>0.2</v>
      </c>
    </row>
    <row r="505" spans="2:11" x14ac:dyDescent="0.25">
      <c r="B505" s="3">
        <f t="shared" si="56"/>
        <v>73</v>
      </c>
      <c r="C505" s="133">
        <f t="shared" si="58"/>
        <v>45546</v>
      </c>
      <c r="D505" s="3">
        <f t="shared" si="57"/>
        <v>73</v>
      </c>
      <c r="E505" s="116" t="str">
        <f>VLOOKUP(Productos!B77,Productos!B77:E87,2,FALSE)</f>
        <v xml:space="preserve">Papa </v>
      </c>
      <c r="F505" s="131" t="str">
        <f>VLOOKUP(Productos!C77,Productos!C77:E85,2,FALSE)</f>
        <v>Primera Necesidad</v>
      </c>
      <c r="G505" s="134" t="s">
        <v>174</v>
      </c>
      <c r="H505" s="132" t="s">
        <v>151</v>
      </c>
      <c r="I505" s="112">
        <v>0.3</v>
      </c>
      <c r="J505">
        <v>2</v>
      </c>
      <c r="K505" s="9">
        <f t="shared" si="53"/>
        <v>0.6</v>
      </c>
    </row>
    <row r="506" spans="2:11" x14ac:dyDescent="0.25">
      <c r="B506" s="3">
        <f t="shared" si="56"/>
        <v>74</v>
      </c>
      <c r="C506" s="133">
        <f t="shared" si="58"/>
        <v>45546</v>
      </c>
      <c r="D506" s="3">
        <f t="shared" si="57"/>
        <v>74</v>
      </c>
      <c r="E506" s="116" t="str">
        <f>VLOOKUP(Productos!B78,Productos!B78:E88,2,FALSE)</f>
        <v>Pimienta</v>
      </c>
      <c r="F506" s="131" t="str">
        <f>VLOOKUP(Productos!C78,Productos!C78:E86,2,FALSE)</f>
        <v>Primera Necesidad</v>
      </c>
      <c r="G506" s="134" t="s">
        <v>175</v>
      </c>
      <c r="H506" s="132" t="s">
        <v>151</v>
      </c>
      <c r="I506" s="112">
        <f>VLOOKUP(Productos!C78,Productos!C78:E87,3,FALSE)</f>
        <v>0.1</v>
      </c>
      <c r="J506">
        <v>1</v>
      </c>
      <c r="K506" s="9">
        <f t="shared" si="53"/>
        <v>0.1</v>
      </c>
    </row>
    <row r="507" spans="2:11" x14ac:dyDescent="0.25">
      <c r="B507" s="3">
        <f t="shared" si="56"/>
        <v>75</v>
      </c>
      <c r="C507" s="133">
        <f t="shared" si="58"/>
        <v>45546</v>
      </c>
      <c r="D507" s="3">
        <f t="shared" si="57"/>
        <v>75</v>
      </c>
      <c r="E507" s="116" t="str">
        <f>VLOOKUP(Productos!B79,Productos!B79:E89,2,FALSE)</f>
        <v>Ajo en sobre</v>
      </c>
      <c r="F507" s="131" t="str">
        <f>VLOOKUP(Productos!C79,Productos!C79:E87,2,FALSE)</f>
        <v>Primera Necesidad</v>
      </c>
      <c r="G507" s="134" t="s">
        <v>175</v>
      </c>
      <c r="H507" s="132" t="s">
        <v>151</v>
      </c>
      <c r="I507" s="112">
        <f>VLOOKUP(Productos!C79,Productos!C79:E88,3,FALSE)</f>
        <v>0.1</v>
      </c>
      <c r="J507">
        <v>1</v>
      </c>
      <c r="K507" s="9">
        <f t="shared" si="53"/>
        <v>0.1</v>
      </c>
    </row>
    <row r="508" spans="2:11" x14ac:dyDescent="0.25">
      <c r="B508" s="3">
        <f t="shared" si="56"/>
        <v>76</v>
      </c>
      <c r="C508" s="133">
        <f t="shared" si="58"/>
        <v>45546</v>
      </c>
      <c r="D508" s="3">
        <f t="shared" si="57"/>
        <v>76</v>
      </c>
      <c r="E508" s="116" t="str">
        <f>VLOOKUP(Productos!B80,Productos!B80:E90,2,FALSE)</f>
        <v>Sabora</v>
      </c>
      <c r="F508" s="131" t="str">
        <f>VLOOKUP(Productos!C80,Productos!C80:E88,2,FALSE)</f>
        <v>Primera Necesidad</v>
      </c>
      <c r="G508" s="134" t="s">
        <v>175</v>
      </c>
      <c r="H508" s="132" t="s">
        <v>151</v>
      </c>
      <c r="I508" s="112">
        <f>VLOOKUP(Productos!C80,Productos!C80:E89,3,FALSE)</f>
        <v>0.1</v>
      </c>
      <c r="J508">
        <v>1</v>
      </c>
      <c r="K508" s="9">
        <f t="shared" si="53"/>
        <v>0.1</v>
      </c>
    </row>
    <row r="509" spans="2:11" x14ac:dyDescent="0.25">
      <c r="B509" s="3">
        <f t="shared" si="56"/>
        <v>77</v>
      </c>
      <c r="C509" s="133">
        <f t="shared" si="58"/>
        <v>45546</v>
      </c>
      <c r="D509" s="3">
        <f t="shared" si="57"/>
        <v>77</v>
      </c>
      <c r="E509" s="116" t="str">
        <f>VLOOKUP(Productos!B81,Productos!B81:E91,2,FALSE)</f>
        <v>Achiote en sachet</v>
      </c>
      <c r="F509" s="131" t="str">
        <f>VLOOKUP(Productos!C81,Productos!C81:E89,2,FALSE)</f>
        <v>Primera Necesidad</v>
      </c>
      <c r="G509" s="134" t="s">
        <v>175</v>
      </c>
      <c r="H509" s="132" t="s">
        <v>151</v>
      </c>
      <c r="I509" s="112">
        <f>VLOOKUP(Productos!C81,Productos!C81:E90,3,FALSE)</f>
        <v>0.2</v>
      </c>
      <c r="J509">
        <v>1</v>
      </c>
      <c r="K509" s="9">
        <f t="shared" si="53"/>
        <v>0.2</v>
      </c>
    </row>
    <row r="510" spans="2:11" x14ac:dyDescent="0.25">
      <c r="B510" s="3">
        <f t="shared" si="56"/>
        <v>78</v>
      </c>
      <c r="C510" s="133">
        <f t="shared" si="58"/>
        <v>45546</v>
      </c>
      <c r="D510" s="3">
        <f t="shared" si="57"/>
        <v>78</v>
      </c>
      <c r="E510" s="116" t="str">
        <f>VLOOKUP(Productos!B82,Productos!B82:E92,2,FALSE)</f>
        <v>Achiote en Pepa</v>
      </c>
      <c r="F510" s="131" t="str">
        <f>VLOOKUP(Productos!C82,Productos!C82:E90,2,FALSE)</f>
        <v>Primera Necesidad</v>
      </c>
      <c r="G510" s="134" t="s">
        <v>175</v>
      </c>
      <c r="H510" s="132" t="s">
        <v>151</v>
      </c>
      <c r="I510" s="112">
        <f>VLOOKUP(Productos!C82,Productos!C82:E91,3,FALSE)</f>
        <v>0.1</v>
      </c>
      <c r="J510">
        <v>1</v>
      </c>
      <c r="K510" s="9">
        <f t="shared" si="53"/>
        <v>0.1</v>
      </c>
    </row>
    <row r="511" spans="2:11" x14ac:dyDescent="0.25">
      <c r="B511" s="3">
        <f t="shared" si="56"/>
        <v>79</v>
      </c>
      <c r="C511" s="133">
        <f t="shared" si="58"/>
        <v>45546</v>
      </c>
      <c r="D511" s="3">
        <f t="shared" si="57"/>
        <v>79</v>
      </c>
      <c r="E511" s="116" t="str">
        <f>VLOOKUP(Productos!B83,Productos!B83:E93,2,FALSE)</f>
        <v>Té en Sobre</v>
      </c>
      <c r="F511" s="131" t="str">
        <f>VLOOKUP(Productos!C83,Productos!C83:E91,2,FALSE)</f>
        <v>Primera Necesidad</v>
      </c>
      <c r="G511" s="134" t="s">
        <v>175</v>
      </c>
      <c r="H511" s="132" t="s">
        <v>151</v>
      </c>
      <c r="I511" s="112">
        <f>VLOOKUP(Productos!C83,Productos!C83:E92,3,FALSE)</f>
        <v>0.1</v>
      </c>
      <c r="J511">
        <v>1</v>
      </c>
      <c r="K511" s="9">
        <f t="shared" si="53"/>
        <v>0.1</v>
      </c>
    </row>
    <row r="512" spans="2:11" x14ac:dyDescent="0.25">
      <c r="B512" s="3">
        <f t="shared" si="56"/>
        <v>80</v>
      </c>
      <c r="C512" s="133">
        <f t="shared" si="58"/>
        <v>45546</v>
      </c>
      <c r="D512" s="3">
        <f t="shared" si="57"/>
        <v>80</v>
      </c>
      <c r="E512" s="116" t="str">
        <f>VLOOKUP(Productos!B84,Productos!B84:E94,2,FALSE)</f>
        <v>Comino</v>
      </c>
      <c r="F512" s="131" t="str">
        <f>VLOOKUP(Productos!C84,Productos!C84:E92,2,FALSE)</f>
        <v>Primera Necesidad</v>
      </c>
      <c r="G512" s="134" t="s">
        <v>175</v>
      </c>
      <c r="H512" s="132" t="s">
        <v>151</v>
      </c>
      <c r="I512" s="112">
        <f>VLOOKUP(Productos!C84,Productos!C84:E93,3,FALSE)</f>
        <v>0.1</v>
      </c>
      <c r="J512">
        <v>1</v>
      </c>
      <c r="K512" s="9">
        <f t="shared" si="53"/>
        <v>0.1</v>
      </c>
    </row>
    <row r="513" spans="2:11" x14ac:dyDescent="0.25">
      <c r="B513" s="3">
        <f t="shared" si="56"/>
        <v>81</v>
      </c>
      <c r="C513" s="133">
        <f t="shared" si="58"/>
        <v>45546</v>
      </c>
      <c r="D513" s="3">
        <f t="shared" si="57"/>
        <v>81</v>
      </c>
      <c r="E513" s="116" t="str">
        <f>VLOOKUP(Productos!B85,Productos!B85:E95,2,FALSE)</f>
        <v>Leche Viglac 1/2 Litro</v>
      </c>
      <c r="F513" s="131" t="str">
        <f>VLOOKUP(Productos!C85,Productos!C85:E93,2,FALSE)</f>
        <v>Primera Necesidad</v>
      </c>
      <c r="G513" s="134" t="s">
        <v>175</v>
      </c>
      <c r="H513" s="132" t="s">
        <v>151</v>
      </c>
      <c r="I513" s="112">
        <f>VLOOKUP(Productos!C85,Productos!C85:E94,3,FALSE)</f>
        <v>0.5</v>
      </c>
      <c r="J513">
        <v>1</v>
      </c>
      <c r="K513" s="9">
        <f t="shared" si="53"/>
        <v>0.5</v>
      </c>
    </row>
    <row r="514" spans="2:11" x14ac:dyDescent="0.25">
      <c r="B514" s="3">
        <f t="shared" si="56"/>
        <v>82</v>
      </c>
      <c r="C514" s="133">
        <f t="shared" si="58"/>
        <v>45546</v>
      </c>
      <c r="D514" s="3">
        <f t="shared" si="57"/>
        <v>82</v>
      </c>
      <c r="E514" s="116" t="str">
        <f>VLOOKUP(Productos!B86,Productos!B86:E96,2,FALSE)</f>
        <v>Leche Viglac 1/4</v>
      </c>
      <c r="F514" s="131" t="str">
        <f>VLOOKUP(Productos!C86,Productos!C86:E94,2,FALSE)</f>
        <v>Primera Necesidad</v>
      </c>
      <c r="G514" s="134" t="s">
        <v>175</v>
      </c>
      <c r="H514" s="132" t="s">
        <v>151</v>
      </c>
      <c r="I514" s="112">
        <f>VLOOKUP(Productos!C86,Productos!C86:E95,3,FALSE)</f>
        <v>0.25</v>
      </c>
      <c r="J514">
        <v>1</v>
      </c>
      <c r="K514" s="9">
        <f t="shared" si="53"/>
        <v>0.25</v>
      </c>
    </row>
    <row r="515" spans="2:11" x14ac:dyDescent="0.25">
      <c r="B515" s="3">
        <f t="shared" si="56"/>
        <v>83</v>
      </c>
      <c r="C515" s="133">
        <f t="shared" si="58"/>
        <v>45546</v>
      </c>
      <c r="D515" s="3">
        <f t="shared" si="57"/>
        <v>83</v>
      </c>
      <c r="E515" s="116" t="str">
        <f>VLOOKUP(Productos!B87,Productos!B87:E97,2,FALSE)</f>
        <v>Ajo en Pepa</v>
      </c>
      <c r="F515" s="131" t="str">
        <f>VLOOKUP(Productos!C87,Productos!C87:E95,2,FALSE)</f>
        <v>Primera Necesidad</v>
      </c>
      <c r="G515" s="134" t="s">
        <v>175</v>
      </c>
      <c r="H515" s="132" t="s">
        <v>151</v>
      </c>
      <c r="I515" s="112">
        <f>VLOOKUP(Productos!C87,Productos!C87:E96,3,FALSE)</f>
        <v>0.2</v>
      </c>
      <c r="J515">
        <v>1</v>
      </c>
      <c r="K515" s="9">
        <f t="shared" si="53"/>
        <v>0.2</v>
      </c>
    </row>
    <row r="516" spans="2:11" x14ac:dyDescent="0.25">
      <c r="B516" s="3">
        <f t="shared" si="56"/>
        <v>84</v>
      </c>
      <c r="C516" s="133">
        <f t="shared" si="58"/>
        <v>45546</v>
      </c>
      <c r="D516" s="3">
        <f t="shared" si="57"/>
        <v>84</v>
      </c>
      <c r="E516" s="116" t="str">
        <f>VLOOKUP(Productos!B88,Productos!B88:E98,2,FALSE)</f>
        <v>Pulp de Durazno</v>
      </c>
      <c r="F516" s="131" t="str">
        <f>VLOOKUP(Productos!C88,Productos!C88:E96,2,FALSE)</f>
        <v>Bebidas</v>
      </c>
      <c r="G516" s="134" t="s">
        <v>175</v>
      </c>
      <c r="H516" s="132" t="s">
        <v>151</v>
      </c>
      <c r="I516" s="112">
        <f>VLOOKUP(Productos!C88,Productos!C88:E97,3,FALSE)</f>
        <v>0.3</v>
      </c>
      <c r="J516">
        <v>1</v>
      </c>
      <c r="K516" s="9">
        <f t="shared" si="53"/>
        <v>0.3</v>
      </c>
    </row>
    <row r="517" spans="2:11" x14ac:dyDescent="0.25">
      <c r="B517" s="3">
        <f t="shared" si="56"/>
        <v>85</v>
      </c>
      <c r="C517" s="133">
        <f t="shared" si="58"/>
        <v>45546</v>
      </c>
      <c r="D517" s="3">
        <f t="shared" si="57"/>
        <v>85</v>
      </c>
      <c r="E517" s="116" t="str">
        <f>VLOOKUP(Productos!B89,Productos!B89:E99,2,FALSE)</f>
        <v>Limon</v>
      </c>
      <c r="F517" s="131" t="str">
        <f>VLOOKUP(Productos!C89,Productos!C89:E97,2,FALSE)</f>
        <v>Primera Necesidad</v>
      </c>
      <c r="G517" s="134" t="s">
        <v>175</v>
      </c>
      <c r="H517" s="132" t="s">
        <v>151</v>
      </c>
      <c r="I517" s="112">
        <f>VLOOKUP(Productos!C89,Productos!C89:E98,3,FALSE)</f>
        <v>0.1</v>
      </c>
      <c r="J517">
        <v>1</v>
      </c>
      <c r="K517" s="9">
        <f t="shared" si="53"/>
        <v>0.1</v>
      </c>
    </row>
    <row r="518" spans="2:11" x14ac:dyDescent="0.25">
      <c r="B518" s="3">
        <f t="shared" si="56"/>
        <v>86</v>
      </c>
      <c r="C518" s="133">
        <f t="shared" si="58"/>
        <v>45546</v>
      </c>
      <c r="D518" s="3">
        <f t="shared" si="57"/>
        <v>86</v>
      </c>
      <c r="E518" s="116" t="str">
        <f>VLOOKUP(Productos!B90,Productos!B90:E100,2,FALSE)</f>
        <v>Naranjilla</v>
      </c>
      <c r="F518" s="131" t="str">
        <f>VLOOKUP(Productos!C90,Productos!C90:E98,2,FALSE)</f>
        <v>Primera Necesidad</v>
      </c>
      <c r="G518" s="134" t="s">
        <v>175</v>
      </c>
      <c r="H518" s="132" t="s">
        <v>151</v>
      </c>
      <c r="I518" s="112">
        <f>VLOOKUP(Productos!C90,Productos!C90:E99,3,FALSE)</f>
        <v>0.15</v>
      </c>
      <c r="J518">
        <v>1</v>
      </c>
      <c r="K518" s="9">
        <f t="shared" si="53"/>
        <v>0.15</v>
      </c>
    </row>
    <row r="519" spans="2:11" x14ac:dyDescent="0.25">
      <c r="B519" s="3">
        <f t="shared" si="56"/>
        <v>87</v>
      </c>
      <c r="C519" s="133">
        <f t="shared" si="58"/>
        <v>45546</v>
      </c>
      <c r="D519" s="3">
        <f t="shared" si="57"/>
        <v>87</v>
      </c>
      <c r="E519" s="116" t="str">
        <f>VLOOKUP(Productos!B91,Productos!B91:E101,2,FALSE)</f>
        <v>Totame de Árbol</v>
      </c>
      <c r="F519" s="131" t="str">
        <f>VLOOKUP(Productos!C91,Productos!C91:E99,2,FALSE)</f>
        <v>Primera Necesidad</v>
      </c>
      <c r="G519" s="134" t="s">
        <v>175</v>
      </c>
      <c r="H519" s="132" t="s">
        <v>151</v>
      </c>
      <c r="I519" s="112">
        <f>VLOOKUP(Productos!C91,Productos!C91:E100,3,FALSE)</f>
        <v>0.3</v>
      </c>
      <c r="J519">
        <v>1</v>
      </c>
      <c r="K519" s="9">
        <f t="shared" si="53"/>
        <v>0.3</v>
      </c>
    </row>
    <row r="520" spans="2:11" x14ac:dyDescent="0.25">
      <c r="B520" s="3">
        <f t="shared" si="56"/>
        <v>88</v>
      </c>
      <c r="C520" s="133">
        <f t="shared" si="58"/>
        <v>45546</v>
      </c>
      <c r="D520" s="3">
        <f t="shared" si="57"/>
        <v>88</v>
      </c>
      <c r="E520" s="116" t="str">
        <f>VLOOKUP(Productos!B92,Productos!B92:E102,2,FALSE)</f>
        <v>Pasta Colgate</v>
      </c>
      <c r="F520" s="131" t="str">
        <f>VLOOKUP(Productos!C92,Productos!C92:E100,2,FALSE)</f>
        <v>Limpieza Personal</v>
      </c>
      <c r="G520" s="134" t="s">
        <v>175</v>
      </c>
      <c r="H520" s="132" t="s">
        <v>151</v>
      </c>
      <c r="I520" s="112">
        <f>VLOOKUP(Productos!C92,Productos!C92:E101,3,FALSE)</f>
        <v>1.1000000000000001</v>
      </c>
      <c r="J520">
        <v>1</v>
      </c>
      <c r="K520" s="9">
        <f t="shared" ref="K520:K583" si="59">+PRODUCT(J520,I520)</f>
        <v>1.1000000000000001</v>
      </c>
    </row>
    <row r="521" spans="2:11" x14ac:dyDescent="0.25">
      <c r="B521" s="3">
        <f t="shared" si="56"/>
        <v>89</v>
      </c>
      <c r="C521" s="133">
        <f t="shared" si="58"/>
        <v>45546</v>
      </c>
      <c r="D521" s="3">
        <f t="shared" si="57"/>
        <v>89</v>
      </c>
      <c r="E521" s="116" t="str">
        <f>VLOOKUP(Productos!B93,Productos!B93:E103,2,FALSE)</f>
        <v>Toallas Sanitarias Nosotras Paquete</v>
      </c>
      <c r="F521" s="131" t="str">
        <f>VLOOKUP(Productos!C93,Productos!C93:E101,2,FALSE)</f>
        <v>Limpieza Personal</v>
      </c>
      <c r="G521" s="134" t="s">
        <v>175</v>
      </c>
      <c r="H521" s="132" t="s">
        <v>151</v>
      </c>
      <c r="I521" s="112">
        <f>VLOOKUP(Productos!C93,Productos!C93:E102,3,FALSE)</f>
        <v>1.1499999999999999</v>
      </c>
      <c r="J521">
        <v>1</v>
      </c>
      <c r="K521" s="9">
        <f t="shared" si="59"/>
        <v>1.1499999999999999</v>
      </c>
    </row>
    <row r="522" spans="2:11" x14ac:dyDescent="0.25">
      <c r="B522" s="3">
        <f t="shared" si="56"/>
        <v>90</v>
      </c>
      <c r="C522" s="133">
        <f t="shared" si="58"/>
        <v>45546</v>
      </c>
      <c r="D522" s="3">
        <f t="shared" si="57"/>
        <v>90</v>
      </c>
      <c r="E522" s="116" t="str">
        <f>VLOOKUP(Productos!B94,Productos!B94:E104,2,FALSE)</f>
        <v>Toallas Sanitarias Nosotras Unidad</v>
      </c>
      <c r="F522" s="131" t="str">
        <f>VLOOKUP(Productos!C94,Productos!C94:E102,2,FALSE)</f>
        <v>Limpieza Personal</v>
      </c>
      <c r="G522" s="134" t="s">
        <v>175</v>
      </c>
      <c r="H522" s="132" t="s">
        <v>151</v>
      </c>
      <c r="I522" s="112">
        <f>VLOOKUP(Productos!C94,Productos!C94:E103,3,FALSE)</f>
        <v>0.15</v>
      </c>
      <c r="J522">
        <v>1</v>
      </c>
      <c r="K522" s="9">
        <f t="shared" si="59"/>
        <v>0.15</v>
      </c>
    </row>
    <row r="523" spans="2:11" x14ac:dyDescent="0.25">
      <c r="B523" s="3">
        <f t="shared" si="56"/>
        <v>91</v>
      </c>
      <c r="C523" s="133">
        <f t="shared" si="58"/>
        <v>45546</v>
      </c>
      <c r="D523" s="3">
        <f t="shared" si="57"/>
        <v>91</v>
      </c>
      <c r="E523" s="116" t="str">
        <f>VLOOKUP(Productos!B95,Productos!B95:E105,2,FALSE)</f>
        <v>Toallas Sanitarias Siempre Libre Paquete</v>
      </c>
      <c r="F523" s="131" t="str">
        <f>VLOOKUP(Productos!C95,Productos!C95:E103,2,FALSE)</f>
        <v>Limpieza Personal</v>
      </c>
      <c r="G523" s="134" t="s">
        <v>175</v>
      </c>
      <c r="H523" s="132" t="s">
        <v>151</v>
      </c>
      <c r="I523" s="112">
        <f>VLOOKUP(Productos!C95,Productos!C95:E104,3,FALSE)</f>
        <v>1.1499999999999999</v>
      </c>
      <c r="J523">
        <v>1</v>
      </c>
      <c r="K523" s="9">
        <f t="shared" si="59"/>
        <v>1.1499999999999999</v>
      </c>
    </row>
    <row r="524" spans="2:11" x14ac:dyDescent="0.25">
      <c r="B524" s="3">
        <f t="shared" si="56"/>
        <v>92</v>
      </c>
      <c r="C524" s="133">
        <f t="shared" si="58"/>
        <v>45546</v>
      </c>
      <c r="D524" s="3">
        <f t="shared" si="57"/>
        <v>92</v>
      </c>
      <c r="E524" s="116" t="str">
        <f>VLOOKUP(Productos!B96,Productos!B96:E106,2,FALSE)</f>
        <v>Toallas Sanitarias Siempre Libre Unidad</v>
      </c>
      <c r="F524" s="131" t="str">
        <f>VLOOKUP(Productos!C96,Productos!C96:E104,2,FALSE)</f>
        <v>Limpieza Personal</v>
      </c>
      <c r="G524" s="134" t="s">
        <v>175</v>
      </c>
      <c r="H524" s="132" t="s">
        <v>151</v>
      </c>
      <c r="I524" s="112">
        <f>VLOOKUP(Productos!C96,Productos!C96:E105,3,FALSE)</f>
        <v>0.15</v>
      </c>
      <c r="J524">
        <v>1</v>
      </c>
      <c r="K524" s="9">
        <f t="shared" si="59"/>
        <v>0.15</v>
      </c>
    </row>
    <row r="525" spans="2:11" x14ac:dyDescent="0.25">
      <c r="B525" s="3">
        <f t="shared" si="56"/>
        <v>93</v>
      </c>
      <c r="C525" s="133">
        <f t="shared" si="58"/>
        <v>45546</v>
      </c>
      <c r="D525" s="3">
        <f t="shared" si="57"/>
        <v>93</v>
      </c>
      <c r="E525" s="116" t="str">
        <f>VLOOKUP(Productos!B97,Productos!B97:E107,2,FALSE)</f>
        <v>Protectores Intimas Paquete</v>
      </c>
      <c r="F525" s="131" t="str">
        <f>VLOOKUP(Productos!C97,Productos!C97:E105,2,FALSE)</f>
        <v>Limpieza Personal</v>
      </c>
      <c r="G525" s="134" t="s">
        <v>175</v>
      </c>
      <c r="H525" s="132" t="s">
        <v>151</v>
      </c>
      <c r="I525" s="112">
        <f>VLOOKUP(Productos!C97,Productos!C97:E106,3,FALSE)</f>
        <v>1.25</v>
      </c>
      <c r="J525">
        <v>1</v>
      </c>
      <c r="K525" s="9">
        <f t="shared" si="59"/>
        <v>1.25</v>
      </c>
    </row>
    <row r="526" spans="2:11" x14ac:dyDescent="0.25">
      <c r="B526" s="3">
        <f t="shared" si="56"/>
        <v>94</v>
      </c>
      <c r="C526" s="133">
        <f t="shared" si="58"/>
        <v>45546</v>
      </c>
      <c r="D526" s="3">
        <f t="shared" si="57"/>
        <v>94</v>
      </c>
      <c r="E526" s="116" t="str">
        <f>VLOOKUP(Productos!B98,Productos!B98:E108,2,FALSE)</f>
        <v>Protectores Intimas Unidad</v>
      </c>
      <c r="F526" s="131" t="str">
        <f>VLOOKUP(Productos!C98,Productos!C98:E106,2,FALSE)</f>
        <v>Limpieza Personal</v>
      </c>
      <c r="G526" s="134" t="s">
        <v>175</v>
      </c>
      <c r="H526" s="132" t="s">
        <v>151</v>
      </c>
      <c r="I526" s="112">
        <f>VLOOKUP(Productos!C98,Productos!C98:E107,3,FALSE)</f>
        <v>0.15</v>
      </c>
      <c r="J526">
        <v>1</v>
      </c>
      <c r="K526" s="9">
        <f t="shared" si="59"/>
        <v>0.15</v>
      </c>
    </row>
    <row r="527" spans="2:11" x14ac:dyDescent="0.25">
      <c r="B527" s="3">
        <f t="shared" si="56"/>
        <v>95</v>
      </c>
      <c r="C527" s="133">
        <f t="shared" si="58"/>
        <v>45546</v>
      </c>
      <c r="D527" s="3">
        <f t="shared" si="57"/>
        <v>95</v>
      </c>
      <c r="E527" s="116" t="str">
        <f>VLOOKUP(Productos!B99,Productos!B99:E109,2,FALSE)</f>
        <v>Salchicha</v>
      </c>
      <c r="F527" s="131" t="str">
        <f>VLOOKUP(Productos!C99,Productos!C99:E107,2,FALSE)</f>
        <v>Embutidos</v>
      </c>
      <c r="G527" s="134" t="s">
        <v>175</v>
      </c>
      <c r="H527" s="132" t="s">
        <v>151</v>
      </c>
      <c r="I527" s="112">
        <f>VLOOKUP(Productos!C99,Productos!C99:E108,3,FALSE)</f>
        <v>0.15</v>
      </c>
      <c r="J527">
        <v>1</v>
      </c>
      <c r="K527" s="9">
        <f t="shared" si="59"/>
        <v>0.15</v>
      </c>
    </row>
    <row r="528" spans="2:11" x14ac:dyDescent="0.25">
      <c r="B528" s="3">
        <f t="shared" si="56"/>
        <v>96</v>
      </c>
      <c r="C528" s="133">
        <f t="shared" si="58"/>
        <v>45546</v>
      </c>
      <c r="D528" s="3">
        <f t="shared" si="57"/>
        <v>96</v>
      </c>
      <c r="E528" s="116" t="str">
        <f>VLOOKUP(Productos!B100,Productos!B100:E109,2,FALSE)</f>
        <v>Chorizo</v>
      </c>
      <c r="F528" s="131" t="str">
        <f>VLOOKUP(Productos!C100,Productos!C100:E108,2,FALSE)</f>
        <v>Embutidos</v>
      </c>
      <c r="G528" s="134" t="s">
        <v>175</v>
      </c>
      <c r="H528" s="132" t="s">
        <v>151</v>
      </c>
      <c r="I528" s="112">
        <f>VLOOKUP(Productos!C100,Productos!C100:E109,3,FALSE)</f>
        <v>0.3</v>
      </c>
      <c r="J528">
        <v>1</v>
      </c>
      <c r="K528" s="9">
        <f t="shared" si="59"/>
        <v>0.3</v>
      </c>
    </row>
    <row r="529" spans="2:11" x14ac:dyDescent="0.25">
      <c r="B529" s="3">
        <f t="shared" si="56"/>
        <v>97</v>
      </c>
      <c r="C529" s="133">
        <f t="shared" si="58"/>
        <v>45546</v>
      </c>
      <c r="D529" s="3">
        <f t="shared" si="57"/>
        <v>97</v>
      </c>
      <c r="E529" s="116" t="str">
        <f>VLOOKUP(Productos!B101,Productos!B101:E110,2,FALSE)</f>
        <v>Canela</v>
      </c>
      <c r="F529" s="131" t="str">
        <f>VLOOKUP(Productos!C101,Productos!C101:E109,2,FALSE)</f>
        <v>Primera Necesidad</v>
      </c>
      <c r="G529" s="134" t="s">
        <v>175</v>
      </c>
      <c r="H529" s="132" t="s">
        <v>151</v>
      </c>
      <c r="I529" s="112">
        <f>VLOOKUP(Productos!C101,Productos!C101:E109,3,FALSE)</f>
        <v>0.1</v>
      </c>
      <c r="J529">
        <v>1</v>
      </c>
      <c r="K529" s="9">
        <f t="shared" si="59"/>
        <v>0.1</v>
      </c>
    </row>
    <row r="530" spans="2:11" x14ac:dyDescent="0.25">
      <c r="B530" s="3">
        <f>ROW(A101)</f>
        <v>101</v>
      </c>
      <c r="C530" s="133">
        <f t="shared" si="58"/>
        <v>45546</v>
      </c>
      <c r="D530" s="3">
        <f>ROW(A101)</f>
        <v>101</v>
      </c>
      <c r="E530" s="116" t="str">
        <f>VLOOKUP(Productos!B105,Productos!B105:E114,2,FALSE)</f>
        <v>Lapiz de Madera Genius</v>
      </c>
      <c r="F530" s="131" t="str">
        <f>VLOOKUP(Productos!C105,Productos!C105:E112,2,FALSE)</f>
        <v>Utiles Escolares</v>
      </c>
      <c r="G530" s="134" t="s">
        <v>175</v>
      </c>
      <c r="H530" s="132" t="s">
        <v>151</v>
      </c>
      <c r="I530" s="112">
        <f>VLOOKUP(Productos!C105,Productos!C105:E113,3,FALSE)</f>
        <v>0.3</v>
      </c>
      <c r="J530">
        <v>1</v>
      </c>
      <c r="K530" s="9">
        <f t="shared" si="59"/>
        <v>0.3</v>
      </c>
    </row>
    <row r="531" spans="2:11" x14ac:dyDescent="0.25">
      <c r="B531" s="3">
        <f>ROW(A102)</f>
        <v>102</v>
      </c>
      <c r="C531" s="133">
        <f t="shared" si="58"/>
        <v>45546</v>
      </c>
      <c r="D531" s="3">
        <f>ROW(A102)</f>
        <v>102</v>
      </c>
      <c r="E531" s="116" t="str">
        <f>VLOOKUP(Productos!B106,Productos!B106:E115,2,FALSE)</f>
        <v>Lapiz de Madera Alex</v>
      </c>
      <c r="F531" s="131" t="str">
        <f>VLOOKUP(Productos!C106,Productos!C106:E113,2,FALSE)</f>
        <v>Utiles Escolares</v>
      </c>
      <c r="G531" s="134" t="s">
        <v>175</v>
      </c>
      <c r="H531" s="132" t="s">
        <v>151</v>
      </c>
      <c r="I531" s="112">
        <f>VLOOKUP(Productos!C106,Productos!C106:E114,3,FALSE)</f>
        <v>0.3</v>
      </c>
      <c r="J531">
        <v>1</v>
      </c>
      <c r="K531" s="9">
        <f t="shared" si="59"/>
        <v>0.3</v>
      </c>
    </row>
    <row r="532" spans="2:11" x14ac:dyDescent="0.25">
      <c r="B532" s="3">
        <f>ROW(A103)</f>
        <v>103</v>
      </c>
      <c r="C532" s="133">
        <f t="shared" si="58"/>
        <v>45546</v>
      </c>
      <c r="D532" s="3">
        <f>ROW(A103)</f>
        <v>103</v>
      </c>
      <c r="E532" s="116" t="str">
        <f>VLOOKUP(Productos!B107,Productos!B107:E116,2,FALSE)</f>
        <v>Sacapuntas de Acero</v>
      </c>
      <c r="F532" s="131" t="str">
        <f>VLOOKUP(Productos!C107,Productos!C107:E114,2,FALSE)</f>
        <v>Utiles Escolares</v>
      </c>
      <c r="G532" s="134" t="s">
        <v>175</v>
      </c>
      <c r="H532" s="132" t="s">
        <v>151</v>
      </c>
      <c r="I532" s="112">
        <f>VLOOKUP(Productos!C107,Productos!C107:E115,3,FALSE)</f>
        <v>0.3</v>
      </c>
      <c r="J532">
        <v>1</v>
      </c>
      <c r="K532" s="9">
        <f t="shared" si="59"/>
        <v>0.3</v>
      </c>
    </row>
    <row r="533" spans="2:11" x14ac:dyDescent="0.25">
      <c r="B533" s="3">
        <f>ROW(A104)</f>
        <v>104</v>
      </c>
      <c r="C533" s="133">
        <f t="shared" si="58"/>
        <v>45546</v>
      </c>
      <c r="D533" s="3">
        <f>ROW(A104)</f>
        <v>104</v>
      </c>
      <c r="E533" s="116" t="str">
        <f>VLOOKUP(Productos!B108,Productos!B108:E117,2,FALSE)</f>
        <v>Sacapuntas de plastico</v>
      </c>
      <c r="F533" s="131" t="str">
        <f>VLOOKUP(Productos!C108,Productos!C108:E115,2,FALSE)</f>
        <v>Utiles Escolares</v>
      </c>
      <c r="G533" s="134" t="s">
        <v>175</v>
      </c>
      <c r="H533" s="132" t="s">
        <v>151</v>
      </c>
      <c r="I533" s="112">
        <f>VLOOKUP(Productos!C108,Productos!C108:E116,3,FALSE)</f>
        <v>0.15</v>
      </c>
      <c r="J533">
        <v>1</v>
      </c>
      <c r="K533" s="9">
        <f t="shared" si="59"/>
        <v>0.15</v>
      </c>
    </row>
    <row r="534" spans="2:11" x14ac:dyDescent="0.25">
      <c r="B534" s="3">
        <f>ROW(A105)</f>
        <v>105</v>
      </c>
      <c r="C534" s="133">
        <f t="shared" si="58"/>
        <v>45546</v>
      </c>
      <c r="D534" s="3">
        <f>ROW(A105)</f>
        <v>105</v>
      </c>
      <c r="E534" s="116" t="str">
        <f>VLOOKUP(Productos!B109,Productos!B109:E118,2,FALSE)</f>
        <v>Borrador de Queso</v>
      </c>
      <c r="F534" s="131" t="str">
        <f>VLOOKUP(Productos!C109,Productos!C109:E116,2,FALSE)</f>
        <v>Utiles Escolares</v>
      </c>
      <c r="G534" s="134" t="s">
        <v>175</v>
      </c>
      <c r="H534" s="132" t="s">
        <v>151</v>
      </c>
      <c r="I534" s="112">
        <f>VLOOKUP(Productos!C109,Productos!C109:E117,3,FALSE)</f>
        <v>0.3</v>
      </c>
      <c r="J534">
        <v>1</v>
      </c>
      <c r="K534" s="9">
        <f t="shared" si="59"/>
        <v>0.3</v>
      </c>
    </row>
    <row r="535" spans="2:11" x14ac:dyDescent="0.25">
      <c r="B535" s="3">
        <f t="shared" ref="B535:B552" si="60">ROW(A107)</f>
        <v>107</v>
      </c>
      <c r="C535" s="133">
        <f t="shared" si="58"/>
        <v>45546</v>
      </c>
      <c r="D535" s="3">
        <f t="shared" ref="D535:D552" si="61">ROW(A107)</f>
        <v>107</v>
      </c>
      <c r="E535" s="116" t="str">
        <f>VLOOKUP(Productos!B110,Productos!B110:E120,2,FALSE)</f>
        <v>Helado de Oreo</v>
      </c>
      <c r="F535" s="131" t="str">
        <f>VLOOKUP(Productos!C110,Productos!C110:E118,2,FALSE)</f>
        <v>Golosinas</v>
      </c>
      <c r="G535" s="134" t="s">
        <v>175</v>
      </c>
      <c r="H535" s="132" t="s">
        <v>151</v>
      </c>
      <c r="I535" s="112">
        <f>VLOOKUP(Productos!C110,Productos!C110:E119,3,FALSE)</f>
        <v>0.25</v>
      </c>
      <c r="J535">
        <v>1</v>
      </c>
      <c r="K535" s="9">
        <f t="shared" si="59"/>
        <v>0.25</v>
      </c>
    </row>
    <row r="536" spans="2:11" x14ac:dyDescent="0.25">
      <c r="B536" s="3">
        <f t="shared" si="60"/>
        <v>108</v>
      </c>
      <c r="C536" s="133">
        <f t="shared" si="58"/>
        <v>45546</v>
      </c>
      <c r="D536" s="3">
        <f t="shared" si="61"/>
        <v>108</v>
      </c>
      <c r="E536" s="116" t="str">
        <f>VLOOKUP(Productos!B111,Productos!B111:E121,2,FALSE)</f>
        <v xml:space="preserve"> Platano</v>
      </c>
      <c r="F536" s="131" t="str">
        <f>VLOOKUP(Productos!C111,Productos!C111:E119,2,FALSE)</f>
        <v>Primera Necesidad</v>
      </c>
      <c r="G536" s="134" t="s">
        <v>176</v>
      </c>
      <c r="H536" s="132" t="s">
        <v>151</v>
      </c>
      <c r="I536" s="112">
        <v>0.25</v>
      </c>
      <c r="J536">
        <v>20</v>
      </c>
      <c r="K536" s="9">
        <v>1.8</v>
      </c>
    </row>
    <row r="537" spans="2:11" x14ac:dyDescent="0.25">
      <c r="B537" s="3">
        <f t="shared" si="60"/>
        <v>109</v>
      </c>
      <c r="C537" s="133">
        <f t="shared" si="58"/>
        <v>45546</v>
      </c>
      <c r="D537" s="3">
        <f t="shared" si="61"/>
        <v>109</v>
      </c>
      <c r="E537" s="116" t="str">
        <f>VLOOKUP(Productos!B112,Productos!B112:E122,2,FALSE)</f>
        <v>Nutribela</v>
      </c>
      <c r="F537" s="131" t="str">
        <f>VLOOKUP(Productos!C112,Productos!C112:E120,2,FALSE)</f>
        <v>Primera Necesidad</v>
      </c>
      <c r="G537" s="134" t="s">
        <v>175</v>
      </c>
      <c r="H537" s="132" t="s">
        <v>151</v>
      </c>
      <c r="I537" s="112">
        <f>VLOOKUP(Productos!C112,Productos!C112:E121,3,FALSE)</f>
        <v>0.5</v>
      </c>
      <c r="J537">
        <v>1</v>
      </c>
      <c r="K537" s="9">
        <f t="shared" si="59"/>
        <v>0.5</v>
      </c>
    </row>
    <row r="538" spans="2:11" x14ac:dyDescent="0.25">
      <c r="B538" s="3">
        <f t="shared" si="60"/>
        <v>110</v>
      </c>
      <c r="C538" s="133">
        <f t="shared" si="58"/>
        <v>45546</v>
      </c>
      <c r="D538" s="3">
        <f t="shared" si="61"/>
        <v>110</v>
      </c>
      <c r="E538" s="116" t="str">
        <f>VLOOKUP(Productos!B113,Productos!B113:E123,2,FALSE)</f>
        <v>Gelatina de Crema</v>
      </c>
      <c r="F538" s="131" t="str">
        <f>VLOOKUP(Productos!C113,Productos!C113:E121,2,FALSE)</f>
        <v>Golosinas</v>
      </c>
      <c r="G538" s="134" t="s">
        <v>175</v>
      </c>
      <c r="H538" s="132" t="s">
        <v>151</v>
      </c>
      <c r="I538" s="112">
        <f>VLOOKUP(Productos!C113,Productos!C113:E122,3,FALSE)</f>
        <v>0.25</v>
      </c>
      <c r="J538">
        <v>2</v>
      </c>
      <c r="K538" s="9">
        <f t="shared" si="59"/>
        <v>0.5</v>
      </c>
    </row>
    <row r="539" spans="2:11" x14ac:dyDescent="0.25">
      <c r="B539" s="3">
        <f t="shared" si="60"/>
        <v>111</v>
      </c>
      <c r="C539" s="133">
        <f t="shared" si="58"/>
        <v>45546</v>
      </c>
      <c r="D539" s="3">
        <f t="shared" si="61"/>
        <v>111</v>
      </c>
      <c r="E539" s="116" t="str">
        <f>VLOOKUP(Productos!B114,Productos!B114:E124,2,FALSE)</f>
        <v>Esferografico Tinta negra</v>
      </c>
      <c r="F539" s="131" t="str">
        <f>VLOOKUP(Productos!C114,Productos!C114:E122,2,FALSE)</f>
        <v>Utiles Escolares</v>
      </c>
      <c r="G539" s="134" t="s">
        <v>175</v>
      </c>
      <c r="H539" s="132" t="s">
        <v>151</v>
      </c>
      <c r="I539" s="112">
        <f>VLOOKUP(Productos!C114,Productos!C114:E123,3,FALSE)</f>
        <v>0.5</v>
      </c>
      <c r="J539">
        <v>1</v>
      </c>
      <c r="K539" s="9">
        <f t="shared" si="59"/>
        <v>0.5</v>
      </c>
    </row>
    <row r="540" spans="2:11" hidden="1" x14ac:dyDescent="0.25">
      <c r="B540" s="3">
        <f t="shared" si="60"/>
        <v>112</v>
      </c>
      <c r="C540" s="133">
        <f t="shared" si="58"/>
        <v>45546</v>
      </c>
      <c r="D540" s="3">
        <f t="shared" si="61"/>
        <v>112</v>
      </c>
      <c r="E540" s="116" t="str">
        <f>VLOOKUP(Productos!B115,Productos!B115:E125,2,FALSE)</f>
        <v>Esferografico Tinta Roja</v>
      </c>
      <c r="F540" s="131" t="str">
        <f>VLOOKUP(Productos!C115,Productos!C115:E123,2,FALSE)</f>
        <v>Utiles Escolares</v>
      </c>
      <c r="G540" s="134" t="s">
        <v>175</v>
      </c>
      <c r="H540" s="132" t="s">
        <v>151</v>
      </c>
      <c r="I540" s="112">
        <f>VLOOKUP(Productos!C115,Productos!C115:E124,3,FALSE)</f>
        <v>0.5</v>
      </c>
      <c r="J540">
        <v>0</v>
      </c>
      <c r="K540" s="9">
        <f t="shared" si="59"/>
        <v>0</v>
      </c>
    </row>
    <row r="541" spans="2:11" hidden="1" x14ac:dyDescent="0.25">
      <c r="B541" s="3">
        <f t="shared" si="60"/>
        <v>113</v>
      </c>
      <c r="C541" s="133">
        <f t="shared" si="58"/>
        <v>45546</v>
      </c>
      <c r="D541" s="3">
        <f t="shared" si="61"/>
        <v>113</v>
      </c>
      <c r="E541" s="116" t="str">
        <f>VLOOKUP(Productos!B116,Productos!B116:E126,2,FALSE)</f>
        <v>Esferografico Tinta Azul</v>
      </c>
      <c r="F541" s="131" t="str">
        <f>VLOOKUP(Productos!C116,Productos!C116:E124,2,FALSE)</f>
        <v>Utiles Escolares</v>
      </c>
      <c r="G541" s="134" t="s">
        <v>175</v>
      </c>
      <c r="H541" s="132" t="s">
        <v>151</v>
      </c>
      <c r="I541" s="112">
        <f>VLOOKUP(Productos!C116,Productos!C116:E125,3,FALSE)</f>
        <v>0.5</v>
      </c>
      <c r="J541">
        <v>0</v>
      </c>
      <c r="K541" s="9">
        <f t="shared" si="59"/>
        <v>0</v>
      </c>
    </row>
    <row r="542" spans="2:11" x14ac:dyDescent="0.25">
      <c r="B542" s="3">
        <f t="shared" si="60"/>
        <v>114</v>
      </c>
      <c r="C542" s="133">
        <f t="shared" si="58"/>
        <v>45546</v>
      </c>
      <c r="D542" s="3">
        <f t="shared" si="61"/>
        <v>114</v>
      </c>
      <c r="E542" s="116" t="str">
        <f>VLOOKUP(Productos!B117,Productos!B117:E127,2,FALSE)</f>
        <v>Prestobarba Gillette</v>
      </c>
      <c r="F542" s="131" t="str">
        <f>VLOOKUP(Productos!C117,Productos!C117:E125,2,FALSE)</f>
        <v>Limpieza Personal</v>
      </c>
      <c r="G542" s="134" t="s">
        <v>175</v>
      </c>
      <c r="H542" s="132" t="s">
        <v>151</v>
      </c>
      <c r="I542" s="112">
        <f>VLOOKUP(Productos!C117,Productos!C117:E126,3,FALSE)</f>
        <v>0.5</v>
      </c>
      <c r="J542">
        <v>1</v>
      </c>
      <c r="K542" s="9">
        <f t="shared" si="59"/>
        <v>0.5</v>
      </c>
    </row>
    <row r="543" spans="2:11" hidden="1" x14ac:dyDescent="0.25">
      <c r="B543" s="3">
        <f t="shared" si="60"/>
        <v>115</v>
      </c>
      <c r="C543" s="133">
        <f t="shared" si="58"/>
        <v>45546</v>
      </c>
      <c r="D543" s="3">
        <f t="shared" si="61"/>
        <v>115</v>
      </c>
      <c r="E543" s="116" t="str">
        <f>VLOOKUP(Productos!B118,Productos!B118:E140,2,FALSE)</f>
        <v>Bateria Panasonic</v>
      </c>
      <c r="F543" s="131" t="str">
        <f>VLOOKUP(Productos!C118,Productos!C118:E126,2,FALSE)</f>
        <v>Electronica</v>
      </c>
      <c r="G543" s="134" t="s">
        <v>175</v>
      </c>
      <c r="H543" s="132" t="s">
        <v>151</v>
      </c>
      <c r="I543" s="112">
        <f>VLOOKUP(Productos!C118,Productos!C118:E127,3,FALSE)</f>
        <v>0.5</v>
      </c>
      <c r="J543">
        <v>0</v>
      </c>
      <c r="K543" s="9">
        <f t="shared" si="59"/>
        <v>0</v>
      </c>
    </row>
    <row r="544" spans="2:11" hidden="1" x14ac:dyDescent="0.25">
      <c r="B544" s="3">
        <f t="shared" si="60"/>
        <v>116</v>
      </c>
      <c r="C544" s="133">
        <f t="shared" si="58"/>
        <v>45546</v>
      </c>
      <c r="D544" s="3">
        <f t="shared" si="61"/>
        <v>116</v>
      </c>
      <c r="E544" s="116" t="str">
        <f>VLOOKUP(Productos!B119,Productos!B119:E141,2,FALSE)</f>
        <v>Bateria Eveready</v>
      </c>
      <c r="F544" s="131" t="str">
        <f>VLOOKUP(Productos!C119,Productos!C119:E127,2,FALSE)</f>
        <v>Electronica</v>
      </c>
      <c r="G544" s="134" t="s">
        <v>175</v>
      </c>
      <c r="H544" s="132" t="s">
        <v>151</v>
      </c>
      <c r="I544" s="112">
        <f>VLOOKUP(Productos!C119,Productos!C119:E140,3,FALSE)</f>
        <v>0.5</v>
      </c>
      <c r="J544">
        <v>0</v>
      </c>
      <c r="K544" s="9">
        <f t="shared" si="59"/>
        <v>0</v>
      </c>
    </row>
    <row r="545" spans="2:11" hidden="1" x14ac:dyDescent="0.25">
      <c r="B545" s="3">
        <f t="shared" si="60"/>
        <v>117</v>
      </c>
      <c r="C545" s="133">
        <f t="shared" si="58"/>
        <v>45546</v>
      </c>
      <c r="D545" s="3">
        <f t="shared" si="61"/>
        <v>117</v>
      </c>
      <c r="E545" s="116" t="str">
        <f>VLOOKUP(Productos!B120,Productos!B120:E142,2,FALSE)</f>
        <v>Bateria Panaplus</v>
      </c>
      <c r="F545" s="131" t="str">
        <f>VLOOKUP(Productos!C120,Productos!C120:E140,2,FALSE)</f>
        <v>Electronica</v>
      </c>
      <c r="G545" s="134" t="s">
        <v>175</v>
      </c>
      <c r="H545" s="132" t="s">
        <v>151</v>
      </c>
      <c r="I545" s="112">
        <f>VLOOKUP(Productos!C120,Productos!C120:E141,3,FALSE)</f>
        <v>0.5</v>
      </c>
      <c r="J545">
        <v>0</v>
      </c>
      <c r="K545" s="9">
        <f t="shared" si="59"/>
        <v>0</v>
      </c>
    </row>
    <row r="546" spans="2:11" x14ac:dyDescent="0.25">
      <c r="B546" s="3">
        <f t="shared" si="60"/>
        <v>118</v>
      </c>
      <c r="C546" s="133">
        <f t="shared" si="58"/>
        <v>45546</v>
      </c>
      <c r="D546" s="3">
        <f t="shared" si="61"/>
        <v>118</v>
      </c>
      <c r="E546" s="116" t="str">
        <f>VLOOKUP(Productos!B121,Productos!B121:E143,2,FALSE)</f>
        <v>Pegamento Brujita</v>
      </c>
      <c r="F546" s="131" t="str">
        <f>VLOOKUP(Productos!C121,Productos!C121:E141,2,FALSE)</f>
        <v>Primera Necesidad</v>
      </c>
      <c r="G546" s="134" t="s">
        <v>175</v>
      </c>
      <c r="H546" s="132" t="s">
        <v>151</v>
      </c>
      <c r="I546" s="112">
        <f>VLOOKUP(Productos!C121,Productos!C121:E142,3,FALSE)</f>
        <v>0.3</v>
      </c>
      <c r="J546">
        <v>1</v>
      </c>
      <c r="K546" s="9">
        <f t="shared" si="59"/>
        <v>0.3</v>
      </c>
    </row>
    <row r="547" spans="2:11" x14ac:dyDescent="0.25">
      <c r="B547" s="3">
        <f t="shared" si="60"/>
        <v>119</v>
      </c>
      <c r="C547" s="133">
        <f t="shared" si="58"/>
        <v>45546</v>
      </c>
      <c r="D547" s="3">
        <f t="shared" si="61"/>
        <v>119</v>
      </c>
      <c r="E547" s="116" t="str">
        <f>VLOOKUP(Productos!B122,Productos!B122:E144,2,FALSE)</f>
        <v>Bicarbonato</v>
      </c>
      <c r="F547" s="131" t="str">
        <f>VLOOKUP(Productos!C122,Productos!C122:E142,2,FALSE)</f>
        <v>Primera Necesidad</v>
      </c>
      <c r="G547" s="134" t="s">
        <v>175</v>
      </c>
      <c r="H547" s="132" t="s">
        <v>151</v>
      </c>
      <c r="I547" s="112">
        <f>VLOOKUP(Productos!C122,Productos!C122:E143,3,FALSE)</f>
        <v>0.1</v>
      </c>
      <c r="J547">
        <v>1</v>
      </c>
      <c r="K547" s="9">
        <f t="shared" si="59"/>
        <v>0.1</v>
      </c>
    </row>
    <row r="548" spans="2:11" x14ac:dyDescent="0.25">
      <c r="B548" s="3">
        <f t="shared" si="60"/>
        <v>120</v>
      </c>
      <c r="C548" s="133">
        <f t="shared" si="58"/>
        <v>45546</v>
      </c>
      <c r="D548" s="3">
        <f t="shared" si="61"/>
        <v>120</v>
      </c>
      <c r="E548" s="116" t="str">
        <f>VLOOKUP(Productos!B123,Productos!B123:E145,2,FALSE)</f>
        <v>Cepillo de Dientes para Niños</v>
      </c>
      <c r="F548" s="131" t="str">
        <f>VLOOKUP(Productos!C123,Productos!C123:E143,2,FALSE)</f>
        <v>Limpieza Personal</v>
      </c>
      <c r="G548" s="134" t="s">
        <v>175</v>
      </c>
      <c r="H548" s="132" t="s">
        <v>151</v>
      </c>
      <c r="I548" s="112">
        <f>VLOOKUP(Productos!C123,Productos!C123:E144,3,FALSE)</f>
        <v>0.7</v>
      </c>
      <c r="J548">
        <v>1</v>
      </c>
      <c r="K548" s="9">
        <f t="shared" si="59"/>
        <v>0.7</v>
      </c>
    </row>
    <row r="549" spans="2:11" x14ac:dyDescent="0.25">
      <c r="B549" s="3">
        <f t="shared" si="60"/>
        <v>121</v>
      </c>
      <c r="C549" s="133">
        <f t="shared" si="58"/>
        <v>45546</v>
      </c>
      <c r="D549" s="3">
        <f t="shared" si="61"/>
        <v>121</v>
      </c>
      <c r="E549" s="116" t="str">
        <f>VLOOKUP(Productos!B124,Productos!B124:E146,2,FALSE)</f>
        <v>Cepillo de Dientes para Adultos</v>
      </c>
      <c r="F549" s="131" t="str">
        <f>VLOOKUP(Productos!C124,Productos!C124:E144,2,FALSE)</f>
        <v>Limpieza Personal</v>
      </c>
      <c r="G549" s="134" t="s">
        <v>175</v>
      </c>
      <c r="H549" s="132" t="s">
        <v>151</v>
      </c>
      <c r="I549" s="112">
        <f>VLOOKUP(Productos!C124,Productos!C124:E145,3,FALSE)</f>
        <v>0.7</v>
      </c>
      <c r="J549">
        <v>1</v>
      </c>
      <c r="K549" s="9">
        <f t="shared" si="59"/>
        <v>0.7</v>
      </c>
    </row>
    <row r="550" spans="2:11" x14ac:dyDescent="0.25">
      <c r="B550" s="3">
        <f t="shared" si="60"/>
        <v>122</v>
      </c>
      <c r="C550" s="133">
        <f t="shared" si="58"/>
        <v>45546</v>
      </c>
      <c r="D550" s="3">
        <f t="shared" si="61"/>
        <v>122</v>
      </c>
      <c r="E550" s="116" t="str">
        <f>VLOOKUP(Productos!B125,Productos!B125:E147,2,FALSE)</f>
        <v>Caramelo Jaaz</v>
      </c>
      <c r="F550" s="131" t="str">
        <f>VLOOKUP(Productos!C125,Productos!C125:E145,2,FALSE)</f>
        <v>Golosinas</v>
      </c>
      <c r="G550" s="134" t="s">
        <v>175</v>
      </c>
      <c r="H550" s="132" t="s">
        <v>151</v>
      </c>
      <c r="I550" s="112">
        <f>VLOOKUP(Productos!C125,Productos!C125:E146,3,FALSE)</f>
        <v>0.05</v>
      </c>
      <c r="J550">
        <v>1</v>
      </c>
      <c r="K550" s="9">
        <f t="shared" si="59"/>
        <v>0.05</v>
      </c>
    </row>
    <row r="551" spans="2:11" x14ac:dyDescent="0.25">
      <c r="B551" s="3">
        <f t="shared" si="60"/>
        <v>123</v>
      </c>
      <c r="C551" s="133">
        <f t="shared" si="58"/>
        <v>45546</v>
      </c>
      <c r="D551" s="3">
        <f t="shared" si="61"/>
        <v>123</v>
      </c>
      <c r="E551" s="116" t="str">
        <f>VLOOKUP(Productos!B126,Productos!B126:E148,2,FALSE)</f>
        <v>Juego de Naipe color Azul</v>
      </c>
      <c r="F551" s="131" t="str">
        <f>VLOOKUP(Productos!C126,Productos!C126:E146,2,FALSE)</f>
        <v>Primera Necesidad</v>
      </c>
      <c r="G551" s="134" t="s">
        <v>175</v>
      </c>
      <c r="H551" s="132" t="s">
        <v>151</v>
      </c>
      <c r="I551" s="112">
        <v>0.6</v>
      </c>
      <c r="J551">
        <v>1</v>
      </c>
      <c r="K551" s="9">
        <f t="shared" si="59"/>
        <v>0.6</v>
      </c>
    </row>
    <row r="552" spans="2:11" x14ac:dyDescent="0.25">
      <c r="B552" s="3">
        <f t="shared" si="60"/>
        <v>124</v>
      </c>
      <c r="C552" s="133">
        <f t="shared" si="58"/>
        <v>45546</v>
      </c>
      <c r="D552" s="3">
        <f t="shared" si="61"/>
        <v>124</v>
      </c>
      <c r="E552" s="116" t="str">
        <f>VLOOKUP(Productos!B127,Productos!B127:E149,2,FALSE)</f>
        <v>Juego de Naipe color Rojo</v>
      </c>
      <c r="F552" s="131" t="str">
        <f>VLOOKUP(Productos!C127,Productos!C127:E147,2,FALSE)</f>
        <v>Primera Necesidad</v>
      </c>
      <c r="G552" s="134" t="s">
        <v>175</v>
      </c>
      <c r="H552" s="132" t="s">
        <v>151</v>
      </c>
      <c r="I552" s="112">
        <v>0.6</v>
      </c>
      <c r="J552">
        <v>1</v>
      </c>
      <c r="K552" s="9">
        <f t="shared" si="59"/>
        <v>0.6</v>
      </c>
    </row>
    <row r="553" spans="2:11" x14ac:dyDescent="0.25">
      <c r="B553" s="3">
        <v>1</v>
      </c>
      <c r="C553" s="133">
        <f t="shared" si="58"/>
        <v>45546</v>
      </c>
      <c r="D553" s="3">
        <v>1</v>
      </c>
      <c r="E553" s="116" t="s">
        <v>7</v>
      </c>
      <c r="F553" s="131" t="s">
        <v>13</v>
      </c>
      <c r="G553" s="134" t="s">
        <v>173</v>
      </c>
      <c r="H553" s="132" t="s">
        <v>151</v>
      </c>
      <c r="I553" s="112">
        <f>VLOOKUP(Productos!C128,Productos!C128:E149,3,FALSE)</f>
        <v>0.6</v>
      </c>
      <c r="J553">
        <v>2</v>
      </c>
      <c r="K553" s="9">
        <f t="shared" si="59"/>
        <v>1.2</v>
      </c>
    </row>
    <row r="554" spans="2:11" x14ac:dyDescent="0.25">
      <c r="B554" s="3">
        <v>61</v>
      </c>
      <c r="C554" s="133">
        <f t="shared" si="58"/>
        <v>45546</v>
      </c>
      <c r="D554" s="3">
        <v>61</v>
      </c>
      <c r="E554" s="116" t="s">
        <v>69</v>
      </c>
      <c r="F554" s="131" t="s">
        <v>98</v>
      </c>
      <c r="G554" s="134" t="s">
        <v>176</v>
      </c>
      <c r="H554" s="132" t="s">
        <v>153</v>
      </c>
      <c r="I554" s="112">
        <v>0.2</v>
      </c>
      <c r="J554">
        <v>12</v>
      </c>
      <c r="K554" s="9">
        <v>2</v>
      </c>
    </row>
    <row r="555" spans="2:11" x14ac:dyDescent="0.25">
      <c r="B555" s="3">
        <v>128</v>
      </c>
      <c r="C555" s="133">
        <f t="shared" si="58"/>
        <v>45546</v>
      </c>
      <c r="D555" s="3">
        <v>128</v>
      </c>
      <c r="E555" s="116" t="s">
        <v>186</v>
      </c>
      <c r="F555" s="131" t="s">
        <v>196</v>
      </c>
      <c r="G555" s="134" t="s">
        <v>174</v>
      </c>
      <c r="H555" s="132" t="s">
        <v>151</v>
      </c>
      <c r="I555" s="112">
        <v>0.3</v>
      </c>
      <c r="J555">
        <v>1</v>
      </c>
      <c r="K555" s="9">
        <f t="shared" si="59"/>
        <v>0.3</v>
      </c>
    </row>
    <row r="556" spans="2:11" x14ac:dyDescent="0.25">
      <c r="B556" s="3">
        <f>ROW(A1)</f>
        <v>1</v>
      </c>
      <c r="C556" s="118">
        <f>DATE(2024,9,12)</f>
        <v>45547</v>
      </c>
      <c r="D556" s="3">
        <f>ROW(A1)</f>
        <v>1</v>
      </c>
      <c r="E556" s="117" t="str">
        <f>VLOOKUP(Productos!B5,Tabla3[],2,FALSE)</f>
        <v>Big Cola Grande Negra</v>
      </c>
      <c r="F556" s="128" t="str">
        <f>VLOOKUP(Productos!C5,Tabla3[[Nombre]:[Precio]],2,FALSE)</f>
        <v>Bebidas</v>
      </c>
      <c r="G556" s="130" t="s">
        <v>174</v>
      </c>
      <c r="H556" s="129" t="s">
        <v>151</v>
      </c>
      <c r="I556" s="127">
        <v>0.6</v>
      </c>
      <c r="J556" s="6">
        <v>1</v>
      </c>
      <c r="K556" s="9">
        <f t="shared" si="59"/>
        <v>0.6</v>
      </c>
    </row>
    <row r="557" spans="2:11" x14ac:dyDescent="0.25">
      <c r="B557" s="3">
        <f>ROW(A6)</f>
        <v>6</v>
      </c>
      <c r="C557" s="118">
        <f t="shared" ref="C557:C565" si="62">DATE(2024,9,12)</f>
        <v>45547</v>
      </c>
      <c r="D557" s="3">
        <f>ROW(A6)</f>
        <v>6</v>
      </c>
      <c r="E557" s="117" t="str">
        <f>VLOOKUP(Productos!B10,Tabla3[],2,FALSE)</f>
        <v>Bolo de Yogurt</v>
      </c>
      <c r="F557" s="128" t="str">
        <f>VLOOKUP(Productos!C10,Tabla3[[Nombre]:[Precio]],2,FALSE)</f>
        <v>Golosinas</v>
      </c>
      <c r="G557" s="130" t="s">
        <v>175</v>
      </c>
      <c r="H557" s="129" t="s">
        <v>152</v>
      </c>
      <c r="I557" s="127">
        <v>0.05</v>
      </c>
      <c r="J557" s="6">
        <v>15</v>
      </c>
      <c r="K557" s="9">
        <f t="shared" si="59"/>
        <v>0.75</v>
      </c>
    </row>
    <row r="558" spans="2:11" x14ac:dyDescent="0.25">
      <c r="B558" s="3">
        <f>ROW(A8)</f>
        <v>8</v>
      </c>
      <c r="C558" s="118">
        <f t="shared" si="62"/>
        <v>45547</v>
      </c>
      <c r="D558" s="3">
        <f>ROW(A8)</f>
        <v>8</v>
      </c>
      <c r="E558" s="117" t="str">
        <f>VLOOKUP(Productos!B12,Tabla3[],2,FALSE)</f>
        <v>Chifle</v>
      </c>
      <c r="F558" s="128" t="str">
        <f>VLOOKUP(Productos!C12,Tabla3[[Nombre]:[Precio]],2,FALSE)</f>
        <v>Golosinas</v>
      </c>
      <c r="G558" s="130" t="s">
        <v>176</v>
      </c>
      <c r="H558" s="129" t="s">
        <v>153</v>
      </c>
      <c r="I558" s="127">
        <v>0.25</v>
      </c>
      <c r="J558" s="6">
        <v>1</v>
      </c>
      <c r="K558" s="9">
        <f t="shared" si="59"/>
        <v>0.25</v>
      </c>
    </row>
    <row r="559" spans="2:11" x14ac:dyDescent="0.25">
      <c r="B559" s="3">
        <f>ROW(A10)</f>
        <v>10</v>
      </c>
      <c r="C559" s="118">
        <f t="shared" si="62"/>
        <v>45547</v>
      </c>
      <c r="D559" s="3">
        <f>ROW(A10)</f>
        <v>10</v>
      </c>
      <c r="E559" s="117" t="str">
        <f>VLOOKUP(Productos!B14,Tabla3[],2,FALSE)</f>
        <v>Choco-Banano</v>
      </c>
      <c r="F559" s="128" t="str">
        <f>VLOOKUP(Productos!C14,Tabla3[[Nombre]:[Precio]],2,FALSE)</f>
        <v>Golosinas</v>
      </c>
      <c r="G559" s="130" t="s">
        <v>175</v>
      </c>
      <c r="H559" s="129" t="s">
        <v>153</v>
      </c>
      <c r="I559" s="127">
        <v>0.25</v>
      </c>
      <c r="J559" s="6">
        <v>1</v>
      </c>
      <c r="K559" s="9">
        <f t="shared" si="59"/>
        <v>0.25</v>
      </c>
    </row>
    <row r="560" spans="2:11" x14ac:dyDescent="0.25">
      <c r="B560" s="3">
        <f>ROW(A11)</f>
        <v>11</v>
      </c>
      <c r="C560" s="118">
        <f t="shared" si="62"/>
        <v>45547</v>
      </c>
      <c r="D560" s="3">
        <f>ROW(A11)</f>
        <v>11</v>
      </c>
      <c r="E560" s="117" t="str">
        <f>VLOOKUP(Productos!B15,Tabla3[],2,FALSE)</f>
        <v>Bolo de Tamarindo</v>
      </c>
      <c r="F560" s="128" t="str">
        <f>VLOOKUP(Productos!C15,Tabla3[[Nombre]:[Precio]],2,FALSE)</f>
        <v>Golosinas</v>
      </c>
      <c r="G560" s="130" t="s">
        <v>175</v>
      </c>
      <c r="H560" s="129" t="s">
        <v>152</v>
      </c>
      <c r="I560" s="127">
        <v>0.05</v>
      </c>
      <c r="J560" s="6">
        <v>1</v>
      </c>
      <c r="K560" s="9">
        <f t="shared" si="59"/>
        <v>0.05</v>
      </c>
    </row>
    <row r="561" spans="2:11" x14ac:dyDescent="0.25">
      <c r="B561" s="3">
        <f>ROW(A12)</f>
        <v>12</v>
      </c>
      <c r="C561" s="118">
        <f t="shared" si="62"/>
        <v>45547</v>
      </c>
      <c r="D561" s="3">
        <f>ROW(A12)</f>
        <v>12</v>
      </c>
      <c r="E561" s="117" t="str">
        <f>VLOOKUP(Productos!B16,Tabla3[],2,FALSE)</f>
        <v>Cifrut</v>
      </c>
      <c r="F561" s="128" t="str">
        <f>VLOOKUP(Productos!C16,Tabla3[[Nombre]:[Precio]],2,FALSE)</f>
        <v>Bebidas</v>
      </c>
      <c r="G561" s="130" t="s">
        <v>174</v>
      </c>
      <c r="H561" s="129" t="s">
        <v>151</v>
      </c>
      <c r="I561" s="127">
        <v>0.6</v>
      </c>
      <c r="J561" s="6">
        <v>1</v>
      </c>
      <c r="K561" s="9">
        <f t="shared" si="59"/>
        <v>0.6</v>
      </c>
    </row>
    <row r="562" spans="2:11" x14ac:dyDescent="0.25">
      <c r="B562" s="3">
        <f>ROW(A13)</f>
        <v>13</v>
      </c>
      <c r="C562" s="118">
        <f t="shared" si="62"/>
        <v>45547</v>
      </c>
      <c r="D562" s="3">
        <f>ROW(A13)</f>
        <v>13</v>
      </c>
      <c r="E562" s="117" t="str">
        <f>VLOOKUP(Productos!B17,Tabla3[],2,FALSE)</f>
        <v>Arroz Libra</v>
      </c>
      <c r="F562" s="128" t="str">
        <f>VLOOKUP(Productos!C17,Tabla3[[Nombre]:[Precio]],2,FALSE)</f>
        <v>Primera Necesidad</v>
      </c>
      <c r="G562" s="130" t="s">
        <v>174</v>
      </c>
      <c r="H562" s="129" t="s">
        <v>151</v>
      </c>
      <c r="I562" s="127">
        <v>0.6</v>
      </c>
      <c r="J562" s="6">
        <v>2</v>
      </c>
      <c r="K562" s="9">
        <f t="shared" si="59"/>
        <v>1.2</v>
      </c>
    </row>
    <row r="563" spans="2:11" x14ac:dyDescent="0.25">
      <c r="B563" s="3">
        <f>ROW(A16)</f>
        <v>16</v>
      </c>
      <c r="C563" s="118">
        <f t="shared" si="62"/>
        <v>45547</v>
      </c>
      <c r="D563" s="3">
        <f>ROW(A16)</f>
        <v>16</v>
      </c>
      <c r="E563" s="117" t="str">
        <f>VLOOKUP(Productos!B20,Tabla3[],2,FALSE)</f>
        <v>Gusanitos de Goma</v>
      </c>
      <c r="F563" s="128" t="str">
        <f>VLOOKUP(Productos!C20,Tabla3[[Nombre]:[Precio]],2,FALSE)</f>
        <v>Golosinas</v>
      </c>
      <c r="G563" s="130" t="s">
        <v>175</v>
      </c>
      <c r="H563" s="129" t="s">
        <v>151</v>
      </c>
      <c r="I563" s="127">
        <v>0.05</v>
      </c>
      <c r="J563" s="6">
        <v>1</v>
      </c>
      <c r="K563" s="9">
        <f t="shared" si="59"/>
        <v>0.05</v>
      </c>
    </row>
    <row r="564" spans="2:11" x14ac:dyDescent="0.25">
      <c r="B564" s="3">
        <f>ROW(A20)</f>
        <v>20</v>
      </c>
      <c r="C564" s="118">
        <f t="shared" si="62"/>
        <v>45547</v>
      </c>
      <c r="D564" s="3">
        <f>ROW(A20)</f>
        <v>20</v>
      </c>
      <c r="E564" s="117" t="str">
        <f>VLOOKUP(Productos!B24,Tabla3[],2,FALSE)</f>
        <v>Gelatina de Fresa</v>
      </c>
      <c r="F564" s="128" t="str">
        <f>VLOOKUP(Productos!C24,Tabla3[[Nombre]:[Precio]],2,FALSE)</f>
        <v>Golosinas</v>
      </c>
      <c r="G564" s="130" t="s">
        <v>174</v>
      </c>
      <c r="H564" s="129" t="s">
        <v>151</v>
      </c>
      <c r="I564" s="127">
        <v>0.25</v>
      </c>
      <c r="J564" s="6">
        <v>1</v>
      </c>
      <c r="K564" s="9">
        <f t="shared" si="59"/>
        <v>0.25</v>
      </c>
    </row>
    <row r="565" spans="2:11" x14ac:dyDescent="0.25">
      <c r="B565" s="3">
        <f>ROW(A29)</f>
        <v>29</v>
      </c>
      <c r="C565" s="118">
        <f t="shared" si="62"/>
        <v>45547</v>
      </c>
      <c r="D565" s="3">
        <f>ROW(A29)</f>
        <v>29</v>
      </c>
      <c r="E565" s="117" t="str">
        <f>VLOOKUP(Productos!B33,Tabla3[],2,FALSE)</f>
        <v>Jabon Azul</v>
      </c>
      <c r="F565" s="128" t="str">
        <f>VLOOKUP(Productos!C33,Tabla3[[Nombre]:[Precio]],2,FALSE)</f>
        <v>Lavado y Limpieza</v>
      </c>
      <c r="G565" s="130" t="s">
        <v>175</v>
      </c>
      <c r="H565" s="129" t="s">
        <v>151</v>
      </c>
      <c r="I565" s="127">
        <v>0.4</v>
      </c>
      <c r="J565" s="6">
        <v>1</v>
      </c>
      <c r="K565" s="9">
        <f t="shared" si="59"/>
        <v>0.4</v>
      </c>
    </row>
    <row r="566" spans="2:11" x14ac:dyDescent="0.25">
      <c r="B566" s="3">
        <f>ROW(A71)</f>
        <v>71</v>
      </c>
      <c r="C566" s="118">
        <f t="shared" ref="C566:C574" si="63">DATE(2024,9,12)</f>
        <v>45547</v>
      </c>
      <c r="D566" s="3">
        <f>ROW(A71)</f>
        <v>71</v>
      </c>
      <c r="E566" s="117" t="str">
        <f>VLOOKUP(Productos!B75,Tabla3[],2,FALSE)</f>
        <v>Tomate</v>
      </c>
      <c r="F566" s="128" t="str">
        <f>VLOOKUP(Productos!C75,Tabla3[[Nombre]:[Precio]],2,FALSE)</f>
        <v>Primera Necesidad</v>
      </c>
      <c r="G566" s="130" t="s">
        <v>174</v>
      </c>
      <c r="H566" s="129" t="s">
        <v>151</v>
      </c>
      <c r="I566" s="127">
        <v>0.15</v>
      </c>
      <c r="J566" s="6">
        <v>1</v>
      </c>
      <c r="K566" s="9">
        <f t="shared" si="59"/>
        <v>0.15</v>
      </c>
    </row>
    <row r="567" spans="2:11" x14ac:dyDescent="0.25">
      <c r="B567" s="3">
        <f>ROW(A80)</f>
        <v>80</v>
      </c>
      <c r="C567" s="118">
        <f t="shared" si="63"/>
        <v>45547</v>
      </c>
      <c r="D567" s="3">
        <f>ROW(A80)</f>
        <v>80</v>
      </c>
      <c r="E567" s="117" t="str">
        <f>VLOOKUP(Productos!B84,Tabla3[],2,FALSE)</f>
        <v>Comino</v>
      </c>
      <c r="F567" s="128" t="str">
        <f>VLOOKUP(Productos!C84,Tabla3[[Nombre]:[Precio]],2,FALSE)</f>
        <v>Primera Necesidad</v>
      </c>
      <c r="G567" s="130" t="s">
        <v>174</v>
      </c>
      <c r="H567" s="129" t="s">
        <v>151</v>
      </c>
      <c r="I567" s="127">
        <v>0.1</v>
      </c>
      <c r="J567" s="6">
        <v>1</v>
      </c>
      <c r="K567" s="9">
        <f t="shared" si="59"/>
        <v>0.1</v>
      </c>
    </row>
    <row r="568" spans="2:11" x14ac:dyDescent="0.25">
      <c r="B568" s="3">
        <f>ROW(A85)</f>
        <v>85</v>
      </c>
      <c r="C568" s="118">
        <f t="shared" si="63"/>
        <v>45547</v>
      </c>
      <c r="D568" s="3">
        <f>ROW(A85)</f>
        <v>85</v>
      </c>
      <c r="E568" s="117" t="str">
        <f>VLOOKUP(Productos!B89,Tabla3[],2,FALSE)</f>
        <v>Limon</v>
      </c>
      <c r="F568" s="128" t="str">
        <f>VLOOKUP(Productos!C89,Tabla3[[Nombre]:[Precio]],2,FALSE)</f>
        <v>Primera Necesidad</v>
      </c>
      <c r="G568" s="130" t="s">
        <v>174</v>
      </c>
      <c r="H568" s="129" t="s">
        <v>151</v>
      </c>
      <c r="I568" s="127">
        <v>0.1</v>
      </c>
      <c r="J568" s="6">
        <v>5</v>
      </c>
      <c r="K568" s="9">
        <f t="shared" si="59"/>
        <v>0.5</v>
      </c>
    </row>
    <row r="569" spans="2:11" x14ac:dyDescent="0.25">
      <c r="B569" s="3">
        <f>ROW(A108)</f>
        <v>108</v>
      </c>
      <c r="C569" s="118">
        <f t="shared" si="63"/>
        <v>45547</v>
      </c>
      <c r="D569" s="3">
        <f>ROW(A108)</f>
        <v>108</v>
      </c>
      <c r="E569" s="117" t="str">
        <f>VLOOKUP(Productos!B111,Tabla3[],2,FALSE)</f>
        <v xml:space="preserve"> Platano</v>
      </c>
      <c r="F569" s="128" t="str">
        <f>VLOOKUP(Productos!C111,Tabla3[[Nombre]:[Precio]],2,FALSE)</f>
        <v>Primera Necesidad</v>
      </c>
      <c r="G569" s="130" t="s">
        <v>174</v>
      </c>
      <c r="H569" s="129" t="s">
        <v>151</v>
      </c>
      <c r="I569" s="127">
        <v>0.25</v>
      </c>
      <c r="J569" s="6">
        <v>7</v>
      </c>
      <c r="K569" s="9">
        <f t="shared" si="59"/>
        <v>1.75</v>
      </c>
    </row>
    <row r="570" spans="2:11" x14ac:dyDescent="0.25">
      <c r="B570" s="3">
        <f>ROW(A110)</f>
        <v>110</v>
      </c>
      <c r="C570" s="118">
        <f t="shared" si="63"/>
        <v>45547</v>
      </c>
      <c r="D570" s="3">
        <f>ROW(A110)</f>
        <v>110</v>
      </c>
      <c r="E570" s="117" t="str">
        <f>VLOOKUP(Productos!B113,Tabla3[],2,FALSE)</f>
        <v>Gelatina de Crema</v>
      </c>
      <c r="F570" s="128" t="str">
        <f>VLOOKUP(Productos!C113,Tabla3[[Nombre]:[Precio]],2,FALSE)</f>
        <v>Golosinas</v>
      </c>
      <c r="G570" s="130" t="s">
        <v>176</v>
      </c>
      <c r="H570" s="129" t="s">
        <v>153</v>
      </c>
      <c r="I570" s="127">
        <v>0.25</v>
      </c>
      <c r="J570" s="6">
        <v>1</v>
      </c>
      <c r="K570" s="9">
        <f t="shared" si="59"/>
        <v>0.25</v>
      </c>
    </row>
    <row r="571" spans="2:11" x14ac:dyDescent="0.25">
      <c r="B571" s="3">
        <f>ROW(A125)</f>
        <v>125</v>
      </c>
      <c r="C571" s="118">
        <f t="shared" si="63"/>
        <v>45547</v>
      </c>
      <c r="D571" s="3">
        <f>ROW(A125)</f>
        <v>125</v>
      </c>
      <c r="E571" s="117" t="str">
        <f>VLOOKUP(Productos!B128,Tabla3[],2,FALSE)</f>
        <v>Pepsi Cola Grande</v>
      </c>
      <c r="F571" s="128" t="str">
        <f>VLOOKUP(Productos!C128,Tabla3[[Nombre]:[Precio]],2,FALSE)</f>
        <v>Bebidas</v>
      </c>
      <c r="G571" s="130" t="s">
        <v>174</v>
      </c>
      <c r="H571" s="129" t="s">
        <v>151</v>
      </c>
      <c r="I571" s="127">
        <v>0.6</v>
      </c>
      <c r="J571" s="6">
        <v>1</v>
      </c>
      <c r="K571" s="9">
        <f t="shared" si="59"/>
        <v>0.6</v>
      </c>
    </row>
    <row r="572" spans="2:11" x14ac:dyDescent="0.25">
      <c r="B572" s="3">
        <v>125</v>
      </c>
      <c r="C572" s="118">
        <f t="shared" si="63"/>
        <v>45547</v>
      </c>
      <c r="D572" s="3">
        <v>125</v>
      </c>
      <c r="E572" s="117" t="s">
        <v>177</v>
      </c>
      <c r="F572" s="128" t="str">
        <f>VLOOKUP(Productos!C129,Tabla3[[Nombre]:[Precio]],2,FALSE)</f>
        <v>Bebidas</v>
      </c>
      <c r="G572" s="130" t="s">
        <v>173</v>
      </c>
      <c r="H572" s="129" t="s">
        <v>151</v>
      </c>
      <c r="I572" s="127">
        <v>0.6</v>
      </c>
      <c r="J572" s="6">
        <v>1</v>
      </c>
      <c r="K572" s="9">
        <f t="shared" si="59"/>
        <v>0.6</v>
      </c>
    </row>
    <row r="573" spans="2:11" x14ac:dyDescent="0.25">
      <c r="B573" s="3">
        <v>125</v>
      </c>
      <c r="C573" s="118">
        <f t="shared" si="63"/>
        <v>45547</v>
      </c>
      <c r="D573" s="3">
        <v>125</v>
      </c>
      <c r="E573" s="117" t="s">
        <v>177</v>
      </c>
      <c r="F573" s="128" t="str">
        <f>VLOOKUP(Productos!C129,Tabla3[[Nombre]:[Precio]],2,FALSE)</f>
        <v>Bebidas</v>
      </c>
      <c r="G573" s="130" t="s">
        <v>176</v>
      </c>
      <c r="H573" s="129" t="s">
        <v>151</v>
      </c>
      <c r="I573" s="127">
        <v>0.6</v>
      </c>
      <c r="J573" s="6">
        <v>1</v>
      </c>
      <c r="K573" s="9">
        <f t="shared" si="59"/>
        <v>0.6</v>
      </c>
    </row>
    <row r="574" spans="2:11" x14ac:dyDescent="0.25">
      <c r="B574" s="3">
        <f>ROW(A127)</f>
        <v>127</v>
      </c>
      <c r="C574" s="118">
        <f t="shared" si="63"/>
        <v>45547</v>
      </c>
      <c r="D574" s="3">
        <f>ROW(A127)</f>
        <v>127</v>
      </c>
      <c r="E574" s="117" t="str">
        <f>VLOOKUP(Productos!B130,Tabla3[],2,FALSE)</f>
        <v>220V</v>
      </c>
      <c r="F574" s="128" t="str">
        <f>VLOOKUP(Productos!C130,Tabla3[[Nombre]:[Precio]],2,FALSE)</f>
        <v>Bebidas</v>
      </c>
      <c r="G574" s="130" t="s">
        <v>174</v>
      </c>
      <c r="H574" s="129" t="s">
        <v>151</v>
      </c>
      <c r="I574" s="127">
        <v>0.5</v>
      </c>
      <c r="J574" s="6">
        <v>2</v>
      </c>
      <c r="K574" s="9">
        <f t="shared" si="59"/>
        <v>1</v>
      </c>
    </row>
    <row r="575" spans="2:11" x14ac:dyDescent="0.25">
      <c r="B575" s="3">
        <f>ROW(A2)</f>
        <v>2</v>
      </c>
      <c r="C575" s="19">
        <f t="shared" ref="C575:C595" si="64">DATE(2024,9,13)</f>
        <v>45548</v>
      </c>
      <c r="D575" s="3">
        <f>ROW(A2)</f>
        <v>2</v>
      </c>
      <c r="E575" s="142" t="str">
        <f>VLOOKUP(Productos!B6,Tabla3[],2,FALSE)</f>
        <v>Big Cola Pequeña Fresa</v>
      </c>
      <c r="F575" s="78" t="str">
        <f>VLOOKUP(Productos!C6,Tabla3[[Nombre]:[Categoria]],2,FALSE)</f>
        <v>Bebidas</v>
      </c>
      <c r="G575" s="139" t="s">
        <v>173</v>
      </c>
      <c r="H575" s="128" t="s">
        <v>151</v>
      </c>
      <c r="I575" s="143">
        <v>0.3</v>
      </c>
      <c r="J575" s="6">
        <v>1</v>
      </c>
      <c r="K575" s="9">
        <f t="shared" si="59"/>
        <v>0.3</v>
      </c>
    </row>
    <row r="576" spans="2:11" x14ac:dyDescent="0.25">
      <c r="B576" s="3">
        <f>ROW(A11)</f>
        <v>11</v>
      </c>
      <c r="C576" s="19">
        <f t="shared" si="64"/>
        <v>45548</v>
      </c>
      <c r="D576" s="3">
        <f>ROW(A11)</f>
        <v>11</v>
      </c>
      <c r="E576" s="142" t="str">
        <f>VLOOKUP(Productos!B15,Tabla3[],2,FALSE)</f>
        <v>Bolo de Tamarindo</v>
      </c>
      <c r="F576" s="78" t="str">
        <f>VLOOKUP(Productos!C15,Tabla3[[Nombre]:[Categoria]],2,FALSE)</f>
        <v>Golosinas</v>
      </c>
      <c r="G576" s="139" t="s">
        <v>174</v>
      </c>
      <c r="H576" s="128" t="s">
        <v>152</v>
      </c>
      <c r="I576" s="143">
        <f>VLOOKUP(Productos!C15,Tabla3[[Nombre]:[Precio]],3,FALSE)</f>
        <v>0.05</v>
      </c>
      <c r="J576" s="6">
        <v>1</v>
      </c>
      <c r="K576" s="9">
        <f t="shared" si="59"/>
        <v>0.05</v>
      </c>
    </row>
    <row r="577" spans="2:11" x14ac:dyDescent="0.25">
      <c r="B577" s="3">
        <v>12</v>
      </c>
      <c r="C577" s="19">
        <f t="shared" si="64"/>
        <v>45548</v>
      </c>
      <c r="D577" s="3">
        <v>12</v>
      </c>
      <c r="E577" s="142" t="s">
        <v>21</v>
      </c>
      <c r="F577" s="78" t="s">
        <v>13</v>
      </c>
      <c r="G577" s="139" t="s">
        <v>175</v>
      </c>
      <c r="H577" s="128" t="s">
        <v>151</v>
      </c>
      <c r="I577" s="143">
        <v>0.6</v>
      </c>
      <c r="J577" s="6">
        <v>1</v>
      </c>
      <c r="K577" s="9">
        <f t="shared" si="59"/>
        <v>0.6</v>
      </c>
    </row>
    <row r="578" spans="2:11" x14ac:dyDescent="0.25">
      <c r="B578" s="3">
        <f>ROW(A12)</f>
        <v>12</v>
      </c>
      <c r="C578" s="19">
        <f t="shared" si="64"/>
        <v>45548</v>
      </c>
      <c r="D578" s="3">
        <f>ROW(A12)</f>
        <v>12</v>
      </c>
      <c r="E578" s="142" t="str">
        <f>VLOOKUP(Productos!B16,Tabla3[],2,FALSE)</f>
        <v>Cifrut</v>
      </c>
      <c r="F578" s="78" t="str">
        <f>VLOOKUP(Productos!C16,Tabla3[[Nombre]:[Categoria]],2,FALSE)</f>
        <v>Bebidas</v>
      </c>
      <c r="G578" s="139" t="s">
        <v>173</v>
      </c>
      <c r="H578" s="128" t="s">
        <v>151</v>
      </c>
      <c r="I578" s="143">
        <f>VLOOKUP(Productos!C16,Tabla3[[Nombre]:[Precio]],3,FALSE)</f>
        <v>0.6</v>
      </c>
      <c r="J578" s="6">
        <v>1</v>
      </c>
      <c r="K578" s="9">
        <f t="shared" si="59"/>
        <v>0.6</v>
      </c>
    </row>
    <row r="579" spans="2:11" x14ac:dyDescent="0.25">
      <c r="B579" s="3">
        <v>11</v>
      </c>
      <c r="C579" s="19">
        <f t="shared" si="64"/>
        <v>45548</v>
      </c>
      <c r="D579" s="3">
        <v>11</v>
      </c>
      <c r="E579" s="142" t="s">
        <v>20</v>
      </c>
      <c r="F579" s="78" t="str">
        <f>VLOOKUP(Productos!C21,Tabla3[[Nombre]:[Categoria]],2,FALSE)</f>
        <v>Golosinas</v>
      </c>
      <c r="G579" s="139" t="s">
        <v>175</v>
      </c>
      <c r="H579" s="128" t="s">
        <v>151</v>
      </c>
      <c r="I579" s="143">
        <f>VLOOKUP(Productos!C21,Tabla3[[Nombre]:[Precio]],3,FALSE)</f>
        <v>0.05</v>
      </c>
      <c r="J579" s="6">
        <v>4</v>
      </c>
      <c r="K579" s="9">
        <f t="shared" si="59"/>
        <v>0.2</v>
      </c>
    </row>
    <row r="580" spans="2:11" x14ac:dyDescent="0.25">
      <c r="B580" s="3">
        <v>16</v>
      </c>
      <c r="C580" s="19">
        <f t="shared" si="64"/>
        <v>45548</v>
      </c>
      <c r="D580" s="3">
        <v>16</v>
      </c>
      <c r="E580" s="142" t="s">
        <v>28</v>
      </c>
      <c r="F580" s="78" t="str">
        <f>VLOOKUP(Productos!C22,Tabla3[[Nombre]:[Categoria]],2,FALSE)</f>
        <v>Golosinas</v>
      </c>
      <c r="G580" s="139" t="s">
        <v>173</v>
      </c>
      <c r="H580" s="128" t="s">
        <v>152</v>
      </c>
      <c r="I580" s="143">
        <v>0.05</v>
      </c>
      <c r="J580" s="6">
        <v>1</v>
      </c>
      <c r="K580" s="9">
        <f t="shared" si="59"/>
        <v>0.05</v>
      </c>
    </row>
    <row r="581" spans="2:11" x14ac:dyDescent="0.25">
      <c r="B581" s="3">
        <v>16</v>
      </c>
      <c r="C581" s="19">
        <v>45548</v>
      </c>
      <c r="D581" s="3">
        <v>16</v>
      </c>
      <c r="E581" s="142" t="s">
        <v>28</v>
      </c>
      <c r="F581" s="78" t="s">
        <v>15</v>
      </c>
      <c r="G581" s="139" t="s">
        <v>175</v>
      </c>
      <c r="H581" s="128" t="s">
        <v>152</v>
      </c>
      <c r="I581" s="143">
        <v>0.05</v>
      </c>
      <c r="J581" s="6">
        <v>2</v>
      </c>
      <c r="K581" s="9">
        <f t="shared" si="59"/>
        <v>0.1</v>
      </c>
    </row>
    <row r="582" spans="2:11" x14ac:dyDescent="0.25">
      <c r="B582" s="3">
        <f>ROW(A16)</f>
        <v>16</v>
      </c>
      <c r="C582" s="19">
        <f t="shared" si="64"/>
        <v>45548</v>
      </c>
      <c r="D582" s="3">
        <f>ROW(A16)</f>
        <v>16</v>
      </c>
      <c r="E582" s="142" t="str">
        <f>VLOOKUP(Productos!B20,Tabla3[],2,FALSE)</f>
        <v>Gusanitos de Goma</v>
      </c>
      <c r="F582" s="78" t="str">
        <f>VLOOKUP(Productos!C20,Tabla3[[Nombre]:[Categoria]],2,FALSE)</f>
        <v>Golosinas</v>
      </c>
      <c r="G582" s="139" t="s">
        <v>174</v>
      </c>
      <c r="H582" s="128" t="s">
        <v>152</v>
      </c>
      <c r="I582" s="143">
        <f>VLOOKUP(Productos!C20,Tabla3[[Nombre]:[Precio]],3,FALSE)</f>
        <v>0.05</v>
      </c>
      <c r="J582" s="6">
        <v>1</v>
      </c>
      <c r="K582" s="9">
        <f t="shared" si="59"/>
        <v>0.05</v>
      </c>
    </row>
    <row r="583" spans="2:11" x14ac:dyDescent="0.25">
      <c r="B583" s="3">
        <f>ROW(A21)</f>
        <v>21</v>
      </c>
      <c r="C583" s="19">
        <f t="shared" si="64"/>
        <v>45548</v>
      </c>
      <c r="D583" s="3">
        <f>ROW(A21)</f>
        <v>21</v>
      </c>
      <c r="E583" s="142" t="str">
        <f>VLOOKUP(Productos!B25,Tabla3[],2,FALSE)</f>
        <v>Big Cola Pequeña Negra</v>
      </c>
      <c r="F583" s="78" t="str">
        <f>VLOOKUP(Productos!C25,Tabla3[[Nombre]:[Categoria]],2,FALSE)</f>
        <v>Bebidas</v>
      </c>
      <c r="G583" s="139" t="s">
        <v>173</v>
      </c>
      <c r="H583" s="128" t="s">
        <v>151</v>
      </c>
      <c r="I583" s="143">
        <f>VLOOKUP(Productos!C25,Tabla3[[Nombre]:[Precio]],3,FALSE)</f>
        <v>0.3</v>
      </c>
      <c r="J583" s="6">
        <v>1</v>
      </c>
      <c r="K583" s="9">
        <f t="shared" si="59"/>
        <v>0.3</v>
      </c>
    </row>
    <row r="584" spans="2:11" x14ac:dyDescent="0.25">
      <c r="B584" s="3">
        <f>ROW(A29)</f>
        <v>29</v>
      </c>
      <c r="C584" s="19">
        <f t="shared" si="64"/>
        <v>45548</v>
      </c>
      <c r="D584" s="3">
        <f>ROW(A29)</f>
        <v>29</v>
      </c>
      <c r="E584" s="142" t="str">
        <f>VLOOKUP(Productos!B33,Tabla3[],2,FALSE)</f>
        <v>Jabon Azul</v>
      </c>
      <c r="F584" s="78" t="str">
        <f>VLOOKUP(Productos!C33,Tabla3[[Nombre]:[Categoria]],2,FALSE)</f>
        <v>Lavado y Limpieza</v>
      </c>
      <c r="G584" s="139" t="s">
        <v>175</v>
      </c>
      <c r="H584" s="128" t="s">
        <v>151</v>
      </c>
      <c r="I584" s="143">
        <f>VLOOKUP(Productos!C33,Tabla3[[Nombre]:[Precio]],3,FALSE)</f>
        <v>0.4</v>
      </c>
      <c r="J584" s="6">
        <v>1</v>
      </c>
      <c r="K584" s="9">
        <f t="shared" ref="K584:K647" si="65">+PRODUCT(J584,I584)</f>
        <v>0.4</v>
      </c>
    </row>
    <row r="585" spans="2:11" x14ac:dyDescent="0.25">
      <c r="B585" s="3">
        <f>ROW(A31)</f>
        <v>31</v>
      </c>
      <c r="C585" s="19">
        <f t="shared" si="64"/>
        <v>45548</v>
      </c>
      <c r="D585" s="3">
        <f>ROW(A31)</f>
        <v>31</v>
      </c>
      <c r="E585" s="142" t="str">
        <f>VLOOKUP(Productos!B35,Tabla3[],2,FALSE)</f>
        <v>Suavitel en Sachet</v>
      </c>
      <c r="F585" s="78" t="str">
        <f>VLOOKUP(Productos!C35,Tabla3[[Nombre]:[Categoria]],2,FALSE)</f>
        <v>Lavado y Limpieza</v>
      </c>
      <c r="G585" s="139" t="s">
        <v>174</v>
      </c>
      <c r="H585" s="128" t="s">
        <v>151</v>
      </c>
      <c r="I585" s="143">
        <f>VLOOKUP(Productos!C35,Tabla3[[Nombre]:[Precio]],3,FALSE)</f>
        <v>0.5</v>
      </c>
      <c r="J585" s="6">
        <v>1</v>
      </c>
      <c r="K585" s="9">
        <f t="shared" si="65"/>
        <v>0.5</v>
      </c>
    </row>
    <row r="586" spans="2:11" x14ac:dyDescent="0.25">
      <c r="B586" s="3">
        <v>33</v>
      </c>
      <c r="C586" s="19">
        <v>45548</v>
      </c>
      <c r="D586" s="3">
        <v>33</v>
      </c>
      <c r="E586" s="142" t="s">
        <v>41</v>
      </c>
      <c r="F586" s="78" t="s">
        <v>34</v>
      </c>
      <c r="G586" s="139" t="s">
        <v>175</v>
      </c>
      <c r="H586" s="128" t="s">
        <v>151</v>
      </c>
      <c r="I586" s="143">
        <v>0.15</v>
      </c>
      <c r="J586" s="6">
        <v>2</v>
      </c>
      <c r="K586" s="9">
        <f t="shared" si="65"/>
        <v>0.3</v>
      </c>
    </row>
    <row r="587" spans="2:11" x14ac:dyDescent="0.25">
      <c r="B587" s="3">
        <f>ROW(A33)</f>
        <v>33</v>
      </c>
      <c r="C587" s="19">
        <f t="shared" si="64"/>
        <v>45548</v>
      </c>
      <c r="D587" s="3">
        <f>ROW(A33)</f>
        <v>33</v>
      </c>
      <c r="E587" s="142" t="str">
        <f>VLOOKUP(Productos!B37,Tabla3[],2,FALSE)</f>
        <v>Cloro Leon</v>
      </c>
      <c r="F587" s="78" t="str">
        <f>VLOOKUP(Productos!C37,Tabla3[[Nombre]:[Categoria]],2,FALSE)</f>
        <v>Lavado y Limpieza</v>
      </c>
      <c r="G587" s="139" t="s">
        <v>176</v>
      </c>
      <c r="H587" s="128" t="s">
        <v>151</v>
      </c>
      <c r="I587" s="143">
        <f>VLOOKUP(Productos!C37,Tabla3[[Nombre]:[Precio]],3,FALSE)</f>
        <v>0.15</v>
      </c>
      <c r="J587" s="6">
        <v>6</v>
      </c>
      <c r="K587" s="9">
        <f t="shared" si="65"/>
        <v>0.89999999999999991</v>
      </c>
    </row>
    <row r="588" spans="2:11" x14ac:dyDescent="0.25">
      <c r="B588" s="3">
        <v>34</v>
      </c>
      <c r="C588" s="19">
        <v>45548</v>
      </c>
      <c r="D588" s="3">
        <v>34</v>
      </c>
      <c r="E588" s="142" t="s">
        <v>42</v>
      </c>
      <c r="F588" s="78" t="s">
        <v>15</v>
      </c>
      <c r="G588" s="139" t="s">
        <v>173</v>
      </c>
      <c r="H588" s="128" t="s">
        <v>152</v>
      </c>
      <c r="I588" s="143">
        <v>0.1</v>
      </c>
      <c r="J588" s="6">
        <v>1</v>
      </c>
      <c r="K588" s="9">
        <f t="shared" si="65"/>
        <v>0.1</v>
      </c>
    </row>
    <row r="589" spans="2:11" x14ac:dyDescent="0.25">
      <c r="B589" s="3">
        <f>ROW(A34)</f>
        <v>34</v>
      </c>
      <c r="C589" s="19">
        <f t="shared" si="64"/>
        <v>45548</v>
      </c>
      <c r="D589" s="3">
        <f>ROW(A34)</f>
        <v>34</v>
      </c>
      <c r="E589" s="142" t="str">
        <f>VLOOKUP(Productos!B38,Tabla3[],2,FALSE)</f>
        <v>Azucaradas</v>
      </c>
      <c r="F589" s="78" t="str">
        <f>VLOOKUP(Productos!C38,Tabla3[[Nombre]:[Categoria]],2,FALSE)</f>
        <v>Golosinas</v>
      </c>
      <c r="G589" s="139" t="s">
        <v>174</v>
      </c>
      <c r="H589" s="128" t="s">
        <v>152</v>
      </c>
      <c r="I589" s="143">
        <f>VLOOKUP(Productos!C38,Tabla3[[Nombre]:[Precio]],3,FALSE)</f>
        <v>0.1</v>
      </c>
      <c r="J589" s="6">
        <v>1</v>
      </c>
      <c r="K589" s="9">
        <f t="shared" si="65"/>
        <v>0.1</v>
      </c>
    </row>
    <row r="590" spans="2:11" x14ac:dyDescent="0.25">
      <c r="B590" s="3">
        <f>ROW(A37)</f>
        <v>37</v>
      </c>
      <c r="C590" s="19">
        <f t="shared" si="64"/>
        <v>45548</v>
      </c>
      <c r="D590" s="3">
        <f>ROW(A37)</f>
        <v>37</v>
      </c>
      <c r="E590" s="142" t="str">
        <f>VLOOKUP(Productos!B41,Tabla3[],2,FALSE)</f>
        <v>Rosca Roja</v>
      </c>
      <c r="F590" s="78" t="str">
        <f>VLOOKUP(Productos!C41,Tabla3[[Nombre]:[Categoria]],2,FALSE)</f>
        <v>Golosinas</v>
      </c>
      <c r="G590" s="139" t="s">
        <v>174</v>
      </c>
      <c r="H590" s="128" t="s">
        <v>152</v>
      </c>
      <c r="I590" s="143">
        <v>0.05</v>
      </c>
      <c r="J590" s="6">
        <v>2</v>
      </c>
      <c r="K590" s="9">
        <f t="shared" si="65"/>
        <v>0.1</v>
      </c>
    </row>
    <row r="591" spans="2:11" x14ac:dyDescent="0.25">
      <c r="B591" s="3">
        <f>ROW(A42)</f>
        <v>42</v>
      </c>
      <c r="C591" s="19">
        <f t="shared" si="64"/>
        <v>45548</v>
      </c>
      <c r="D591" s="3">
        <f>ROW(A42)</f>
        <v>42</v>
      </c>
      <c r="E591" s="142" t="str">
        <f>VLOOKUP(Productos!B46,Tabla3[],2,FALSE)</f>
        <v>Cigarrillos Carnival Unidad</v>
      </c>
      <c r="F591" s="78" t="str">
        <f>VLOOKUP(Productos!C46,Tabla3[[Nombre]:[Categoria]],2,FALSE)</f>
        <v>Primera Necesidad</v>
      </c>
      <c r="G591" s="139" t="s">
        <v>174</v>
      </c>
      <c r="H591" s="128" t="s">
        <v>151</v>
      </c>
      <c r="I591" s="143">
        <f>VLOOKUP(Productos!C46,Tabla3[[Nombre]:[Precio]],3,FALSE)</f>
        <v>0.2</v>
      </c>
      <c r="J591" s="6">
        <v>1</v>
      </c>
      <c r="K591" s="9">
        <f t="shared" si="65"/>
        <v>0.2</v>
      </c>
    </row>
    <row r="592" spans="2:11" x14ac:dyDescent="0.25">
      <c r="B592" s="3">
        <f>ROW(A44)</f>
        <v>44</v>
      </c>
      <c r="C592" s="19">
        <f t="shared" si="64"/>
        <v>45548</v>
      </c>
      <c r="D592" s="3">
        <f>ROW(A44)</f>
        <v>44</v>
      </c>
      <c r="E592" s="142" t="str">
        <f>VLOOKUP(Productos!B48,Tabla3[],2,FALSE)</f>
        <v>Cajas de Fosforos</v>
      </c>
      <c r="F592" s="78" t="str">
        <f>VLOOKUP(Productos!C48,Tabla3[[Nombre]:[Categoria]],2,FALSE)</f>
        <v>Primera Necesidad</v>
      </c>
      <c r="G592" s="139" t="s">
        <v>174</v>
      </c>
      <c r="H592" s="128" t="s">
        <v>151</v>
      </c>
      <c r="I592" s="143">
        <f>VLOOKUP(Productos!C48,Tabla3[[Nombre]:[Precio]],3,FALSE)</f>
        <v>0.1</v>
      </c>
      <c r="J592" s="6">
        <v>1</v>
      </c>
      <c r="K592" s="9">
        <f t="shared" si="65"/>
        <v>0.1</v>
      </c>
    </row>
    <row r="593" spans="2:11" x14ac:dyDescent="0.25">
      <c r="B593" s="3">
        <f>ROW(A45)</f>
        <v>45</v>
      </c>
      <c r="C593" s="19">
        <f t="shared" si="64"/>
        <v>45548</v>
      </c>
      <c r="D593" s="3">
        <f>ROW(A45)</f>
        <v>45</v>
      </c>
      <c r="E593" s="142" t="str">
        <f>VLOOKUP(Productos!B49,Tabla3[],2,FALSE)</f>
        <v>Ranchero</v>
      </c>
      <c r="F593" s="78" t="str">
        <f>VLOOKUP(Productos!C49,Tabla3[[Nombre]:[Categoria]],2,FALSE)</f>
        <v>Primera Necesidad</v>
      </c>
      <c r="G593" s="139" t="s">
        <v>173</v>
      </c>
      <c r="H593" s="128" t="s">
        <v>151</v>
      </c>
      <c r="I593" s="143">
        <f>VLOOKUP(Productos!C49,Tabla3[[Nombre]:[Precio]],3,FALSE)</f>
        <v>0.25</v>
      </c>
      <c r="J593" s="6">
        <v>1</v>
      </c>
      <c r="K593" s="9">
        <f t="shared" si="65"/>
        <v>0.25</v>
      </c>
    </row>
    <row r="594" spans="2:11" x14ac:dyDescent="0.25">
      <c r="B594" s="3">
        <f>ROW(A60)</f>
        <v>60</v>
      </c>
      <c r="C594" s="19">
        <f t="shared" si="64"/>
        <v>45548</v>
      </c>
      <c r="D594" s="3">
        <f>ROW(A60)</f>
        <v>60</v>
      </c>
      <c r="E594" s="142" t="str">
        <f>VLOOKUP(Productos!B64,Tabla3[],2,FALSE)</f>
        <v>Jugos Yá</v>
      </c>
      <c r="F594" s="78" t="str">
        <f>VLOOKUP(Productos!C64,Tabla3[[Nombre]:[Categoria]],2,FALSE)</f>
        <v>Primera Necesidad</v>
      </c>
      <c r="G594" s="139" t="s">
        <v>173</v>
      </c>
      <c r="H594" s="128" t="s">
        <v>151</v>
      </c>
      <c r="I594" s="143">
        <f>VLOOKUP(Productos!C64,Tabla3[[Nombre]:[Precio]],3,FALSE)</f>
        <v>0.3</v>
      </c>
      <c r="J594" s="6">
        <v>1</v>
      </c>
      <c r="K594" s="9">
        <f t="shared" si="65"/>
        <v>0.3</v>
      </c>
    </row>
    <row r="595" spans="2:11" x14ac:dyDescent="0.25">
      <c r="B595" s="3">
        <f>ROW(A61)</f>
        <v>61</v>
      </c>
      <c r="C595" s="19">
        <f t="shared" si="64"/>
        <v>45548</v>
      </c>
      <c r="D595" s="3">
        <f>ROW(A61)</f>
        <v>61</v>
      </c>
      <c r="E595" s="142" t="str">
        <f>VLOOKUP(Productos!B65,Tabla3[],2,FALSE)</f>
        <v>Huevos</v>
      </c>
      <c r="F595" s="78" t="str">
        <f>VLOOKUP(Productos!C65,Tabla3[[Nombre]:[Categoria]],2,FALSE)</f>
        <v>Embutidos</v>
      </c>
      <c r="G595" s="139" t="s">
        <v>174</v>
      </c>
      <c r="H595" s="128" t="s">
        <v>151</v>
      </c>
      <c r="I595" s="143">
        <f>VLOOKUP(Productos!C65,Tabla3[[Nombre]:[Precio]],3,FALSE)</f>
        <v>0.2</v>
      </c>
      <c r="J595" s="6">
        <v>11</v>
      </c>
      <c r="K595" s="9">
        <v>1.8</v>
      </c>
    </row>
    <row r="596" spans="2:11" x14ac:dyDescent="0.25">
      <c r="B596" s="3">
        <f>ROW(A67)</f>
        <v>67</v>
      </c>
      <c r="C596" s="19">
        <f t="shared" ref="C596:C607" si="66">DATE(2024,9,13)</f>
        <v>45548</v>
      </c>
      <c r="D596" s="3">
        <f>ROW(A67)</f>
        <v>67</v>
      </c>
      <c r="E596" s="142" t="str">
        <f>VLOOKUP(Productos!B71,Tabla3[],2,FALSE)</f>
        <v>Ramoncitos</v>
      </c>
      <c r="F596" s="78" t="str">
        <f>VLOOKUP(Productos!C71,Tabla3[[Nombre]:[Categoria]],2,FALSE)</f>
        <v>Golosinas</v>
      </c>
      <c r="G596" s="139" t="s">
        <v>174</v>
      </c>
      <c r="H596" s="128" t="s">
        <v>152</v>
      </c>
      <c r="I596" s="143">
        <f>VLOOKUP(Productos!C71,Tabla3[[Nombre]:[Precio]],3,FALSE)</f>
        <v>0.1</v>
      </c>
      <c r="J596" s="6">
        <v>1</v>
      </c>
      <c r="K596" s="9">
        <f t="shared" si="65"/>
        <v>0.1</v>
      </c>
    </row>
    <row r="597" spans="2:11" x14ac:dyDescent="0.25">
      <c r="B597" s="3">
        <f>ROW(A85)</f>
        <v>85</v>
      </c>
      <c r="C597" s="19">
        <f t="shared" si="66"/>
        <v>45548</v>
      </c>
      <c r="D597" s="3">
        <f>ROW(A85)</f>
        <v>85</v>
      </c>
      <c r="E597" s="142" t="str">
        <f>VLOOKUP(Productos!B89,Tabla3[],2,FALSE)</f>
        <v>Limon</v>
      </c>
      <c r="F597" s="78" t="str">
        <f>VLOOKUP(Productos!C89,Tabla3[[Nombre]:[Categoria]],2,FALSE)</f>
        <v>Primera Necesidad</v>
      </c>
      <c r="G597" s="139" t="s">
        <v>174</v>
      </c>
      <c r="H597" s="128" t="s">
        <v>151</v>
      </c>
      <c r="I597" s="143">
        <f>VLOOKUP(Productos!C89,Tabla3[[Nombre]:[Precio]],3,FALSE)</f>
        <v>0.1</v>
      </c>
      <c r="J597" s="6">
        <v>3</v>
      </c>
      <c r="K597" s="9">
        <f t="shared" si="65"/>
        <v>0.30000000000000004</v>
      </c>
    </row>
    <row r="598" spans="2:11" x14ac:dyDescent="0.25">
      <c r="B598" s="3">
        <f>ROW(A96)</f>
        <v>96</v>
      </c>
      <c r="C598" s="19">
        <f t="shared" si="66"/>
        <v>45548</v>
      </c>
      <c r="D598" s="3">
        <f>ROW(A96)</f>
        <v>96</v>
      </c>
      <c r="E598" s="142" t="str">
        <f>VLOOKUP(Productos!B100,Tabla3[],2,FALSE)</f>
        <v>Chorizo</v>
      </c>
      <c r="F598" s="78" t="str">
        <f>VLOOKUP(Productos!C100,Tabla3[[Nombre]:[Categoria]],2,FALSE)</f>
        <v>Embutidos</v>
      </c>
      <c r="G598" s="139" t="s">
        <v>175</v>
      </c>
      <c r="H598" s="128" t="s">
        <v>151</v>
      </c>
      <c r="I598" s="143">
        <f>VLOOKUP(Productos!C100,Tabla3[[Nombre]:[Precio]],3,FALSE)</f>
        <v>0.3</v>
      </c>
      <c r="J598" s="6">
        <v>2</v>
      </c>
      <c r="K598" s="9">
        <f t="shared" si="65"/>
        <v>0.6</v>
      </c>
    </row>
    <row r="599" spans="2:11" x14ac:dyDescent="0.25">
      <c r="B599" s="3">
        <f>ROW(A110)</f>
        <v>110</v>
      </c>
      <c r="C599" s="19">
        <f t="shared" si="66"/>
        <v>45548</v>
      </c>
      <c r="D599" s="3">
        <f>ROW(A110)</f>
        <v>110</v>
      </c>
      <c r="E599" s="142" t="str">
        <f>VLOOKUP(Productos!B113,Tabla3[],2,FALSE)</f>
        <v>Gelatina de Crema</v>
      </c>
      <c r="F599" s="78" t="str">
        <f>VLOOKUP(Productos!C113,Tabla3[[Nombre]:[Categoria]],2,FALSE)</f>
        <v>Golosinas</v>
      </c>
      <c r="G599" s="139" t="s">
        <v>175</v>
      </c>
      <c r="H599" s="128" t="s">
        <v>153</v>
      </c>
      <c r="I599" s="143">
        <f>VLOOKUP(Productos!C113,Tabla3[[Nombre]:[Precio]],3,FALSE)</f>
        <v>0.25</v>
      </c>
      <c r="J599" s="6">
        <v>1</v>
      </c>
      <c r="K599" s="9">
        <f t="shared" si="65"/>
        <v>0.25</v>
      </c>
    </row>
    <row r="600" spans="2:11" hidden="1" x14ac:dyDescent="0.25">
      <c r="B600" s="3">
        <f>ROW(A115)</f>
        <v>115</v>
      </c>
      <c r="C600" s="19">
        <f t="shared" si="66"/>
        <v>45548</v>
      </c>
      <c r="D600" s="3">
        <f>ROW(A115)</f>
        <v>115</v>
      </c>
      <c r="E600" s="142" t="str">
        <f>VLOOKUP(Productos!B118,Tabla3[],2,FALSE)</f>
        <v>Bateria Panasonic</v>
      </c>
      <c r="F600" s="78" t="str">
        <f>VLOOKUP(Productos!C118,Tabla3[[Nombre]:[Categoria]],2,FALSE)</f>
        <v>Electronica</v>
      </c>
      <c r="G600" s="139" t="s">
        <v>174</v>
      </c>
      <c r="H600" s="128" t="s">
        <v>151</v>
      </c>
      <c r="I600" s="143">
        <f>VLOOKUP(Productos!C118,Tabla3[[Nombre]:[Precio]],3,FALSE)</f>
        <v>0.5</v>
      </c>
      <c r="J600">
        <v>0</v>
      </c>
      <c r="K600" s="9">
        <f t="shared" si="65"/>
        <v>0</v>
      </c>
    </row>
    <row r="601" spans="2:11" hidden="1" x14ac:dyDescent="0.25">
      <c r="B601" s="3">
        <f>ROW(A116)</f>
        <v>116</v>
      </c>
      <c r="C601" s="19">
        <f t="shared" si="66"/>
        <v>45548</v>
      </c>
      <c r="D601" s="3">
        <f>ROW(A116)</f>
        <v>116</v>
      </c>
      <c r="E601" s="142" t="str">
        <f>VLOOKUP(Productos!B119,Tabla3[],2,FALSE)</f>
        <v>Bateria Eveready</v>
      </c>
      <c r="F601" s="78" t="str">
        <f>VLOOKUP(Productos!C119,Tabla3[[Nombre]:[Categoria]],2,FALSE)</f>
        <v>Electronica</v>
      </c>
      <c r="G601" s="139" t="s">
        <v>174</v>
      </c>
      <c r="H601" s="128" t="s">
        <v>151</v>
      </c>
      <c r="I601" s="143">
        <f>VLOOKUP(Productos!C119,Tabla3[[Nombre]:[Precio]],3,FALSE)</f>
        <v>0.5</v>
      </c>
      <c r="J601">
        <v>0</v>
      </c>
      <c r="K601" s="9">
        <f t="shared" si="65"/>
        <v>0</v>
      </c>
    </row>
    <row r="602" spans="2:11" hidden="1" x14ac:dyDescent="0.25">
      <c r="B602" s="3">
        <f>ROW(A117)</f>
        <v>117</v>
      </c>
      <c r="C602" s="19">
        <f t="shared" si="66"/>
        <v>45548</v>
      </c>
      <c r="D602" s="3">
        <f>ROW(A117)</f>
        <v>117</v>
      </c>
      <c r="E602" s="142" t="str">
        <f>VLOOKUP(Productos!B120,Tabla3[],2,FALSE)</f>
        <v>Bateria Panaplus</v>
      </c>
      <c r="F602" s="78" t="str">
        <f>VLOOKUP(Productos!C120,Tabla3[[Nombre]:[Categoria]],2,FALSE)</f>
        <v>Electronica</v>
      </c>
      <c r="G602" s="139" t="s">
        <v>174</v>
      </c>
      <c r="H602" s="128" t="s">
        <v>151</v>
      </c>
      <c r="I602" s="143">
        <f>VLOOKUP(Productos!C120,Tabla3[[Nombre]:[Precio]],3,FALSE)</f>
        <v>0.5</v>
      </c>
      <c r="J602">
        <v>0</v>
      </c>
      <c r="K602" s="9">
        <f t="shared" si="65"/>
        <v>0</v>
      </c>
    </row>
    <row r="603" spans="2:11" x14ac:dyDescent="0.25">
      <c r="B603" s="3">
        <v>82</v>
      </c>
      <c r="C603" s="19">
        <v>45548</v>
      </c>
      <c r="D603" s="3">
        <v>82</v>
      </c>
      <c r="E603" s="142" t="s">
        <v>89</v>
      </c>
      <c r="F603" s="78" t="s">
        <v>196</v>
      </c>
      <c r="G603" s="139" t="s">
        <v>173</v>
      </c>
      <c r="H603" s="128" t="s">
        <v>151</v>
      </c>
      <c r="I603" s="143">
        <v>0.25</v>
      </c>
      <c r="J603" s="6">
        <v>1</v>
      </c>
      <c r="K603" s="9">
        <f t="shared" si="65"/>
        <v>0.25</v>
      </c>
    </row>
    <row r="604" spans="2:11" x14ac:dyDescent="0.25">
      <c r="B604" s="3">
        <f>ROW(A118)</f>
        <v>118</v>
      </c>
      <c r="C604" s="19">
        <f t="shared" si="66"/>
        <v>45548</v>
      </c>
      <c r="D604" s="3">
        <f>ROW(A118)</f>
        <v>118</v>
      </c>
      <c r="E604" s="142" t="str">
        <f>VLOOKUP(Productos!B121,Tabla3[],2,FALSE)</f>
        <v>Pegamento Brujita</v>
      </c>
      <c r="F604" s="78" t="str">
        <f>VLOOKUP(Productos!C121,Tabla3[[Nombre]:[Categoria]],2,FALSE)</f>
        <v>Primera Necesidad</v>
      </c>
      <c r="G604" s="139" t="s">
        <v>175</v>
      </c>
      <c r="H604" s="128" t="s">
        <v>151</v>
      </c>
      <c r="I604" s="143">
        <f>VLOOKUP(Productos!C121,Tabla3[[Nombre]:[Precio]],3,FALSE)</f>
        <v>0.3</v>
      </c>
      <c r="J604" s="6">
        <v>2</v>
      </c>
      <c r="K604" s="9">
        <f t="shared" si="65"/>
        <v>0.6</v>
      </c>
    </row>
    <row r="605" spans="2:11" x14ac:dyDescent="0.25">
      <c r="B605" s="3">
        <f>ROW(A121)</f>
        <v>121</v>
      </c>
      <c r="C605" s="19">
        <f t="shared" si="66"/>
        <v>45548</v>
      </c>
      <c r="D605" s="3">
        <f>ROW(A121)</f>
        <v>121</v>
      </c>
      <c r="E605" s="142" t="str">
        <f>VLOOKUP(Productos!B124,Tabla3[],2,FALSE)</f>
        <v>Cepillo de Dientes para Adultos</v>
      </c>
      <c r="F605" s="78" t="str">
        <f>VLOOKUP(Productos!C124,Tabla3[[Nombre]:[Categoria]],2,FALSE)</f>
        <v>Limpieza Personal</v>
      </c>
      <c r="G605" s="139" t="s">
        <v>174</v>
      </c>
      <c r="H605" s="128" t="s">
        <v>151</v>
      </c>
      <c r="I605" s="143">
        <f>VLOOKUP(Productos!C124,Tabla3[[Nombre]:[Precio]],3,FALSE)</f>
        <v>0.7</v>
      </c>
      <c r="J605" s="6">
        <v>1</v>
      </c>
      <c r="K605" s="9">
        <f t="shared" si="65"/>
        <v>0.7</v>
      </c>
    </row>
    <row r="606" spans="2:11" x14ac:dyDescent="0.25">
      <c r="B606" s="3">
        <f>ROW(A125)</f>
        <v>125</v>
      </c>
      <c r="C606" s="19">
        <f t="shared" si="66"/>
        <v>45548</v>
      </c>
      <c r="D606" s="3">
        <f>ROW(A125)</f>
        <v>125</v>
      </c>
      <c r="E606" s="142" t="str">
        <f>VLOOKUP(Productos!B128,Tabla3[],2,FALSE)</f>
        <v>Pepsi Cola Grande</v>
      </c>
      <c r="F606" s="78" t="str">
        <f>VLOOKUP(Productos!C128,Tabla3[[Nombre]:[Categoria]],2,FALSE)</f>
        <v>Bebidas</v>
      </c>
      <c r="G606" s="139" t="s">
        <v>174</v>
      </c>
      <c r="H606" s="128" t="s">
        <v>151</v>
      </c>
      <c r="I606" s="143">
        <f>VLOOKUP(Productos!C128,Tabla3[[Nombre]:[Precio]],3,FALSE)</f>
        <v>0.6</v>
      </c>
      <c r="J606" s="6">
        <v>2</v>
      </c>
      <c r="K606" s="9">
        <f t="shared" si="65"/>
        <v>1.2</v>
      </c>
    </row>
    <row r="607" spans="2:11" x14ac:dyDescent="0.25">
      <c r="B607" s="3">
        <v>20</v>
      </c>
      <c r="C607" s="19">
        <f t="shared" si="66"/>
        <v>45548</v>
      </c>
      <c r="D607" s="3">
        <v>20</v>
      </c>
      <c r="E607" s="142" t="s">
        <v>192</v>
      </c>
      <c r="F607" s="78" t="s">
        <v>15</v>
      </c>
      <c r="G607" s="139" t="s">
        <v>175</v>
      </c>
      <c r="H607" s="128" t="s">
        <v>152</v>
      </c>
      <c r="I607" s="143">
        <v>0.25</v>
      </c>
      <c r="J607" s="6">
        <v>1</v>
      </c>
      <c r="K607" s="9">
        <f t="shared" si="65"/>
        <v>0.25</v>
      </c>
    </row>
    <row r="608" spans="2:11" x14ac:dyDescent="0.25">
      <c r="B608" s="3">
        <f>ROW(A6)</f>
        <v>6</v>
      </c>
      <c r="C608" s="147">
        <f t="shared" ref="C608:C616" si="67">DATE(2024,9,14)</f>
        <v>45549</v>
      </c>
      <c r="D608" s="3">
        <f>ROW(A6)</f>
        <v>6</v>
      </c>
      <c r="E608" s="148" t="str">
        <f>VLOOKUP(Productos!B10,Productos!B9:D143,2,FALSE)</f>
        <v>Bolo de Yogurt</v>
      </c>
      <c r="F608" s="128" t="str">
        <f>VLOOKUP(Productos!C10,Tabla3[[Nombre]:[Precio]],2,FALSE)</f>
        <v>Golosinas</v>
      </c>
      <c r="G608" s="145" t="s">
        <v>175</v>
      </c>
      <c r="H608" s="146" t="s">
        <v>152</v>
      </c>
      <c r="I608" s="127">
        <f>VLOOKUP(Productos!C10,Tabla3[[Nombre]:[Precio]],3,FALSE)</f>
        <v>0.05</v>
      </c>
      <c r="J608" s="79">
        <v>1</v>
      </c>
      <c r="K608" s="9">
        <f t="shared" si="65"/>
        <v>0.05</v>
      </c>
    </row>
    <row r="609" spans="2:11" x14ac:dyDescent="0.25">
      <c r="B609" s="3">
        <f>ROW(A8)</f>
        <v>8</v>
      </c>
      <c r="C609" s="147">
        <f t="shared" si="67"/>
        <v>45549</v>
      </c>
      <c r="D609" s="3">
        <f>ROW(A8)</f>
        <v>8</v>
      </c>
      <c r="E609" s="148" t="str">
        <f>VLOOKUP(Productos!B12,Tabla3[],2,FALSE)</f>
        <v>Chifle</v>
      </c>
      <c r="F609" s="128" t="str">
        <f>VLOOKUP(Productos!C12,Tabla3[[Nombre]:[Precio]],2,FALSE)</f>
        <v>Golosinas</v>
      </c>
      <c r="G609" s="145" t="s">
        <v>175</v>
      </c>
      <c r="H609" s="146" t="s">
        <v>152</v>
      </c>
      <c r="I609" s="127">
        <f>VLOOKUP(Productos!C12,Tabla3[[Nombre]:[Precio]],3,FALSE)</f>
        <v>0.25</v>
      </c>
      <c r="J609" s="79">
        <v>1</v>
      </c>
      <c r="K609" s="9">
        <f t="shared" si="65"/>
        <v>0.25</v>
      </c>
    </row>
    <row r="610" spans="2:11" x14ac:dyDescent="0.25">
      <c r="B610" s="3">
        <f>ROW(A16)</f>
        <v>16</v>
      </c>
      <c r="C610" s="147">
        <f t="shared" si="67"/>
        <v>45549</v>
      </c>
      <c r="D610" s="3">
        <f>ROW(A16)</f>
        <v>16</v>
      </c>
      <c r="E610" s="148" t="str">
        <f>VLOOKUP(Productos!B20,Tabla3[],2,FALSE)</f>
        <v>Gusanitos de Goma</v>
      </c>
      <c r="F610" s="128" t="str">
        <f>VLOOKUP(Productos!C20,Tabla3[[Nombre]:[Precio]],2,FALSE)</f>
        <v>Golosinas</v>
      </c>
      <c r="G610" s="145" t="s">
        <v>173</v>
      </c>
      <c r="H610" s="146" t="s">
        <v>152</v>
      </c>
      <c r="I610" s="127">
        <f>VLOOKUP(Productos!C20,Tabla3[[Nombre]:[Precio]],3,FALSE)</f>
        <v>0.05</v>
      </c>
      <c r="J610" s="79">
        <v>5</v>
      </c>
      <c r="K610" s="9">
        <f t="shared" si="65"/>
        <v>0.25</v>
      </c>
    </row>
    <row r="611" spans="2:11" x14ac:dyDescent="0.25">
      <c r="B611" s="3">
        <f>ROW(A34)</f>
        <v>34</v>
      </c>
      <c r="C611" s="147">
        <f t="shared" si="67"/>
        <v>45549</v>
      </c>
      <c r="D611" s="3">
        <f>ROW(A34)</f>
        <v>34</v>
      </c>
      <c r="E611" s="148" t="str">
        <f>VLOOKUP(Productos!B38,Tabla3[],2,FALSE)</f>
        <v>Azucaradas</v>
      </c>
      <c r="F611" s="128" t="str">
        <f>VLOOKUP(Productos!C38,Tabla3[[Nombre]:[Precio]],2,FALSE)</f>
        <v>Golosinas</v>
      </c>
      <c r="G611" s="145" t="s">
        <v>173</v>
      </c>
      <c r="H611" s="146" t="s">
        <v>152</v>
      </c>
      <c r="I611" s="127">
        <f>VLOOKUP(Productos!C38,Tabla3[[Nombre]:[Precio]],3,FALSE)</f>
        <v>0.1</v>
      </c>
      <c r="J611" s="79">
        <v>2</v>
      </c>
      <c r="K611" s="9">
        <f t="shared" si="65"/>
        <v>0.2</v>
      </c>
    </row>
    <row r="612" spans="2:11" x14ac:dyDescent="0.25">
      <c r="B612" s="3">
        <f>ROW(A35)</f>
        <v>35</v>
      </c>
      <c r="C612" s="147">
        <f t="shared" si="67"/>
        <v>45549</v>
      </c>
      <c r="D612" s="3">
        <f>ROW(A35)</f>
        <v>35</v>
      </c>
      <c r="E612" s="148" t="str">
        <f>VLOOKUP(Productos!B39,Tabla3[],2,FALSE)</f>
        <v>Yoyos</v>
      </c>
      <c r="F612" s="128" t="str">
        <f>VLOOKUP(Productos!C39,Tabla3[[Nombre]:[Precio]],2,FALSE)</f>
        <v>Golosinas</v>
      </c>
      <c r="G612" s="145" t="s">
        <v>173</v>
      </c>
      <c r="H612" s="146" t="s">
        <v>152</v>
      </c>
      <c r="I612" s="127">
        <f>VLOOKUP(Productos!C39,Tabla3[[Nombre]:[Precio]],3,FALSE)</f>
        <v>0.1</v>
      </c>
      <c r="J612" s="79">
        <v>6</v>
      </c>
      <c r="K612" s="9">
        <f t="shared" si="65"/>
        <v>0.60000000000000009</v>
      </c>
    </row>
    <row r="613" spans="2:11" x14ac:dyDescent="0.25">
      <c r="B613" s="3">
        <f>ROW(A36)</f>
        <v>36</v>
      </c>
      <c r="C613" s="147">
        <f t="shared" si="67"/>
        <v>45549</v>
      </c>
      <c r="D613" s="3">
        <f>ROW(A36)</f>
        <v>36</v>
      </c>
      <c r="E613" s="148" t="str">
        <f>VLOOKUP(Productos!B40,Tabla3[],2,FALSE)</f>
        <v>Budin</v>
      </c>
      <c r="F613" s="128" t="str">
        <f>VLOOKUP(Productos!C40,Tabla3[[Nombre]:[Precio]],2,FALSE)</f>
        <v>Golosinas</v>
      </c>
      <c r="G613" s="145" t="s">
        <v>175</v>
      </c>
      <c r="H613" s="146" t="s">
        <v>153</v>
      </c>
      <c r="I613" s="127">
        <f>VLOOKUP(Productos!C40,Tabla3[[Nombre]:[Precio]],3,FALSE)</f>
        <v>0.1</v>
      </c>
      <c r="J613" s="79">
        <v>5</v>
      </c>
      <c r="K613" s="9">
        <f t="shared" si="65"/>
        <v>0.5</v>
      </c>
    </row>
    <row r="614" spans="2:11" x14ac:dyDescent="0.25">
      <c r="B614" s="3">
        <f>ROW(A43)</f>
        <v>43</v>
      </c>
      <c r="C614" s="147">
        <f t="shared" si="67"/>
        <v>45549</v>
      </c>
      <c r="D614" s="3">
        <f>ROW(A43)</f>
        <v>43</v>
      </c>
      <c r="E614" s="148" t="str">
        <f>VLOOKUP(Productos!B47,Tabla3[],2,FALSE)</f>
        <v>Cigarrillos Modern Unidad</v>
      </c>
      <c r="F614" s="128" t="str">
        <f>VLOOKUP(Productos!C47,Tabla3[[Nombre]:[Precio]],2,FALSE)</f>
        <v>Primera Necesidad</v>
      </c>
      <c r="G614" s="145" t="s">
        <v>174</v>
      </c>
      <c r="H614" s="146" t="s">
        <v>151</v>
      </c>
      <c r="I614" s="127">
        <f>VLOOKUP(Productos!C47,Tabla3[[Nombre]:[Precio]],3,FALSE)</f>
        <v>0.15</v>
      </c>
      <c r="J614" s="79">
        <v>2</v>
      </c>
      <c r="K614" s="9">
        <v>0.25</v>
      </c>
    </row>
    <row r="615" spans="2:11" x14ac:dyDescent="0.25">
      <c r="B615" s="3">
        <f>ROW(A57)</f>
        <v>57</v>
      </c>
      <c r="C615" s="147">
        <f t="shared" si="67"/>
        <v>45549</v>
      </c>
      <c r="D615" s="3">
        <f>ROW(A57)</f>
        <v>57</v>
      </c>
      <c r="E615" s="148" t="str">
        <f>VLOOKUP(Productos!B61,Tabla3[],2,FALSE)</f>
        <v>Gel Ego Sachet</v>
      </c>
      <c r="F615" s="128" t="str">
        <f>VLOOKUP(Productos!C61,Tabla3[[Nombre]:[Precio]],2,FALSE)</f>
        <v>Primera Necesidad</v>
      </c>
      <c r="G615" s="145" t="s">
        <v>175</v>
      </c>
      <c r="H615" s="146" t="s">
        <v>153</v>
      </c>
      <c r="I615" s="127">
        <f>VLOOKUP(Productos!C61,Tabla3[[Nombre]:[Precio]],3,FALSE)</f>
        <v>0.3</v>
      </c>
      <c r="J615" s="79">
        <v>1</v>
      </c>
      <c r="K615" s="9">
        <f t="shared" si="65"/>
        <v>0.3</v>
      </c>
    </row>
    <row r="616" spans="2:11" x14ac:dyDescent="0.25">
      <c r="B616" s="3">
        <f>ROW(A61)</f>
        <v>61</v>
      </c>
      <c r="C616" s="147">
        <f t="shared" si="67"/>
        <v>45549</v>
      </c>
      <c r="D616" s="3">
        <f>ROW(A61)</f>
        <v>61</v>
      </c>
      <c r="E616" s="148" t="str">
        <f>VLOOKUP(Productos!B65,Tabla3[],2,FALSE)</f>
        <v>Huevos</v>
      </c>
      <c r="F616" s="128" t="str">
        <f>VLOOKUP(Productos!C65,Tabla3[[Nombre]:[Precio]],2,FALSE)</f>
        <v>Embutidos</v>
      </c>
      <c r="G616" s="145" t="s">
        <v>174</v>
      </c>
      <c r="H616" s="146" t="s">
        <v>151</v>
      </c>
      <c r="I616" s="127">
        <f>VLOOKUP(Productos!C65,Tabla3[[Nombre]:[Precio]],3,FALSE)</f>
        <v>0.2</v>
      </c>
      <c r="J616" s="79">
        <v>9</v>
      </c>
      <c r="K616" s="9">
        <v>1.5</v>
      </c>
    </row>
    <row r="617" spans="2:11" x14ac:dyDescent="0.25">
      <c r="B617" s="3">
        <v>54</v>
      </c>
      <c r="C617" s="147">
        <f t="shared" ref="C617" si="68">DATE(2024,9,14)</f>
        <v>45549</v>
      </c>
      <c r="D617" s="3">
        <v>54</v>
      </c>
      <c r="E617" s="148" t="s">
        <v>62</v>
      </c>
      <c r="F617" s="128" t="str">
        <f>VLOOKUP(Productos!C87,Tabla3[[Nombre]:[Precio]],2,FALSE)</f>
        <v>Primera Necesidad</v>
      </c>
      <c r="G617" s="145" t="s">
        <v>175</v>
      </c>
      <c r="H617" s="146" t="s">
        <v>153</v>
      </c>
      <c r="I617" s="127">
        <v>0.3</v>
      </c>
      <c r="J617" s="79">
        <v>1</v>
      </c>
      <c r="K617" s="9">
        <f t="shared" si="65"/>
        <v>0.3</v>
      </c>
    </row>
    <row r="618" spans="2:11" x14ac:dyDescent="0.25">
      <c r="B618" s="3">
        <f>ROW(A2)</f>
        <v>2</v>
      </c>
      <c r="C618" s="163">
        <f t="shared" ref="C618:C634" si="69">DATE(2024,9,15)</f>
        <v>45550</v>
      </c>
      <c r="D618" s="3">
        <f>ROW(A2)</f>
        <v>2</v>
      </c>
      <c r="E618" s="164" t="str">
        <f>VLOOKUP(Productos!B6,Tabla3[[ID Producto]:[Categoria]],2,FALSE)</f>
        <v>Big Cola Pequeña Fresa</v>
      </c>
      <c r="F618" s="169" t="str">
        <f>VLOOKUP(Productos!C6,Tabla3[[Nombre]:[Precio]],2,FALSE)</f>
        <v>Bebidas</v>
      </c>
      <c r="G618" s="166" t="s">
        <v>175</v>
      </c>
      <c r="H618" s="167" t="s">
        <v>151</v>
      </c>
      <c r="I618" s="165">
        <f>VLOOKUP(Productos!C6,Tabla3[[Nombre]:[Precio]],3,FALSE)</f>
        <v>0.3</v>
      </c>
      <c r="J618" s="168">
        <v>1</v>
      </c>
      <c r="K618" s="9">
        <f t="shared" si="65"/>
        <v>0.3</v>
      </c>
    </row>
    <row r="619" spans="2:11" x14ac:dyDescent="0.25">
      <c r="B619" s="3">
        <f>ROW(A6)</f>
        <v>6</v>
      </c>
      <c r="C619" s="163">
        <f t="shared" si="69"/>
        <v>45550</v>
      </c>
      <c r="D619" s="3">
        <f>ROW(A6)</f>
        <v>6</v>
      </c>
      <c r="E619" s="164" t="str">
        <f>VLOOKUP(Productos!B10,Productos!B9:D143,2,FALSE)</f>
        <v>Bolo de Yogurt</v>
      </c>
      <c r="F619" s="169" t="str">
        <f>VLOOKUP(Productos!C10,Tabla3[[Nombre]:[Precio]],2,FALSE)</f>
        <v>Golosinas</v>
      </c>
      <c r="G619" s="166" t="s">
        <v>174</v>
      </c>
      <c r="H619" s="167" t="s">
        <v>152</v>
      </c>
      <c r="I619" s="165">
        <f>VLOOKUP(Productos!C10,Tabla3[[Nombre]:[Precio]],3,FALSE)</f>
        <v>0.05</v>
      </c>
      <c r="J619" s="168">
        <v>2</v>
      </c>
      <c r="K619" s="9">
        <f t="shared" si="65"/>
        <v>0.1</v>
      </c>
    </row>
    <row r="620" spans="2:11" x14ac:dyDescent="0.25">
      <c r="B620" s="3">
        <f>ROW(A7)</f>
        <v>7</v>
      </c>
      <c r="C620" s="163">
        <f t="shared" si="69"/>
        <v>45550</v>
      </c>
      <c r="D620" s="3">
        <f>ROW(A7)</f>
        <v>7</v>
      </c>
      <c r="E620" s="164" t="str">
        <f>VLOOKUP(Productos!B11,Tabla3[],2,FALSE)</f>
        <v>Pan Unidad</v>
      </c>
      <c r="F620" s="169" t="str">
        <f>VLOOKUP(Productos!C11,Tabla3[[Nombre]:[Precio]],2,FALSE)</f>
        <v>Primera Necesidad</v>
      </c>
      <c r="G620" s="166" t="s">
        <v>174</v>
      </c>
      <c r="H620" s="167" t="s">
        <v>151</v>
      </c>
      <c r="I620" s="165">
        <f>VLOOKUP(Productos!C11,Tabla3[[Nombre]:[Precio]],3,FALSE)</f>
        <v>0.1</v>
      </c>
      <c r="J620" s="168">
        <v>5</v>
      </c>
      <c r="K620" s="9">
        <f t="shared" si="65"/>
        <v>0.5</v>
      </c>
    </row>
    <row r="621" spans="2:11" x14ac:dyDescent="0.25">
      <c r="B621" s="3">
        <v>6</v>
      </c>
      <c r="C621" s="163">
        <v>45550</v>
      </c>
      <c r="D621" s="3">
        <v>6</v>
      </c>
      <c r="E621" s="164" t="str">
        <f>VLOOKUP(Productos!B10,Productos!B9:D143,2,FALSE)</f>
        <v>Bolo de Yogurt</v>
      </c>
      <c r="F621" s="169" t="s">
        <v>15</v>
      </c>
      <c r="G621" s="166" t="s">
        <v>173</v>
      </c>
      <c r="H621" s="167" t="s">
        <v>152</v>
      </c>
      <c r="I621" s="165">
        <v>0.05</v>
      </c>
      <c r="J621" s="168">
        <v>1</v>
      </c>
      <c r="K621" s="9">
        <f t="shared" si="65"/>
        <v>0.05</v>
      </c>
    </row>
    <row r="622" spans="2:11" x14ac:dyDescent="0.25">
      <c r="B622" s="3">
        <f>ROW(A10)</f>
        <v>10</v>
      </c>
      <c r="C622" s="163">
        <f t="shared" si="69"/>
        <v>45550</v>
      </c>
      <c r="D622" s="3">
        <f>ROW(A10)</f>
        <v>10</v>
      </c>
      <c r="E622" s="164" t="str">
        <f>VLOOKUP(Productos!B14,Tabla3[[ID Producto]:[Categoria]],2,FALSE)</f>
        <v>Choco-Banano</v>
      </c>
      <c r="F622" s="169" t="str">
        <f>VLOOKUP(Productos!C14,Tabla3[[Nombre]:[Precio]],2,FALSE)</f>
        <v>Golosinas</v>
      </c>
      <c r="G622" s="166" t="s">
        <v>173</v>
      </c>
      <c r="H622" s="167" t="s">
        <v>153</v>
      </c>
      <c r="I622" s="165">
        <f>VLOOKUP(Productos!C14,Tabla3[[Nombre]:[Precio]],3,FALSE)</f>
        <v>0.25</v>
      </c>
      <c r="J622" s="168">
        <v>1</v>
      </c>
      <c r="K622" s="9">
        <f t="shared" si="65"/>
        <v>0.25</v>
      </c>
    </row>
    <row r="623" spans="2:11" x14ac:dyDescent="0.25">
      <c r="B623" s="3">
        <f>ROW(A11)</f>
        <v>11</v>
      </c>
      <c r="C623" s="163">
        <f t="shared" si="69"/>
        <v>45550</v>
      </c>
      <c r="D623" s="3">
        <f>ROW(A11)</f>
        <v>11</v>
      </c>
      <c r="E623" s="164" t="str">
        <f>VLOOKUP(Productos!B15,Tabla3[[ID Producto]:[Categoria]],2,FALSE)</f>
        <v>Bolo de Tamarindo</v>
      </c>
      <c r="F623" s="169" t="str">
        <f>VLOOKUP(Productos!C15,Tabla3[[Nombre]:[Precio]],2,FALSE)</f>
        <v>Golosinas</v>
      </c>
      <c r="G623" s="166" t="s">
        <v>173</v>
      </c>
      <c r="H623" s="167" t="s">
        <v>151</v>
      </c>
      <c r="I623" s="165">
        <f>VLOOKUP(Productos!C15,Tabla3[[Nombre]:[Precio]],3,FALSE)</f>
        <v>0.05</v>
      </c>
      <c r="J623" s="168">
        <v>2</v>
      </c>
      <c r="K623" s="9">
        <f t="shared" si="65"/>
        <v>0.1</v>
      </c>
    </row>
    <row r="624" spans="2:11" x14ac:dyDescent="0.25">
      <c r="B624" s="3">
        <f>ROW(A13)</f>
        <v>13</v>
      </c>
      <c r="C624" s="163">
        <f t="shared" si="69"/>
        <v>45550</v>
      </c>
      <c r="D624" s="3">
        <f>ROW(A13)</f>
        <v>13</v>
      </c>
      <c r="E624" s="164" t="str">
        <f>VLOOKUP(Productos!B17,Tabla3[[ID Producto]:[Categoria]],2,FALSE)</f>
        <v>Arroz Libra</v>
      </c>
      <c r="F624" s="169" t="str">
        <f>VLOOKUP(Productos!C17,Tabla3[[Nombre]:[Precio]],2,FALSE)</f>
        <v>Primera Necesidad</v>
      </c>
      <c r="G624" s="166" t="s">
        <v>173</v>
      </c>
      <c r="H624" s="167" t="s">
        <v>151</v>
      </c>
      <c r="I624" s="165">
        <f>VLOOKUP(Productos!C17,Tabla3[[Nombre]:[Precio]],3,FALSE)</f>
        <v>0.6</v>
      </c>
      <c r="J624" s="168">
        <v>1</v>
      </c>
      <c r="K624" s="9">
        <f t="shared" si="65"/>
        <v>0.6</v>
      </c>
    </row>
    <row r="625" spans="2:11" x14ac:dyDescent="0.25">
      <c r="B625" s="3">
        <f>ROW(A14)</f>
        <v>14</v>
      </c>
      <c r="C625" s="163">
        <f t="shared" si="69"/>
        <v>45550</v>
      </c>
      <c r="D625" s="3">
        <f>ROW(A14)</f>
        <v>14</v>
      </c>
      <c r="E625" s="164" t="str">
        <f>VLOOKUP(Productos!B18,Tabla3[[ID Producto]:[Categoria]],2,FALSE)</f>
        <v>Azucar Libra</v>
      </c>
      <c r="F625" s="169" t="str">
        <f>VLOOKUP(Productos!C18,Tabla3[[Nombre]:[Precio]],2,FALSE)</f>
        <v>Primera Necesidad</v>
      </c>
      <c r="G625" s="166" t="s">
        <v>174</v>
      </c>
      <c r="H625" s="167" t="s">
        <v>151</v>
      </c>
      <c r="I625" s="165">
        <f>VLOOKUP(Productos!C18,Tabla3[[Nombre]:[Precio]],3,FALSE)</f>
        <v>0.65</v>
      </c>
      <c r="J625" s="168">
        <v>2</v>
      </c>
      <c r="K625" s="9">
        <f t="shared" si="65"/>
        <v>1.3</v>
      </c>
    </row>
    <row r="626" spans="2:11" x14ac:dyDescent="0.25">
      <c r="B626" s="3">
        <f>ROW(A16)</f>
        <v>16</v>
      </c>
      <c r="C626" s="163">
        <f t="shared" si="69"/>
        <v>45550</v>
      </c>
      <c r="D626" s="3">
        <f>ROW(A16)</f>
        <v>16</v>
      </c>
      <c r="E626" s="164" t="str">
        <f>VLOOKUP(Productos!B20,Tabla3[[ID Producto]:[Categoria]],2,FALSE)</f>
        <v>Gusanitos de Goma</v>
      </c>
      <c r="F626" s="169" t="str">
        <f>VLOOKUP(Productos!C20,Tabla3[[Nombre]:[Precio]],2,FALSE)</f>
        <v>Golosinas</v>
      </c>
      <c r="G626" s="166" t="s">
        <v>175</v>
      </c>
      <c r="H626" s="167" t="s">
        <v>152</v>
      </c>
      <c r="I626" s="165">
        <f>VLOOKUP(Productos!C20,Tabla3[[Nombre]:[Precio]],3,FALSE)</f>
        <v>0.05</v>
      </c>
      <c r="J626" s="168">
        <v>1</v>
      </c>
      <c r="K626" s="9">
        <f t="shared" si="65"/>
        <v>0.05</v>
      </c>
    </row>
    <row r="627" spans="2:11" x14ac:dyDescent="0.25">
      <c r="B627" s="3">
        <f>ROW(A33)</f>
        <v>33</v>
      </c>
      <c r="C627" s="163">
        <f t="shared" si="69"/>
        <v>45550</v>
      </c>
      <c r="D627" s="3">
        <f>ROW(A33)</f>
        <v>33</v>
      </c>
      <c r="E627" s="164" t="str">
        <f>VLOOKUP(Productos!B37,Tabla3[[ID Producto]:[Categoria]],2,FALSE)</f>
        <v>Cloro Leon</v>
      </c>
      <c r="F627" s="169" t="str">
        <f>VLOOKUP(Productos!C37,Tabla3[[Nombre]:[Precio]],2,FALSE)</f>
        <v>Lavado y Limpieza</v>
      </c>
      <c r="G627" s="166" t="s">
        <v>173</v>
      </c>
      <c r="H627" s="167" t="s">
        <v>151</v>
      </c>
      <c r="I627" s="165">
        <f>VLOOKUP(Productos!C37,Tabla3[[Nombre]:[Precio]],3,FALSE)</f>
        <v>0.15</v>
      </c>
      <c r="J627" s="168">
        <v>1</v>
      </c>
      <c r="K627" s="9">
        <f t="shared" si="65"/>
        <v>0.15</v>
      </c>
    </row>
    <row r="628" spans="2:11" x14ac:dyDescent="0.25">
      <c r="B628" s="3">
        <f>ROW(A34)</f>
        <v>34</v>
      </c>
      <c r="C628" s="163">
        <f t="shared" si="69"/>
        <v>45550</v>
      </c>
      <c r="D628" s="3">
        <f>ROW(A34)</f>
        <v>34</v>
      </c>
      <c r="E628" s="164" t="str">
        <f>VLOOKUP(Productos!B38,Tabla3[[ID Producto]:[Categoria]],2,FALSE)</f>
        <v>Azucaradas</v>
      </c>
      <c r="F628" s="169" t="str">
        <f>VLOOKUP(Productos!C38,Tabla3[[Nombre]:[Precio]],2,FALSE)</f>
        <v>Golosinas</v>
      </c>
      <c r="G628" s="166" t="s">
        <v>174</v>
      </c>
      <c r="H628" s="167" t="s">
        <v>152</v>
      </c>
      <c r="I628" s="165">
        <f>VLOOKUP(Productos!C38,Tabla3[[Nombre]:[Precio]],3,FALSE)</f>
        <v>0.1</v>
      </c>
      <c r="J628" s="168">
        <v>2</v>
      </c>
      <c r="K628" s="9">
        <f t="shared" si="65"/>
        <v>0.2</v>
      </c>
    </row>
    <row r="629" spans="2:11" x14ac:dyDescent="0.25">
      <c r="B629" s="3">
        <f>ROW(A37)</f>
        <v>37</v>
      </c>
      <c r="C629" s="163">
        <f t="shared" si="69"/>
        <v>45550</v>
      </c>
      <c r="D629" s="3">
        <f>ROW(A37)</f>
        <v>37</v>
      </c>
      <c r="E629" s="164" t="str">
        <f>VLOOKUP(Productos!B41,Tabla3[[ID Producto]:[Categoria]],2,FALSE)</f>
        <v>Rosca Roja</v>
      </c>
      <c r="F629" s="169" t="str">
        <f>VLOOKUP(Productos!C41,Tabla3[[Nombre]:[Precio]],2,FALSE)</f>
        <v>Golosinas</v>
      </c>
      <c r="G629" s="166" t="s">
        <v>173</v>
      </c>
      <c r="H629" s="167" t="s">
        <v>152</v>
      </c>
      <c r="I629" s="165">
        <v>0.05</v>
      </c>
      <c r="J629" s="168">
        <v>1</v>
      </c>
      <c r="K629" s="9">
        <f t="shared" si="65"/>
        <v>0.05</v>
      </c>
    </row>
    <row r="630" spans="2:11" x14ac:dyDescent="0.25">
      <c r="B630" s="3">
        <f>ROW(A42)</f>
        <v>42</v>
      </c>
      <c r="C630" s="163">
        <f t="shared" si="69"/>
        <v>45550</v>
      </c>
      <c r="D630" s="3">
        <f>ROW(A42)</f>
        <v>42</v>
      </c>
      <c r="E630" s="164" t="str">
        <f>VLOOKUP(Productos!B46,Tabla3[[ID Producto]:[Categoria]],2,FALSE)</f>
        <v>Cigarrillos Carnival Unidad</v>
      </c>
      <c r="F630" s="169" t="str">
        <f>VLOOKUP(Productos!C46,Tabla3[[Nombre]:[Precio]],2,FALSE)</f>
        <v>Primera Necesidad</v>
      </c>
      <c r="G630" s="166" t="s">
        <v>176</v>
      </c>
      <c r="H630" s="167" t="s">
        <v>151</v>
      </c>
      <c r="I630" s="165">
        <f>VLOOKUP(Productos!C46,Tabla3[[Nombre]:[Precio]],3,FALSE)</f>
        <v>0.2</v>
      </c>
      <c r="J630" s="168">
        <v>1</v>
      </c>
      <c r="K630" s="9">
        <f t="shared" si="65"/>
        <v>0.2</v>
      </c>
    </row>
    <row r="631" spans="2:11" x14ac:dyDescent="0.25">
      <c r="B631" s="3">
        <f>ROW(A43)</f>
        <v>43</v>
      </c>
      <c r="C631" s="163">
        <f t="shared" si="69"/>
        <v>45550</v>
      </c>
      <c r="D631" s="3">
        <f>ROW(A43)</f>
        <v>43</v>
      </c>
      <c r="E631" s="164" t="str">
        <f>VLOOKUP(Productos!B47,Tabla3[[ID Producto]:[Categoria]],2,FALSE)</f>
        <v>Cigarrillos Modern Unidad</v>
      </c>
      <c r="F631" s="169" t="str">
        <f>VLOOKUP(Productos!C47,Tabla3[[Nombre]:[Precio]],2,FALSE)</f>
        <v>Primera Necesidad</v>
      </c>
      <c r="G631" s="166" t="s">
        <v>176</v>
      </c>
      <c r="H631" s="167" t="s">
        <v>151</v>
      </c>
      <c r="I631" s="165">
        <f>VLOOKUP(Productos!C47,Tabla3[[Nombre]:[Precio]],3,FALSE)</f>
        <v>0.15</v>
      </c>
      <c r="J631" s="168">
        <v>1</v>
      </c>
      <c r="K631" s="9">
        <f t="shared" si="65"/>
        <v>0.15</v>
      </c>
    </row>
    <row r="632" spans="2:11" x14ac:dyDescent="0.25">
      <c r="B632" s="3">
        <f>ROW(A45)</f>
        <v>45</v>
      </c>
      <c r="C632" s="163">
        <f t="shared" si="69"/>
        <v>45550</v>
      </c>
      <c r="D632" s="3">
        <f>ROW(A45)</f>
        <v>45</v>
      </c>
      <c r="E632" s="164" t="str">
        <f>VLOOKUP(Productos!B49,Tabla3[[ID Producto]:[Categoria]],2,FALSE)</f>
        <v>Ranchero</v>
      </c>
      <c r="F632" s="169" t="str">
        <f>VLOOKUP(Productos!C49,Tabla3[[Nombre]:[Precio]],2,FALSE)</f>
        <v>Primera Necesidad</v>
      </c>
      <c r="G632" s="166" t="s">
        <v>173</v>
      </c>
      <c r="H632" s="167" t="s">
        <v>151</v>
      </c>
      <c r="I632" s="165">
        <f>VLOOKUP(Productos!C49,Tabla3[[Nombre]:[Precio]],3,FALSE)</f>
        <v>0.25</v>
      </c>
      <c r="J632" s="168">
        <v>1</v>
      </c>
      <c r="K632" s="9">
        <f t="shared" si="65"/>
        <v>0.25</v>
      </c>
    </row>
    <row r="633" spans="2:11" x14ac:dyDescent="0.25">
      <c r="B633" s="3">
        <f>ROW(A52)</f>
        <v>52</v>
      </c>
      <c r="C633" s="163">
        <f t="shared" si="69"/>
        <v>45550</v>
      </c>
      <c r="D633" s="3">
        <f>ROW(A52)</f>
        <v>52</v>
      </c>
      <c r="E633" s="164" t="str">
        <f>VLOOKUP(Productos!B56,Tabla3[[ID Producto]:[Categoria]],2,FALSE)</f>
        <v>La Sazón</v>
      </c>
      <c r="F633" s="169" t="str">
        <f>VLOOKUP(Productos!C56,Tabla3[[Nombre]:[Precio]],2,FALSE)</f>
        <v>Primera Necesidad</v>
      </c>
      <c r="G633" s="166" t="s">
        <v>173</v>
      </c>
      <c r="H633" s="167" t="s">
        <v>151</v>
      </c>
      <c r="I633" s="165">
        <f>VLOOKUP(Productos!C56,Tabla3[[Nombre]:[Precio]],3,FALSE)</f>
        <v>0.35</v>
      </c>
      <c r="J633" s="168">
        <v>1</v>
      </c>
      <c r="K633" s="9">
        <f t="shared" si="65"/>
        <v>0.35</v>
      </c>
    </row>
    <row r="634" spans="2:11" x14ac:dyDescent="0.25">
      <c r="B634" s="3">
        <f>ROW(A54)</f>
        <v>54</v>
      </c>
      <c r="C634" s="163">
        <f t="shared" si="69"/>
        <v>45550</v>
      </c>
      <c r="D634" s="3">
        <f>ROW(A54)</f>
        <v>54</v>
      </c>
      <c r="E634" s="164" t="str">
        <f>VLOOKUP(Productos!B58,Tabla3[[ID Producto]:[Categoria]],2,FALSE)</f>
        <v>Desodorante en Sachet Hombres</v>
      </c>
      <c r="F634" s="169" t="str">
        <f>VLOOKUP(Productos!C58,Tabla3[[Nombre]:[Precio]],2,FALSE)</f>
        <v>Limpieza Personal</v>
      </c>
      <c r="G634" s="166" t="s">
        <v>175</v>
      </c>
      <c r="H634" s="167" t="s">
        <v>153</v>
      </c>
      <c r="I634" s="165">
        <f>VLOOKUP(Productos!C58,Tabla3[[Nombre]:[Precio]],3,FALSE)</f>
        <v>0.3</v>
      </c>
      <c r="J634" s="168">
        <v>1</v>
      </c>
      <c r="K634" s="9">
        <f t="shared" si="65"/>
        <v>0.3</v>
      </c>
    </row>
    <row r="635" spans="2:11" x14ac:dyDescent="0.25">
      <c r="B635" s="3">
        <f>ROW(A73)</f>
        <v>73</v>
      </c>
      <c r="C635" s="163">
        <f t="shared" ref="C635:C639" si="70">DATE(2024,9,15)</f>
        <v>45550</v>
      </c>
      <c r="D635" s="3">
        <f>ROW(A73)</f>
        <v>73</v>
      </c>
      <c r="E635" s="164" t="str">
        <f>VLOOKUP(Productos!B77,Tabla3[[ID Producto]:[Categoria]],2,FALSE)</f>
        <v xml:space="preserve">Papa </v>
      </c>
      <c r="F635" s="169" t="str">
        <f>VLOOKUP(Productos!C77,Tabla3[[Nombre]:[Precio]],2,FALSE)</f>
        <v>Primera Necesidad</v>
      </c>
      <c r="G635" s="166" t="s">
        <v>174</v>
      </c>
      <c r="H635" s="167" t="s">
        <v>151</v>
      </c>
      <c r="I635" s="165">
        <f>VLOOKUP(Productos!C77,Tabla3[[Nombre]:[Precio]],3,FALSE)</f>
        <v>0.2</v>
      </c>
      <c r="J635" s="168">
        <v>1</v>
      </c>
      <c r="K635" s="9">
        <f t="shared" si="65"/>
        <v>0.2</v>
      </c>
    </row>
    <row r="636" spans="2:11" x14ac:dyDescent="0.25">
      <c r="B636" s="3">
        <f>ROW(A80)</f>
        <v>80</v>
      </c>
      <c r="C636" s="163">
        <f t="shared" si="70"/>
        <v>45550</v>
      </c>
      <c r="D636" s="3">
        <f>ROW(A80)</f>
        <v>80</v>
      </c>
      <c r="E636" s="164" t="str">
        <f>VLOOKUP(Productos!B84,Tabla3[[ID Producto]:[Categoria]],2,FALSE)</f>
        <v>Comino</v>
      </c>
      <c r="F636" s="169" t="str">
        <f>VLOOKUP(Productos!C84,Tabla3[[Nombre]:[Precio]],2,FALSE)</f>
        <v>Primera Necesidad</v>
      </c>
      <c r="G636" s="166" t="s">
        <v>173</v>
      </c>
      <c r="H636" s="167" t="s">
        <v>151</v>
      </c>
      <c r="I636" s="165">
        <f>VLOOKUP(Productos!C84,Tabla3[[Nombre]:[Precio]],3,FALSE)</f>
        <v>0.1</v>
      </c>
      <c r="J636" s="168">
        <v>1</v>
      </c>
      <c r="K636" s="9">
        <f t="shared" si="65"/>
        <v>0.1</v>
      </c>
    </row>
    <row r="637" spans="2:11" x14ac:dyDescent="0.25">
      <c r="B637" s="3">
        <f>ROW(A85)</f>
        <v>85</v>
      </c>
      <c r="C637" s="163">
        <f t="shared" si="70"/>
        <v>45550</v>
      </c>
      <c r="D637" s="3">
        <f>ROW(A85)</f>
        <v>85</v>
      </c>
      <c r="E637" s="164" t="str">
        <f>VLOOKUP(Productos!B89,Tabla3[[ID Producto]:[Categoria]],2,FALSE)</f>
        <v>Limon</v>
      </c>
      <c r="F637" s="169" t="str">
        <f>VLOOKUP(Productos!C89,Tabla3[[Nombre]:[Precio]],2,FALSE)</f>
        <v>Primera Necesidad</v>
      </c>
      <c r="G637" s="166" t="s">
        <v>173</v>
      </c>
      <c r="H637" s="167" t="s">
        <v>151</v>
      </c>
      <c r="I637" s="165">
        <f>VLOOKUP(Productos!C89,Tabla3[[Nombre]:[Precio]],3,FALSE)</f>
        <v>0.1</v>
      </c>
      <c r="J637" s="168">
        <v>3</v>
      </c>
      <c r="K637" s="9">
        <f t="shared" si="65"/>
        <v>0.30000000000000004</v>
      </c>
    </row>
    <row r="638" spans="2:11" x14ac:dyDescent="0.25">
      <c r="B638" s="3">
        <f>ROW(A127)</f>
        <v>127</v>
      </c>
      <c r="C638" s="163">
        <f t="shared" si="70"/>
        <v>45550</v>
      </c>
      <c r="D638" s="3">
        <f>ROW(A127)</f>
        <v>127</v>
      </c>
      <c r="E638" s="164" t="str">
        <f>VLOOKUP(Productos!B130,Tabla3[[ID Producto]:[Categoria]],2,FALSE)</f>
        <v>220V</v>
      </c>
      <c r="F638" s="169" t="str">
        <f>VLOOKUP(Productos!C130,Tabla3[[Nombre]:[Precio]],2,FALSE)</f>
        <v>Bebidas</v>
      </c>
      <c r="G638" s="166" t="s">
        <v>176</v>
      </c>
      <c r="H638" s="167" t="s">
        <v>151</v>
      </c>
      <c r="I638" s="165">
        <f>VLOOKUP(Productos!C130,Tabla3[[Nombre]:[Precio]],3,FALSE)</f>
        <v>0.5</v>
      </c>
      <c r="J638" s="168">
        <v>1</v>
      </c>
      <c r="K638" s="9">
        <f t="shared" si="65"/>
        <v>0.5</v>
      </c>
    </row>
    <row r="639" spans="2:11" x14ac:dyDescent="0.25">
      <c r="B639" s="3">
        <f>ROW(A128)</f>
        <v>128</v>
      </c>
      <c r="C639" s="163">
        <f t="shared" si="70"/>
        <v>45550</v>
      </c>
      <c r="D639" s="3">
        <f>ROW(A128)</f>
        <v>128</v>
      </c>
      <c r="E639" s="164" t="str">
        <f>VLOOKUP(Productos!B131,Tabla3[[ID Producto]:[Categoria]],2,FALSE)</f>
        <v>Lenteja</v>
      </c>
      <c r="F639" s="169" t="str">
        <f>VLOOKUP(Productos!C131,Tabla3[[Nombre]:[Precio]],2,FALSE)</f>
        <v>Primera Necesidad</v>
      </c>
      <c r="G639" s="166" t="s">
        <v>173</v>
      </c>
      <c r="H639" s="167" t="s">
        <v>151</v>
      </c>
      <c r="I639" s="165">
        <f>VLOOKUP(Productos!C131,Tabla3[[Nombre]:[Precio]],3,FALSE)</f>
        <v>0.3</v>
      </c>
      <c r="J639" s="168">
        <v>1</v>
      </c>
      <c r="K639" s="9">
        <f t="shared" si="65"/>
        <v>0.3</v>
      </c>
    </row>
    <row r="640" spans="2:11" x14ac:dyDescent="0.25">
      <c r="B640" s="3">
        <f>ROW(A131)</f>
        <v>131</v>
      </c>
      <c r="C640" s="163">
        <f t="shared" ref="C640" si="71">DATE(2024,9,15)</f>
        <v>45550</v>
      </c>
      <c r="D640" s="3">
        <f>ROW(A131)</f>
        <v>131</v>
      </c>
      <c r="E640" s="164" t="str">
        <f>VLOOKUP(Productos!B134,Tabla3[[ID Producto]:[Categoria]],2,FALSE)</f>
        <v>Cola Gallito</v>
      </c>
      <c r="F640" s="169" t="str">
        <f>VLOOKUP(Productos!C134,Tabla3[[Nombre]:[Precio]],2,FALSE)</f>
        <v>Bebidas</v>
      </c>
      <c r="G640" s="166" t="s">
        <v>175</v>
      </c>
      <c r="H640" s="167" t="s">
        <v>151</v>
      </c>
      <c r="I640" s="165">
        <f>VLOOKUP(Productos!C134,Tabla3[[Nombre]:[Precio]],3,FALSE)</f>
        <v>0.6</v>
      </c>
      <c r="J640" s="168">
        <v>2</v>
      </c>
      <c r="K640" s="9">
        <f t="shared" si="65"/>
        <v>1.2</v>
      </c>
    </row>
    <row r="641" spans="2:11" x14ac:dyDescent="0.25">
      <c r="B641" s="3">
        <f>ROW(A5)</f>
        <v>5</v>
      </c>
      <c r="C641" s="170">
        <f t="shared" ref="C641:C652" si="72">DATE(2024,9,16)</f>
        <v>45551</v>
      </c>
      <c r="D641" s="3">
        <f>ROW(C5)</f>
        <v>5</v>
      </c>
      <c r="E641" s="171" t="str">
        <f>VLOOKUP(Productos!B9,Tabla3[[ID Producto]:[Nombre]],2,FALSE)</f>
        <v>Maduritos</v>
      </c>
      <c r="F641" s="139" t="str">
        <f>VLOOKUP(Productos!C9,Tabla3[[Nombre]:[Categoria]],2,FALSE)</f>
        <v>Golosinas</v>
      </c>
      <c r="G641" s="145" t="s">
        <v>175</v>
      </c>
      <c r="H641" s="146" t="s">
        <v>152</v>
      </c>
      <c r="I641" s="127">
        <f>VLOOKUP(Productos!C9,Tabla3[[Nombre]:[Precio]],3,FALSE)</f>
        <v>0.25</v>
      </c>
      <c r="J641" s="79">
        <v>1</v>
      </c>
      <c r="K641" s="9">
        <f t="shared" si="65"/>
        <v>0.25</v>
      </c>
    </row>
    <row r="642" spans="2:11" x14ac:dyDescent="0.25">
      <c r="B642" s="3">
        <f>ROW(A6)</f>
        <v>6</v>
      </c>
      <c r="C642" s="170">
        <f t="shared" si="72"/>
        <v>45551</v>
      </c>
      <c r="D642" s="3">
        <f>ROW(C6)</f>
        <v>6</v>
      </c>
      <c r="E642" s="171" t="str">
        <f>VLOOKUP(Productos!B10,Productos!B9:D143,2,FALSE)</f>
        <v>Bolo de Yogurt</v>
      </c>
      <c r="F642" s="139" t="str">
        <f>VLOOKUP(Productos!C10,Tabla3[[Nombre]:[Categoria]],2,FALSE)</f>
        <v>Golosinas</v>
      </c>
      <c r="G642" s="145" t="s">
        <v>175</v>
      </c>
      <c r="H642" s="146" t="s">
        <v>152</v>
      </c>
      <c r="I642" s="127">
        <f>VLOOKUP(Productos!C10,Tabla3[[Nombre]:[Precio]],3,FALSE)</f>
        <v>0.05</v>
      </c>
      <c r="J642" s="79">
        <v>1</v>
      </c>
      <c r="K642" s="9">
        <f t="shared" si="65"/>
        <v>0.05</v>
      </c>
    </row>
    <row r="643" spans="2:11" x14ac:dyDescent="0.25">
      <c r="B643" s="3">
        <f>ROW(A7)</f>
        <v>7</v>
      </c>
      <c r="C643" s="170">
        <f t="shared" si="72"/>
        <v>45551</v>
      </c>
      <c r="D643" s="3">
        <f>ROW(C7)</f>
        <v>7</v>
      </c>
      <c r="E643" s="171" t="str">
        <f>VLOOKUP(Productos!B11,Tabla3[],2,FALSE)</f>
        <v>Pan Unidad</v>
      </c>
      <c r="F643" s="139" t="str">
        <f>VLOOKUP(Productos!C11,Tabla3[[Nombre]:[Categoria]],2,FALSE)</f>
        <v>Primera Necesidad</v>
      </c>
      <c r="G643" s="145" t="s">
        <v>174</v>
      </c>
      <c r="H643" s="146" t="s">
        <v>151</v>
      </c>
      <c r="I643" s="127">
        <f>VLOOKUP(Productos!C11,Tabla3[[Nombre]:[Precio]],3,FALSE)</f>
        <v>0.1</v>
      </c>
      <c r="J643" s="79">
        <v>2</v>
      </c>
      <c r="K643" s="9">
        <f t="shared" si="65"/>
        <v>0.2</v>
      </c>
    </row>
    <row r="644" spans="2:11" x14ac:dyDescent="0.25">
      <c r="B644" s="3">
        <f>ROW(A10)</f>
        <v>10</v>
      </c>
      <c r="C644" s="170">
        <f t="shared" si="72"/>
        <v>45551</v>
      </c>
      <c r="D644" s="3">
        <f>ROW(C10)</f>
        <v>10</v>
      </c>
      <c r="E644" s="171" t="str">
        <f>VLOOKUP(Productos!B14,Tabla3[[ID Producto]:[Nombre]],2,FALSE)</f>
        <v>Choco-Banano</v>
      </c>
      <c r="F644" s="139" t="str">
        <f>VLOOKUP(Productos!C14,Tabla3[[Nombre]:[Categoria]],2,FALSE)</f>
        <v>Golosinas</v>
      </c>
      <c r="G644" s="145" t="s">
        <v>175</v>
      </c>
      <c r="H644" s="146" t="s">
        <v>153</v>
      </c>
      <c r="I644" s="127">
        <f>VLOOKUP(Productos!C14,Tabla3[[Nombre]:[Precio]],3,FALSE)</f>
        <v>0.25</v>
      </c>
      <c r="J644" s="79">
        <v>1</v>
      </c>
      <c r="K644" s="9">
        <f t="shared" si="65"/>
        <v>0.25</v>
      </c>
    </row>
    <row r="645" spans="2:11" x14ac:dyDescent="0.25">
      <c r="B645" s="3">
        <f>ROW(A13)</f>
        <v>13</v>
      </c>
      <c r="C645" s="170">
        <f t="shared" si="72"/>
        <v>45551</v>
      </c>
      <c r="D645" s="3">
        <f>ROW(C13)</f>
        <v>13</v>
      </c>
      <c r="E645" s="171" t="str">
        <f>VLOOKUP(Productos!B17,Tabla3[[ID Producto]:[Nombre]],2,FALSE)</f>
        <v>Arroz Libra</v>
      </c>
      <c r="F645" s="139" t="str">
        <f>VLOOKUP(Productos!C17,Tabla3[[Nombre]:[Categoria]],2,FALSE)</f>
        <v>Primera Necesidad</v>
      </c>
      <c r="G645" s="145" t="s">
        <v>174</v>
      </c>
      <c r="H645" s="146" t="s">
        <v>151</v>
      </c>
      <c r="I645" s="127">
        <f>VLOOKUP(Productos!C17,Tabla3[[Nombre]:[Precio]],3,FALSE)</f>
        <v>0.6</v>
      </c>
      <c r="J645" s="79">
        <v>2</v>
      </c>
      <c r="K645" s="9">
        <f t="shared" si="65"/>
        <v>1.2</v>
      </c>
    </row>
    <row r="646" spans="2:11" x14ac:dyDescent="0.25">
      <c r="B646" s="3">
        <f>ROW(A16)</f>
        <v>16</v>
      </c>
      <c r="C646" s="170">
        <f t="shared" si="72"/>
        <v>45551</v>
      </c>
      <c r="D646" s="3">
        <f>ROW(C16)</f>
        <v>16</v>
      </c>
      <c r="E646" s="171" t="str">
        <f>VLOOKUP(Productos!B20,Tabla3[[ID Producto]:[Nombre]],2,FALSE)</f>
        <v>Gusanitos de Goma</v>
      </c>
      <c r="F646" s="139" t="str">
        <f>VLOOKUP(Productos!C20,Tabla3[[Nombre]:[Categoria]],2,FALSE)</f>
        <v>Golosinas</v>
      </c>
      <c r="G646" s="145" t="s">
        <v>175</v>
      </c>
      <c r="H646" s="146" t="s">
        <v>152</v>
      </c>
      <c r="I646" s="127">
        <f>VLOOKUP(Productos!C20,Tabla3[[Nombre]:[Precio]],3,FALSE)</f>
        <v>0.05</v>
      </c>
      <c r="J646" s="79">
        <v>5</v>
      </c>
      <c r="K646" s="9">
        <f t="shared" si="65"/>
        <v>0.25</v>
      </c>
    </row>
    <row r="647" spans="2:11" x14ac:dyDescent="0.25">
      <c r="B647" s="3">
        <f>ROW(A17)</f>
        <v>17</v>
      </c>
      <c r="C647" s="170">
        <f t="shared" si="72"/>
        <v>45551</v>
      </c>
      <c r="D647" s="3">
        <f>ROW(C17)</f>
        <v>17</v>
      </c>
      <c r="E647" s="171" t="str">
        <f>VLOOKUP(Productos!B21,Tabla3[[ID Producto]:[Nombre]],2,FALSE)</f>
        <v>Chocolate de Mani</v>
      </c>
      <c r="F647" s="139" t="str">
        <f>VLOOKUP(Productos!C21,Tabla3[[Nombre]:[Categoria]],2,FALSE)</f>
        <v>Golosinas</v>
      </c>
      <c r="G647" s="145" t="s">
        <v>175</v>
      </c>
      <c r="H647" s="146" t="s">
        <v>152</v>
      </c>
      <c r="I647" s="127">
        <f>VLOOKUP(Productos!C21,Tabla3[[Nombre]:[Precio]],3,FALSE)</f>
        <v>0.05</v>
      </c>
      <c r="J647" s="79">
        <v>1</v>
      </c>
      <c r="K647" s="9">
        <f t="shared" si="65"/>
        <v>0.05</v>
      </c>
    </row>
    <row r="648" spans="2:11" x14ac:dyDescent="0.25">
      <c r="B648" s="3">
        <f>ROW(A20)</f>
        <v>20</v>
      </c>
      <c r="C648" s="170">
        <f t="shared" si="72"/>
        <v>45551</v>
      </c>
      <c r="D648" s="3">
        <f>ROW(C20)</f>
        <v>20</v>
      </c>
      <c r="E648" s="171" t="str">
        <f>VLOOKUP(Productos!B24,Tabla3[[ID Producto]:[Nombre]],2,FALSE)</f>
        <v>Gelatina de Fresa</v>
      </c>
      <c r="F648" s="139" t="str">
        <f>VLOOKUP(Productos!C24,Tabla3[[Nombre]:[Categoria]],2,FALSE)</f>
        <v>Golosinas</v>
      </c>
      <c r="G648" s="145" t="s">
        <v>174</v>
      </c>
      <c r="H648" s="146" t="s">
        <v>152</v>
      </c>
      <c r="I648" s="127">
        <f>VLOOKUP(Productos!C24,Tabla3[[Nombre]:[Precio]],3,FALSE)</f>
        <v>0.25</v>
      </c>
      <c r="J648" s="79">
        <v>1</v>
      </c>
      <c r="K648" s="9">
        <f t="shared" ref="K648:K711" si="73">+PRODUCT(J648,I648)</f>
        <v>0.25</v>
      </c>
    </row>
    <row r="649" spans="2:11" x14ac:dyDescent="0.25">
      <c r="B649" s="3">
        <f>ROW(A21)</f>
        <v>21</v>
      </c>
      <c r="C649" s="170">
        <f t="shared" si="72"/>
        <v>45551</v>
      </c>
      <c r="D649" s="3">
        <f>ROW(C21)</f>
        <v>21</v>
      </c>
      <c r="E649" s="171" t="str">
        <f>VLOOKUP(Productos!B25,Tabla3[[ID Producto]:[Nombre]],2,FALSE)</f>
        <v>Big Cola Pequeña Negra</v>
      </c>
      <c r="F649" s="139" t="str">
        <f>VLOOKUP(Productos!C25,Tabla3[[Nombre]:[Categoria]],2,FALSE)</f>
        <v>Bebidas</v>
      </c>
      <c r="G649" s="145" t="s">
        <v>174</v>
      </c>
      <c r="H649" s="146" t="s">
        <v>153</v>
      </c>
      <c r="I649" s="127">
        <f>VLOOKUP(Productos!C25,Tabla3[[Nombre]:[Precio]],3,FALSE)</f>
        <v>0.3</v>
      </c>
      <c r="J649" s="79">
        <v>1</v>
      </c>
      <c r="K649" s="9">
        <f t="shared" si="73"/>
        <v>0.3</v>
      </c>
    </row>
    <row r="650" spans="2:11" x14ac:dyDescent="0.25">
      <c r="B650" s="3">
        <f>ROW(A26)</f>
        <v>26</v>
      </c>
      <c r="C650" s="170">
        <f t="shared" si="72"/>
        <v>45551</v>
      </c>
      <c r="D650" s="3">
        <f>ROW(C26)</f>
        <v>26</v>
      </c>
      <c r="E650" s="171" t="str">
        <f>VLOOKUP(Productos!B30,Tabla3[[ID Producto]:[Nombre]],2,FALSE)</f>
        <v>Detergente Ciclon Grande</v>
      </c>
      <c r="F650" s="139" t="str">
        <f>VLOOKUP(Productos!C30,Tabla3[[Nombre]:[Categoria]],2,FALSE)</f>
        <v>Lavado y Limpieza</v>
      </c>
      <c r="G650" s="145" t="s">
        <v>175</v>
      </c>
      <c r="H650" s="146" t="s">
        <v>151</v>
      </c>
      <c r="I650" s="127">
        <f>VLOOKUP(Productos!C30,Tabla3[[Nombre]:[Precio]],3,FALSE)</f>
        <v>1</v>
      </c>
      <c r="J650" s="79">
        <v>1</v>
      </c>
      <c r="K650" s="9">
        <f t="shared" si="73"/>
        <v>1</v>
      </c>
    </row>
    <row r="651" spans="2:11" x14ac:dyDescent="0.25">
      <c r="B651" s="3">
        <f>ROW(A33)</f>
        <v>33</v>
      </c>
      <c r="C651" s="170">
        <f t="shared" si="72"/>
        <v>45551</v>
      </c>
      <c r="D651" s="3">
        <f>ROW(C33)</f>
        <v>33</v>
      </c>
      <c r="E651" s="171" t="str">
        <f>VLOOKUP(Productos!B37,Tabla3[[ID Producto]:[Nombre]],2,FALSE)</f>
        <v>Cloro Leon</v>
      </c>
      <c r="F651" s="139" t="str">
        <f>VLOOKUP(Productos!C37,Tabla3[[Nombre]:[Categoria]],2,FALSE)</f>
        <v>Lavado y Limpieza</v>
      </c>
      <c r="G651" s="145" t="s">
        <v>175</v>
      </c>
      <c r="H651" s="146" t="s">
        <v>151</v>
      </c>
      <c r="I651" s="127">
        <f>VLOOKUP(Productos!C37,Tabla3[[Nombre]:[Precio]],3,FALSE)</f>
        <v>0.15</v>
      </c>
      <c r="J651" s="79">
        <v>1</v>
      </c>
      <c r="K651" s="9">
        <f t="shared" si="73"/>
        <v>0.15</v>
      </c>
    </row>
    <row r="652" spans="2:11" x14ac:dyDescent="0.25">
      <c r="B652" s="3">
        <f>ROW(A61)</f>
        <v>61</v>
      </c>
      <c r="C652" s="170">
        <f t="shared" si="72"/>
        <v>45551</v>
      </c>
      <c r="D652" s="3">
        <f>ROW(C61)</f>
        <v>61</v>
      </c>
      <c r="E652" s="171" t="str">
        <f>VLOOKUP(Productos!B65,Tabla3[[ID Producto]:[Nombre]],2,FALSE)</f>
        <v>Huevos</v>
      </c>
      <c r="F652" s="139" t="str">
        <f>VLOOKUP(Productos!C65,Tabla3[[Nombre]:[Categoria]],2,FALSE)</f>
        <v>Embutidos</v>
      </c>
      <c r="G652" s="145" t="s">
        <v>175</v>
      </c>
      <c r="H652" s="146" t="s">
        <v>151</v>
      </c>
      <c r="I652" s="127">
        <f>VLOOKUP(Productos!C65,Tabla3[[Nombre]:[Precio]],3,FALSE)</f>
        <v>0.2</v>
      </c>
      <c r="J652" s="79">
        <v>1</v>
      </c>
      <c r="K652" s="9">
        <f t="shared" si="73"/>
        <v>0.2</v>
      </c>
    </row>
    <row r="653" spans="2:11" x14ac:dyDescent="0.25">
      <c r="B653" s="3">
        <f>ROW(A108)</f>
        <v>108</v>
      </c>
      <c r="C653" s="170">
        <f t="shared" ref="C653:C654" si="74">DATE(2024,9,16)</f>
        <v>45551</v>
      </c>
      <c r="D653" s="3">
        <f>ROW(C108)</f>
        <v>108</v>
      </c>
      <c r="E653" s="171" t="str">
        <f>VLOOKUP(Productos!B111,Tabla3[[ID Producto]:[Nombre]],2,FALSE)</f>
        <v xml:space="preserve"> Platano</v>
      </c>
      <c r="F653" s="139" t="str">
        <f>VLOOKUP(Productos!C111,Tabla3[[Nombre]:[Categoria]],2,FALSE)</f>
        <v>Primera Necesidad</v>
      </c>
      <c r="G653" s="145" t="s">
        <v>174</v>
      </c>
      <c r="H653" s="146" t="s">
        <v>151</v>
      </c>
      <c r="I653" s="127">
        <v>0.5</v>
      </c>
      <c r="J653" s="79">
        <v>1</v>
      </c>
      <c r="K653" s="9">
        <f t="shared" si="73"/>
        <v>0.5</v>
      </c>
    </row>
    <row r="654" spans="2:11" x14ac:dyDescent="0.25">
      <c r="B654" s="3">
        <f>ROW(A110)</f>
        <v>110</v>
      </c>
      <c r="C654" s="170">
        <f t="shared" si="74"/>
        <v>45551</v>
      </c>
      <c r="D654" s="3">
        <v>110</v>
      </c>
      <c r="E654" s="171" t="str">
        <f>VLOOKUP(Productos!B113,Tabla3[[ID Producto]:[Nombre]],2,FALSE)</f>
        <v>Gelatina de Crema</v>
      </c>
      <c r="F654" s="139" t="str">
        <f>VLOOKUP(Productos!C113,Tabla3[[Nombre]:[Categoria]],2,FALSE)</f>
        <v>Golosinas</v>
      </c>
      <c r="G654" s="145" t="s">
        <v>174</v>
      </c>
      <c r="H654" s="146" t="s">
        <v>152</v>
      </c>
      <c r="I654" s="127">
        <f>VLOOKUP(Productos!C113,Tabla3[[Nombre]:[Precio]],3,FALSE)</f>
        <v>0.25</v>
      </c>
      <c r="J654" s="79">
        <v>1</v>
      </c>
      <c r="K654" s="9">
        <f t="shared" si="73"/>
        <v>0.25</v>
      </c>
    </row>
    <row r="655" spans="2:11" x14ac:dyDescent="0.25">
      <c r="B655" s="3">
        <f>ROW(A3)</f>
        <v>3</v>
      </c>
      <c r="C655" s="176">
        <f t="shared" ref="C655:C664" si="75">DATE(2024,9,17)</f>
        <v>45552</v>
      </c>
      <c r="D655" s="3">
        <f>ROW(A3)</f>
        <v>3</v>
      </c>
      <c r="E655" s="177" t="str">
        <f>VLOOKUP(Productos!B7,Tabla3[],2,FALSE)</f>
        <v>Volt</v>
      </c>
      <c r="F655" s="128" t="str">
        <f>VLOOKUP(Productos!C7,Tabla3[[Nombre]:[Precio]],2,FALSE)</f>
        <v>Bebidas</v>
      </c>
      <c r="G655" s="179" t="s">
        <v>175</v>
      </c>
      <c r="H655" s="180" t="s">
        <v>151</v>
      </c>
      <c r="I655" s="178">
        <f>VLOOKUP(Productos!C7,Tabla3[[Nombre]:[Precio]],3,FALSE)</f>
        <v>0.5</v>
      </c>
      <c r="J655" s="128">
        <v>1</v>
      </c>
      <c r="K655" s="9">
        <f t="shared" si="73"/>
        <v>0.5</v>
      </c>
    </row>
    <row r="656" spans="2:11" x14ac:dyDescent="0.25">
      <c r="B656" s="3">
        <f>ROW(A7)</f>
        <v>7</v>
      </c>
      <c r="C656" s="176">
        <f t="shared" si="75"/>
        <v>45552</v>
      </c>
      <c r="D656" s="3">
        <f>ROW(A7)</f>
        <v>7</v>
      </c>
      <c r="E656" s="177" t="str">
        <f>VLOOKUP(Productos!B11,Tabla3[],2,FALSE)</f>
        <v>Pan Unidad</v>
      </c>
      <c r="F656" s="128" t="str">
        <f>VLOOKUP(Productos!C11,Tabla3[[Nombre]:[Precio]],2,FALSE)</f>
        <v>Primera Necesidad</v>
      </c>
      <c r="G656" s="179" t="s">
        <v>174</v>
      </c>
      <c r="H656" s="180" t="s">
        <v>151</v>
      </c>
      <c r="I656" s="178">
        <f>VLOOKUP(Productos!C11,Tabla3[[Nombre]:[Precio]],3,FALSE)</f>
        <v>0.1</v>
      </c>
      <c r="J656" s="128">
        <v>2</v>
      </c>
      <c r="K656" s="9">
        <f t="shared" si="73"/>
        <v>0.2</v>
      </c>
    </row>
    <row r="657" spans="2:11" x14ac:dyDescent="0.25">
      <c r="B657" s="3">
        <f>ROW(A10)</f>
        <v>10</v>
      </c>
      <c r="C657" s="176">
        <f t="shared" si="75"/>
        <v>45552</v>
      </c>
      <c r="D657" s="3">
        <f>ROW(A10)</f>
        <v>10</v>
      </c>
      <c r="E657" s="177" t="str">
        <f>VLOOKUP(Productos!B14,Tabla3[],2,FALSE)</f>
        <v>Choco-Banano</v>
      </c>
      <c r="F657" s="128" t="str">
        <f>VLOOKUP(Productos!C14,Tabla3[[Nombre]:[Precio]],2,FALSE)</f>
        <v>Golosinas</v>
      </c>
      <c r="G657" s="179" t="s">
        <v>175</v>
      </c>
      <c r="H657" s="180" t="s">
        <v>153</v>
      </c>
      <c r="I657" s="178">
        <f>VLOOKUP(Productos!C14,Tabla3[[Nombre]:[Precio]],3,FALSE)</f>
        <v>0.25</v>
      </c>
      <c r="J657" s="128">
        <v>1</v>
      </c>
      <c r="K657" s="9">
        <f t="shared" si="73"/>
        <v>0.25</v>
      </c>
    </row>
    <row r="658" spans="2:11" x14ac:dyDescent="0.25">
      <c r="B658" s="3">
        <f>ROW(A13)</f>
        <v>13</v>
      </c>
      <c r="C658" s="176">
        <f t="shared" si="75"/>
        <v>45552</v>
      </c>
      <c r="D658" s="3">
        <f>ROW(A13)</f>
        <v>13</v>
      </c>
      <c r="E658" s="177" t="str">
        <f>VLOOKUP(Productos!B17,Tabla3[],2,FALSE)</f>
        <v>Arroz Libra</v>
      </c>
      <c r="F658" s="128" t="str">
        <f>VLOOKUP(Productos!C17,Tabla3[[Nombre]:[Precio]],2,FALSE)</f>
        <v>Primera Necesidad</v>
      </c>
      <c r="G658" s="179" t="s">
        <v>173</v>
      </c>
      <c r="H658" s="180" t="s">
        <v>151</v>
      </c>
      <c r="I658" s="178">
        <f>VLOOKUP(Productos!C17,Tabla3[[Nombre]:[Precio]],3,FALSE)</f>
        <v>0.6</v>
      </c>
      <c r="J658" s="128">
        <v>1</v>
      </c>
      <c r="K658" s="9">
        <f t="shared" si="73"/>
        <v>0.6</v>
      </c>
    </row>
    <row r="659" spans="2:11" x14ac:dyDescent="0.25">
      <c r="B659" s="3">
        <f>ROW(A16)</f>
        <v>16</v>
      </c>
      <c r="C659" s="176">
        <f t="shared" si="75"/>
        <v>45552</v>
      </c>
      <c r="D659" s="3">
        <f>ROW(A16)</f>
        <v>16</v>
      </c>
      <c r="E659" s="177" t="str">
        <f>VLOOKUP(Productos!B20,Tabla3[],2,FALSE)</f>
        <v>Gusanitos de Goma</v>
      </c>
      <c r="F659" s="128" t="str">
        <f>VLOOKUP(Productos!C20,Tabla3[[Nombre]:[Precio]],2,FALSE)</f>
        <v>Golosinas</v>
      </c>
      <c r="G659" s="179" t="s">
        <v>174</v>
      </c>
      <c r="H659" s="180" t="s">
        <v>152</v>
      </c>
      <c r="I659" s="178">
        <f>VLOOKUP(Productos!C20,Tabla3[[Nombre]:[Precio]],3,FALSE)</f>
        <v>0.05</v>
      </c>
      <c r="J659" s="128">
        <v>1</v>
      </c>
      <c r="K659" s="9">
        <f t="shared" si="73"/>
        <v>0.05</v>
      </c>
    </row>
    <row r="660" spans="2:11" x14ac:dyDescent="0.25">
      <c r="B660" s="3">
        <f>ROW(A34)</f>
        <v>34</v>
      </c>
      <c r="C660" s="176">
        <f t="shared" si="75"/>
        <v>45552</v>
      </c>
      <c r="D660" s="3">
        <f>ROW(A34)</f>
        <v>34</v>
      </c>
      <c r="E660" s="177" t="str">
        <f>VLOOKUP(Productos!B38,Tabla3[],2,FALSE)</f>
        <v>Azucaradas</v>
      </c>
      <c r="F660" s="128" t="str">
        <f>VLOOKUP(Productos!C38,Tabla3[[Nombre]:[Precio]],2,FALSE)</f>
        <v>Golosinas</v>
      </c>
      <c r="G660" s="179" t="s">
        <v>176</v>
      </c>
      <c r="H660" s="180" t="s">
        <v>152</v>
      </c>
      <c r="I660" s="178">
        <f>VLOOKUP(Productos!C38,Tabla3[[Nombre]:[Precio]],3,FALSE)</f>
        <v>0.1</v>
      </c>
      <c r="J660" s="128">
        <v>1</v>
      </c>
      <c r="K660" s="9">
        <f t="shared" si="73"/>
        <v>0.1</v>
      </c>
    </row>
    <row r="661" spans="2:11" x14ac:dyDescent="0.25">
      <c r="B661" s="3">
        <f>ROW(A35)</f>
        <v>35</v>
      </c>
      <c r="C661" s="176">
        <f t="shared" si="75"/>
        <v>45552</v>
      </c>
      <c r="D661" s="3">
        <f>ROW(A35)</f>
        <v>35</v>
      </c>
      <c r="E661" s="177" t="str">
        <f>VLOOKUP(Productos!B39,Tabla3[],2,FALSE)</f>
        <v>Yoyos</v>
      </c>
      <c r="F661" s="128" t="str">
        <f>VLOOKUP(Productos!C39,Tabla3[[Nombre]:[Precio]],2,FALSE)</f>
        <v>Golosinas</v>
      </c>
      <c r="G661" s="179" t="s">
        <v>176</v>
      </c>
      <c r="H661" s="180" t="s">
        <v>152</v>
      </c>
      <c r="I661" s="178">
        <f>VLOOKUP(Productos!C39,Tabla3[[Nombre]:[Precio]],3,FALSE)</f>
        <v>0.1</v>
      </c>
      <c r="J661" s="128">
        <v>2</v>
      </c>
      <c r="K661" s="9">
        <f t="shared" si="73"/>
        <v>0.2</v>
      </c>
    </row>
    <row r="662" spans="2:11" x14ac:dyDescent="0.25">
      <c r="B662" s="3">
        <f>ROW(A44)</f>
        <v>44</v>
      </c>
      <c r="C662" s="176">
        <f t="shared" si="75"/>
        <v>45552</v>
      </c>
      <c r="D662" s="3">
        <f>ROW(A44)</f>
        <v>44</v>
      </c>
      <c r="E662" s="177" t="str">
        <f>VLOOKUP(Productos!B48,Tabla3[],2,FALSE)</f>
        <v>Cajas de Fosforos</v>
      </c>
      <c r="F662" s="128" t="str">
        <f>VLOOKUP(Productos!C48,Tabla3[[Nombre]:[Precio]],2,FALSE)</f>
        <v>Primera Necesidad</v>
      </c>
      <c r="G662" s="179" t="s">
        <v>174</v>
      </c>
      <c r="H662" s="180" t="s">
        <v>151</v>
      </c>
      <c r="I662" s="178">
        <f>VLOOKUP(Productos!C48,Tabla3[[Nombre]:[Precio]],3,FALSE)</f>
        <v>0.1</v>
      </c>
      <c r="J662" s="128">
        <v>1</v>
      </c>
      <c r="K662" s="9">
        <f t="shared" si="73"/>
        <v>0.1</v>
      </c>
    </row>
    <row r="663" spans="2:11" x14ac:dyDescent="0.25">
      <c r="B663" s="3">
        <f>ROW(A49)</f>
        <v>49</v>
      </c>
      <c r="C663" s="176">
        <f t="shared" si="75"/>
        <v>45552</v>
      </c>
      <c r="D663" s="3">
        <f>ROW(A49)</f>
        <v>49</v>
      </c>
      <c r="E663" s="177" t="str">
        <f>VLOOKUP(Productos!B53,Tabla3[],2,FALSE)</f>
        <v>Mayonesa en Sachet</v>
      </c>
      <c r="F663" s="128" t="str">
        <f>VLOOKUP(Productos!C53,Tabla3[[Nombre]:[Precio]],2,FALSE)</f>
        <v>Primera Necesidad</v>
      </c>
      <c r="G663" s="179" t="s">
        <v>174</v>
      </c>
      <c r="H663" s="180" t="s">
        <v>151</v>
      </c>
      <c r="I663" s="178">
        <f>VLOOKUP(Productos!C53,Tabla3[[Nombre]:[Precio]],3,FALSE)</f>
        <v>0.35</v>
      </c>
      <c r="J663" s="128">
        <v>1</v>
      </c>
      <c r="K663" s="9">
        <f t="shared" si="73"/>
        <v>0.35</v>
      </c>
    </row>
    <row r="664" spans="2:11" x14ac:dyDescent="0.25">
      <c r="B664" s="3">
        <f>ROW(A61)</f>
        <v>61</v>
      </c>
      <c r="C664" s="176">
        <f t="shared" si="75"/>
        <v>45552</v>
      </c>
      <c r="D664" s="3">
        <f>ROW(A61)</f>
        <v>61</v>
      </c>
      <c r="E664" s="177" t="str">
        <f>VLOOKUP(Productos!B65,Tabla3[],2,FALSE)</f>
        <v>Huevos</v>
      </c>
      <c r="F664" s="128" t="str">
        <f>VLOOKUP(Productos!C65,Tabla3[[Nombre]:[Precio]],2,FALSE)</f>
        <v>Embutidos</v>
      </c>
      <c r="G664" s="179" t="s">
        <v>174</v>
      </c>
      <c r="H664" s="180" t="s">
        <v>151</v>
      </c>
      <c r="I664" s="178">
        <f>VLOOKUP(Productos!C65,Tabla3[[Nombre]:[Precio]],3,FALSE)</f>
        <v>0.2</v>
      </c>
      <c r="J664" s="128">
        <v>1</v>
      </c>
      <c r="K664" s="9">
        <f t="shared" si="73"/>
        <v>0.2</v>
      </c>
    </row>
    <row r="665" spans="2:11" x14ac:dyDescent="0.25">
      <c r="B665" s="3">
        <f>ROW(A92)</f>
        <v>92</v>
      </c>
      <c r="C665" s="176">
        <f t="shared" ref="C665:C667" si="76">DATE(2024,9,17)</f>
        <v>45552</v>
      </c>
      <c r="D665" s="3">
        <f>ROW(A92)</f>
        <v>92</v>
      </c>
      <c r="E665" s="177" t="str">
        <f>VLOOKUP(Productos!B96,Tabla3[],2,FALSE)</f>
        <v>Toallas Sanitarias Siempre Libre Unidad</v>
      </c>
      <c r="F665" s="128" t="str">
        <f>VLOOKUP(Productos!C96,Tabla3[[Nombre]:[Precio]],2,FALSE)</f>
        <v>Limpieza Personal</v>
      </c>
      <c r="G665" s="179" t="s">
        <v>174</v>
      </c>
      <c r="H665" s="180" t="s">
        <v>153</v>
      </c>
      <c r="I665" s="178">
        <f>VLOOKUP(Productos!C96,Tabla3[[Nombre]:[Precio]],3,FALSE)</f>
        <v>0.15</v>
      </c>
      <c r="J665" s="128">
        <v>1</v>
      </c>
      <c r="K665" s="9">
        <f t="shared" si="73"/>
        <v>0.15</v>
      </c>
    </row>
    <row r="666" spans="2:11" x14ac:dyDescent="0.25">
      <c r="B666" s="3">
        <f>ROW(A101)</f>
        <v>101</v>
      </c>
      <c r="C666" s="176">
        <f t="shared" si="76"/>
        <v>45552</v>
      </c>
      <c r="D666" s="3">
        <f>ROW(A101)</f>
        <v>101</v>
      </c>
      <c r="E666" s="177" t="str">
        <f>VLOOKUP(Productos!B105,Tabla3[],2,FALSE)</f>
        <v>Lapiz de Madera Genius</v>
      </c>
      <c r="F666" s="128" t="str">
        <f>VLOOKUP(Productos!C105,Tabla3[[Nombre]:[Precio]],2,FALSE)</f>
        <v>Utiles Escolares</v>
      </c>
      <c r="G666" s="179" t="s">
        <v>175</v>
      </c>
      <c r="H666" s="180" t="s">
        <v>151</v>
      </c>
      <c r="I666" s="178">
        <v>0.25</v>
      </c>
      <c r="J666" s="128">
        <v>1</v>
      </c>
      <c r="K666" s="9">
        <f t="shared" si="73"/>
        <v>0.25</v>
      </c>
    </row>
    <row r="667" spans="2:11" x14ac:dyDescent="0.25">
      <c r="B667" s="3">
        <f>ROW(A127)</f>
        <v>127</v>
      </c>
      <c r="C667" s="176">
        <f t="shared" si="76"/>
        <v>45552</v>
      </c>
      <c r="D667" s="3">
        <f>ROW(A127)</f>
        <v>127</v>
      </c>
      <c r="E667" s="177" t="str">
        <f>VLOOKUP(Productos!B130,Tabla3[],2,FALSE)</f>
        <v>220V</v>
      </c>
      <c r="F667" s="128" t="str">
        <f>VLOOKUP(Productos!C130,Tabla3[[Nombre]:[Precio]],2,FALSE)</f>
        <v>Bebidas</v>
      </c>
      <c r="G667" s="179" t="s">
        <v>176</v>
      </c>
      <c r="H667" s="180" t="s">
        <v>151</v>
      </c>
      <c r="I667" s="178">
        <f>VLOOKUP(Productos!C130,Tabla3[[Nombre]:[Precio]],3,FALSE)</f>
        <v>0.5</v>
      </c>
      <c r="J667" s="128">
        <v>1</v>
      </c>
      <c r="K667" s="9">
        <f t="shared" si="73"/>
        <v>0.5</v>
      </c>
    </row>
    <row r="668" spans="2:11" x14ac:dyDescent="0.25">
      <c r="B668" s="3">
        <v>23</v>
      </c>
      <c r="C668" s="176">
        <f t="shared" ref="C668:C671" si="77">DATE(2024,9,17)</f>
        <v>45552</v>
      </c>
      <c r="D668" s="3">
        <v>23</v>
      </c>
      <c r="E668" s="177" t="s">
        <v>31</v>
      </c>
      <c r="F668" s="128" t="s">
        <v>15</v>
      </c>
      <c r="G668" s="179" t="s">
        <v>176</v>
      </c>
      <c r="H668" s="180" t="s">
        <v>152</v>
      </c>
      <c r="I668" s="178">
        <v>0.15</v>
      </c>
      <c r="J668" s="128">
        <v>1</v>
      </c>
      <c r="K668" s="9">
        <f t="shared" si="73"/>
        <v>0.15</v>
      </c>
    </row>
    <row r="669" spans="2:11" x14ac:dyDescent="0.25">
      <c r="B669" s="3">
        <v>54</v>
      </c>
      <c r="C669" s="176">
        <f t="shared" si="77"/>
        <v>45552</v>
      </c>
      <c r="D669" s="3">
        <v>54</v>
      </c>
      <c r="E669" s="177" t="s">
        <v>62</v>
      </c>
      <c r="F669" s="128" t="str">
        <f>VLOOKUP(Productos!C74,Tabla3[[Nombre]:[Precio]],2,FALSE)</f>
        <v>Primera Necesidad</v>
      </c>
      <c r="G669" s="179" t="s">
        <v>175</v>
      </c>
      <c r="H669" s="180" t="s">
        <v>151</v>
      </c>
      <c r="I669" s="178">
        <v>0.3</v>
      </c>
      <c r="J669" s="128">
        <v>1</v>
      </c>
      <c r="K669" s="9">
        <f t="shared" si="73"/>
        <v>0.3</v>
      </c>
    </row>
    <row r="670" spans="2:11" x14ac:dyDescent="0.25">
      <c r="B670" s="3">
        <v>57</v>
      </c>
      <c r="C670" s="176">
        <f t="shared" si="77"/>
        <v>45552</v>
      </c>
      <c r="D670" s="3">
        <v>57</v>
      </c>
      <c r="E670" s="177" t="s">
        <v>65</v>
      </c>
      <c r="F670" s="128" t="str">
        <f>VLOOKUP(Productos!C75,Tabla3[[Nombre]:[Precio]],2,FALSE)</f>
        <v>Primera Necesidad</v>
      </c>
      <c r="G670" s="179" t="s">
        <v>173</v>
      </c>
      <c r="H670" s="180" t="s">
        <v>151</v>
      </c>
      <c r="I670" s="178">
        <v>0.3</v>
      </c>
      <c r="J670" s="128">
        <v>1</v>
      </c>
      <c r="K670" s="9">
        <f t="shared" si="73"/>
        <v>0.3</v>
      </c>
    </row>
    <row r="671" spans="2:11" x14ac:dyDescent="0.25">
      <c r="B671" s="3">
        <v>132</v>
      </c>
      <c r="C671" s="176">
        <f t="shared" si="77"/>
        <v>45552</v>
      </c>
      <c r="D671" s="3">
        <f>ROW(A70)</f>
        <v>70</v>
      </c>
      <c r="E671" s="177" t="s">
        <v>198</v>
      </c>
      <c r="F671" s="128" t="str">
        <f>VLOOKUP(Productos!C74,Tabla3[[Nombre]:[Precio]],2,FALSE)</f>
        <v>Primera Necesidad</v>
      </c>
      <c r="G671" s="179" t="s">
        <v>174</v>
      </c>
      <c r="H671" s="180" t="s">
        <v>151</v>
      </c>
      <c r="I671" s="178">
        <f>VLOOKUP(Productos!C74,Tabla3[[Nombre]:[Precio]],3,FALSE)</f>
        <v>0.1</v>
      </c>
      <c r="J671" s="128">
        <v>1</v>
      </c>
      <c r="K671" s="9">
        <f t="shared" si="73"/>
        <v>0.1</v>
      </c>
    </row>
    <row r="672" spans="2:11" x14ac:dyDescent="0.25">
      <c r="B672" s="3">
        <f>ROW(A1)</f>
        <v>1</v>
      </c>
      <c r="C672" s="185">
        <f>DATE(2024,9,18)</f>
        <v>45553</v>
      </c>
      <c r="D672" s="3">
        <f>ROW(A1)</f>
        <v>1</v>
      </c>
      <c r="E672" s="186" t="str">
        <f>VLOOKUP(Productos!B5,Tabla3[[ID Producto]:[Categoria]],2,FALSE)</f>
        <v>Big Cola Grande Negra</v>
      </c>
      <c r="F672" s="187" t="str">
        <f>VLOOKUP(Productos!C5,Tabla3[[Nombre]:[Precio]],2,FALSE)</f>
        <v>Bebidas</v>
      </c>
      <c r="G672" s="145" t="s">
        <v>174</v>
      </c>
      <c r="H672" s="146" t="s">
        <v>151</v>
      </c>
      <c r="I672" s="188">
        <f>VLOOKUP(Productos!C5,Tabla3[[Nombre]:[Precio]],3,FALSE)</f>
        <v>0.6</v>
      </c>
      <c r="J672" s="79">
        <v>1</v>
      </c>
      <c r="K672" s="9">
        <f t="shared" si="73"/>
        <v>0.6</v>
      </c>
    </row>
    <row r="673" spans="2:11" x14ac:dyDescent="0.25">
      <c r="B673" s="3">
        <f>ROW(A6)</f>
        <v>6</v>
      </c>
      <c r="C673" s="185">
        <f t="shared" ref="C673:C690" si="78">DATE(2024,9,18)</f>
        <v>45553</v>
      </c>
      <c r="D673" s="3">
        <f>ROW(A6)</f>
        <v>6</v>
      </c>
      <c r="E673" s="186" t="str">
        <f>VLOOKUP(Productos!B10,Productos!B9:D143,2,FALSE)</f>
        <v>Bolo de Yogurt</v>
      </c>
      <c r="F673" s="187" t="str">
        <f>VLOOKUP(Productos!C10,Tabla3[[Nombre]:[Precio]],2,FALSE)</f>
        <v>Golosinas</v>
      </c>
      <c r="G673" s="145" t="s">
        <v>174</v>
      </c>
      <c r="H673" s="146" t="s">
        <v>152</v>
      </c>
      <c r="I673" s="188">
        <f>VLOOKUP(Productos!C10,Tabla3[[Nombre]:[Precio]],3,FALSE)</f>
        <v>0.05</v>
      </c>
      <c r="J673" s="79">
        <v>5</v>
      </c>
      <c r="K673" s="9">
        <f t="shared" si="73"/>
        <v>0.25</v>
      </c>
    </row>
    <row r="674" spans="2:11" x14ac:dyDescent="0.25">
      <c r="B674" s="3">
        <v>6</v>
      </c>
      <c r="C674" s="185">
        <f t="shared" si="78"/>
        <v>45553</v>
      </c>
      <c r="D674" s="3">
        <v>6</v>
      </c>
      <c r="E674" s="186" t="str">
        <f>VLOOKUP(Productos!B10,Productos!B9:D143,2,FALSE)</f>
        <v>Bolo de Yogurt</v>
      </c>
      <c r="F674" s="187" t="str">
        <f>VLOOKUP(Productos!C12,Tabla3[[Nombre]:[Precio]],2,FALSE)</f>
        <v>Golosinas</v>
      </c>
      <c r="G674" s="145" t="s">
        <v>175</v>
      </c>
      <c r="H674" s="146" t="s">
        <v>152</v>
      </c>
      <c r="I674" s="188">
        <v>0.05</v>
      </c>
      <c r="J674" s="79">
        <v>1</v>
      </c>
      <c r="K674" s="9">
        <f t="shared" si="73"/>
        <v>0.05</v>
      </c>
    </row>
    <row r="675" spans="2:11" x14ac:dyDescent="0.25">
      <c r="B675" s="3">
        <f>ROW(A12)</f>
        <v>12</v>
      </c>
      <c r="C675" s="185">
        <f t="shared" si="78"/>
        <v>45553</v>
      </c>
      <c r="D675" s="3">
        <f>ROW(A12)</f>
        <v>12</v>
      </c>
      <c r="E675" s="186" t="str">
        <f>VLOOKUP(Productos!B16,Tabla3[[ID Producto]:[Categoria]],2,FALSE)</f>
        <v>Cifrut</v>
      </c>
      <c r="F675" s="187" t="str">
        <f>VLOOKUP(Productos!C16,Tabla3[[Nombre]:[Precio]],2,FALSE)</f>
        <v>Bebidas</v>
      </c>
      <c r="G675" s="145" t="s">
        <v>174</v>
      </c>
      <c r="H675" s="146" t="s">
        <v>151</v>
      </c>
      <c r="I675" s="188">
        <f>VLOOKUP(Productos!C16,Tabla3[[Nombre]:[Precio]],3,FALSE)</f>
        <v>0.6</v>
      </c>
      <c r="J675" s="79">
        <v>1</v>
      </c>
      <c r="K675" s="9">
        <f t="shared" si="73"/>
        <v>0.6</v>
      </c>
    </row>
    <row r="676" spans="2:11" x14ac:dyDescent="0.25">
      <c r="B676" s="3">
        <f>ROW(A15)</f>
        <v>15</v>
      </c>
      <c r="C676" s="185">
        <f t="shared" si="78"/>
        <v>45553</v>
      </c>
      <c r="D676" s="3">
        <f>ROW(A15)</f>
        <v>15</v>
      </c>
      <c r="E676" s="186" t="str">
        <f>VLOOKUP(Productos!B19,Tabla3[[ID Producto]:[Categoria]],2,FALSE)</f>
        <v>Azucar Media Libra</v>
      </c>
      <c r="F676" s="187" t="str">
        <f>VLOOKUP(Productos!C19,Tabla3[[Nombre]:[Precio]],2,FALSE)</f>
        <v>Primera Necesidad</v>
      </c>
      <c r="G676" s="145" t="s">
        <v>173</v>
      </c>
      <c r="H676" s="146" t="s">
        <v>151</v>
      </c>
      <c r="I676" s="188">
        <f>VLOOKUP(Productos!C19,Tabla3[[Nombre]:[Precio]],3,FALSE)</f>
        <v>0.35</v>
      </c>
      <c r="J676" s="79">
        <v>1</v>
      </c>
      <c r="K676" s="9">
        <f t="shared" si="73"/>
        <v>0.35</v>
      </c>
    </row>
    <row r="677" spans="2:11" x14ac:dyDescent="0.25">
      <c r="B677" s="3">
        <f>ROW(A16)</f>
        <v>16</v>
      </c>
      <c r="C677" s="185">
        <f t="shared" si="78"/>
        <v>45553</v>
      </c>
      <c r="D677" s="3">
        <f>ROW(A16)</f>
        <v>16</v>
      </c>
      <c r="E677" s="186" t="str">
        <f>VLOOKUP(Productos!B20,Tabla3[[ID Producto]:[Categoria]],2,FALSE)</f>
        <v>Gusanitos de Goma</v>
      </c>
      <c r="F677" s="187" t="str">
        <f>VLOOKUP(Productos!C20,Tabla3[[Nombre]:[Precio]],2,FALSE)</f>
        <v>Golosinas</v>
      </c>
      <c r="G677" s="145" t="s">
        <v>173</v>
      </c>
      <c r="H677" s="146" t="s">
        <v>152</v>
      </c>
      <c r="I677" s="188">
        <f>VLOOKUP(Productos!C20,Tabla3[[Nombre]:[Precio]],3,FALSE)</f>
        <v>0.05</v>
      </c>
      <c r="J677" s="79">
        <v>2</v>
      </c>
      <c r="K677" s="9">
        <f t="shared" si="73"/>
        <v>0.1</v>
      </c>
    </row>
    <row r="678" spans="2:11" x14ac:dyDescent="0.25">
      <c r="B678" s="3">
        <f>ROW(A17)</f>
        <v>17</v>
      </c>
      <c r="C678" s="185">
        <f t="shared" si="78"/>
        <v>45553</v>
      </c>
      <c r="D678" s="3">
        <f>ROW(A17)</f>
        <v>17</v>
      </c>
      <c r="E678" s="186" t="str">
        <f>VLOOKUP(Productos!B21,Tabla3[[ID Producto]:[Categoria]],2,FALSE)</f>
        <v>Chocolate de Mani</v>
      </c>
      <c r="F678" s="187" t="str">
        <f>VLOOKUP(Productos!C21,Tabla3[[Nombre]:[Precio]],2,FALSE)</f>
        <v>Golosinas</v>
      </c>
      <c r="G678" s="145" t="s">
        <v>174</v>
      </c>
      <c r="H678" s="146" t="s">
        <v>152</v>
      </c>
      <c r="I678" s="188">
        <f>VLOOKUP(Productos!C21,Tabla3[[Nombre]:[Precio]],3,FALSE)</f>
        <v>0.05</v>
      </c>
      <c r="J678" s="79">
        <v>7</v>
      </c>
      <c r="K678" s="9">
        <f t="shared" si="73"/>
        <v>0.35000000000000003</v>
      </c>
    </row>
    <row r="679" spans="2:11" x14ac:dyDescent="0.25">
      <c r="B679" s="3">
        <f>ROW(A20)</f>
        <v>20</v>
      </c>
      <c r="C679" s="185">
        <f t="shared" si="78"/>
        <v>45553</v>
      </c>
      <c r="D679" s="3">
        <f>ROW(A20)</f>
        <v>20</v>
      </c>
      <c r="E679" s="186" t="str">
        <f>VLOOKUP(Productos!B24,Tabla3[[ID Producto]:[Categoria]],2,FALSE)</f>
        <v>Gelatina de Fresa</v>
      </c>
      <c r="F679" s="187" t="str">
        <f>VLOOKUP(Productos!C24,Tabla3[[Nombre]:[Precio]],2,FALSE)</f>
        <v>Golosinas</v>
      </c>
      <c r="G679" s="145" t="s">
        <v>174</v>
      </c>
      <c r="H679" s="146" t="s">
        <v>152</v>
      </c>
      <c r="I679" s="188">
        <f>VLOOKUP(Productos!C24,Tabla3[[Nombre]:[Precio]],3,FALSE)</f>
        <v>0.25</v>
      </c>
      <c r="J679" s="79">
        <v>1</v>
      </c>
      <c r="K679" s="9">
        <f t="shared" si="73"/>
        <v>0.25</v>
      </c>
    </row>
    <row r="680" spans="2:11" x14ac:dyDescent="0.25">
      <c r="B680" s="3">
        <f>ROW(A33)</f>
        <v>33</v>
      </c>
      <c r="C680" s="185">
        <f t="shared" si="78"/>
        <v>45553</v>
      </c>
      <c r="D680" s="3">
        <f>ROW(A33)</f>
        <v>33</v>
      </c>
      <c r="E680" s="186" t="str">
        <f>VLOOKUP(Productos!B37,Tabla3[[ID Producto]:[Categoria]],2,FALSE)</f>
        <v>Cloro Leon</v>
      </c>
      <c r="F680" s="187" t="str">
        <f>VLOOKUP(Productos!C37,Tabla3[[Nombre]:[Precio]],2,FALSE)</f>
        <v>Lavado y Limpieza</v>
      </c>
      <c r="G680" s="145" t="s">
        <v>176</v>
      </c>
      <c r="H680" s="146" t="s">
        <v>151</v>
      </c>
      <c r="I680" s="188">
        <f>VLOOKUP(Productos!C37,Tabla3[[Nombre]:[Precio]],3,FALSE)</f>
        <v>0.15</v>
      </c>
      <c r="J680" s="79">
        <v>1</v>
      </c>
      <c r="K680" s="9">
        <f t="shared" si="73"/>
        <v>0.15</v>
      </c>
    </row>
    <row r="681" spans="2:11" x14ac:dyDescent="0.25">
      <c r="B681" s="3">
        <f>ROW(A34)</f>
        <v>34</v>
      </c>
      <c r="C681" s="185">
        <f t="shared" si="78"/>
        <v>45553</v>
      </c>
      <c r="D681" s="3">
        <f>ROW(A34)</f>
        <v>34</v>
      </c>
      <c r="E681" s="186" t="str">
        <f>VLOOKUP(Productos!B38,Tabla3[[ID Producto]:[Categoria]],2,FALSE)</f>
        <v>Azucaradas</v>
      </c>
      <c r="F681" s="187" t="str">
        <f>VLOOKUP(Productos!C38,Tabla3[[Nombre]:[Precio]],2,FALSE)</f>
        <v>Golosinas</v>
      </c>
      <c r="G681" s="145" t="s">
        <v>174</v>
      </c>
      <c r="H681" s="146" t="s">
        <v>152</v>
      </c>
      <c r="I681" s="188">
        <f>VLOOKUP(Productos!C38,Tabla3[[Nombre]:[Precio]],3,FALSE)</f>
        <v>0.1</v>
      </c>
      <c r="J681" s="79">
        <v>3</v>
      </c>
      <c r="K681" s="9">
        <f t="shared" si="73"/>
        <v>0.30000000000000004</v>
      </c>
    </row>
    <row r="682" spans="2:11" x14ac:dyDescent="0.25">
      <c r="B682" s="3">
        <f>ROW(A35)</f>
        <v>35</v>
      </c>
      <c r="C682" s="185">
        <f t="shared" si="78"/>
        <v>45553</v>
      </c>
      <c r="D682" s="3">
        <f>ROW(A35)</f>
        <v>35</v>
      </c>
      <c r="E682" s="186" t="str">
        <f>VLOOKUP(Productos!B39,Tabla3[[ID Producto]:[Categoria]],2,FALSE)</f>
        <v>Yoyos</v>
      </c>
      <c r="F682" s="187" t="str">
        <f>VLOOKUP(Productos!C39,Tabla3[[Nombre]:[Precio]],2,FALSE)</f>
        <v>Golosinas</v>
      </c>
      <c r="G682" s="145" t="s">
        <v>174</v>
      </c>
      <c r="H682" s="146" t="s">
        <v>152</v>
      </c>
      <c r="I682" s="188">
        <f>VLOOKUP(Productos!C39,Tabla3[[Nombre]:[Precio]],3,FALSE)</f>
        <v>0.1</v>
      </c>
      <c r="J682" s="79">
        <v>2</v>
      </c>
      <c r="K682" s="9">
        <f t="shared" si="73"/>
        <v>0.2</v>
      </c>
    </row>
    <row r="683" spans="2:11" x14ac:dyDescent="0.25">
      <c r="B683" s="3">
        <f>ROW(A42)</f>
        <v>42</v>
      </c>
      <c r="C683" s="185">
        <f t="shared" si="78"/>
        <v>45553</v>
      </c>
      <c r="D683" s="3">
        <f>ROW(A42)</f>
        <v>42</v>
      </c>
      <c r="E683" s="186" t="str">
        <f>VLOOKUP(Productos!B46,Tabla3[[ID Producto]:[Categoria]],2,FALSE)</f>
        <v>Cigarrillos Carnival Unidad</v>
      </c>
      <c r="F683" s="187" t="str">
        <f>VLOOKUP(Productos!C46,Tabla3[[Nombre]:[Precio]],2,FALSE)</f>
        <v>Primera Necesidad</v>
      </c>
      <c r="G683" s="145" t="s">
        <v>173</v>
      </c>
      <c r="H683" s="146" t="s">
        <v>151</v>
      </c>
      <c r="I683" s="188">
        <f>VLOOKUP(Productos!C46,Tabla3[[Nombre]:[Precio]],3,FALSE)</f>
        <v>0.2</v>
      </c>
      <c r="J683" s="79">
        <v>1</v>
      </c>
      <c r="K683" s="9">
        <f t="shared" si="73"/>
        <v>0.2</v>
      </c>
    </row>
    <row r="684" spans="2:11" x14ac:dyDescent="0.25">
      <c r="B684" s="3">
        <f>ROW(A45)</f>
        <v>45</v>
      </c>
      <c r="C684" s="185">
        <f t="shared" si="78"/>
        <v>45553</v>
      </c>
      <c r="D684" s="3">
        <f>ROW(A45)</f>
        <v>45</v>
      </c>
      <c r="E684" s="186" t="str">
        <f>VLOOKUP(Productos!B49,Tabla3[[ID Producto]:[Categoria]],2,FALSE)</f>
        <v>Ranchero</v>
      </c>
      <c r="F684" s="187" t="str">
        <f>VLOOKUP(Productos!C49,Tabla3[[Nombre]:[Precio]],2,FALSE)</f>
        <v>Primera Necesidad</v>
      </c>
      <c r="G684" s="145" t="s">
        <v>174</v>
      </c>
      <c r="H684" s="146" t="s">
        <v>151</v>
      </c>
      <c r="I684" s="188">
        <f>VLOOKUP(Productos!C49,Tabla3[[Nombre]:[Precio]],3,FALSE)</f>
        <v>0.25</v>
      </c>
      <c r="J684" s="79">
        <v>1</v>
      </c>
      <c r="K684" s="9">
        <f t="shared" si="73"/>
        <v>0.25</v>
      </c>
    </row>
    <row r="685" spans="2:11" x14ac:dyDescent="0.25">
      <c r="B685" s="3">
        <v>45</v>
      </c>
      <c r="C685" s="185">
        <f t="shared" si="78"/>
        <v>45553</v>
      </c>
      <c r="D685" s="3">
        <v>45</v>
      </c>
      <c r="E685" s="186" t="s">
        <v>53</v>
      </c>
      <c r="F685" s="187" t="str">
        <f>VLOOKUP(Productos!C50,Tabla3[[Nombre]:[Precio]],2,FALSE)</f>
        <v>Primera Necesidad</v>
      </c>
      <c r="G685" s="145" t="s">
        <v>173</v>
      </c>
      <c r="H685" s="146" t="s">
        <v>151</v>
      </c>
      <c r="I685" s="188">
        <f>VLOOKUP(Productos!C50,Tabla3[[Nombre]:[Precio]],3,FALSE)</f>
        <v>0.25</v>
      </c>
      <c r="J685" s="79">
        <v>1</v>
      </c>
      <c r="K685" s="9">
        <f t="shared" si="73"/>
        <v>0.25</v>
      </c>
    </row>
    <row r="686" spans="2:11" x14ac:dyDescent="0.25">
      <c r="B686" s="3">
        <f>ROW(A46)</f>
        <v>46</v>
      </c>
      <c r="C686" s="185">
        <f t="shared" si="78"/>
        <v>45553</v>
      </c>
      <c r="D686" s="3">
        <f>ROW(A46)</f>
        <v>46</v>
      </c>
      <c r="E686" s="186" t="str">
        <f>VLOOKUP(Productos!B50,Tabla3[[ID Producto]:[Categoria]],2,FALSE)</f>
        <v>Criollita</v>
      </c>
      <c r="F686" s="187" t="str">
        <f>VLOOKUP(Productos!C50,Tabla3[[Nombre]:[Precio]],2,FALSE)</f>
        <v>Primera Necesidad</v>
      </c>
      <c r="G686" s="145" t="s">
        <v>176</v>
      </c>
      <c r="H686" s="146" t="s">
        <v>151</v>
      </c>
      <c r="I686" s="188">
        <f>VLOOKUP(Productos!C50,Tabla3[[Nombre]:[Precio]],3,FALSE)</f>
        <v>0.25</v>
      </c>
      <c r="J686" s="79">
        <v>1</v>
      </c>
      <c r="K686" s="9">
        <f t="shared" si="73"/>
        <v>0.25</v>
      </c>
    </row>
    <row r="687" spans="2:11" x14ac:dyDescent="0.25">
      <c r="B687" s="3">
        <v>46</v>
      </c>
      <c r="C687" s="185">
        <f t="shared" si="78"/>
        <v>45553</v>
      </c>
      <c r="D687" s="3">
        <v>46</v>
      </c>
      <c r="E687" s="186" t="s">
        <v>54</v>
      </c>
      <c r="F687" s="187" t="str">
        <f>VLOOKUP(Productos!C51,Tabla3[[Nombre]:[Precio]],2,FALSE)</f>
        <v>Primera Necesidad</v>
      </c>
      <c r="G687" s="145" t="s">
        <v>174</v>
      </c>
      <c r="H687" s="146" t="s">
        <v>151</v>
      </c>
      <c r="I687" s="188">
        <v>0.25</v>
      </c>
      <c r="J687" s="79">
        <v>1</v>
      </c>
      <c r="K687" s="9">
        <f t="shared" si="73"/>
        <v>0.25</v>
      </c>
    </row>
    <row r="688" spans="2:11" x14ac:dyDescent="0.25">
      <c r="B688" s="3">
        <f>ROW(A50)</f>
        <v>50</v>
      </c>
      <c r="C688" s="185">
        <f t="shared" si="78"/>
        <v>45553</v>
      </c>
      <c r="D688" s="3">
        <f>ROW(A50)</f>
        <v>50</v>
      </c>
      <c r="E688" s="186" t="str">
        <f>VLOOKUP(Productos!B54,Tabla3[[ID Producto]:[Categoria]],2,FALSE)</f>
        <v>Mostaza</v>
      </c>
      <c r="F688" s="187" t="str">
        <f>VLOOKUP(Productos!C54,Tabla3[[Nombre]:[Precio]],2,FALSE)</f>
        <v>Primera Necesidad</v>
      </c>
      <c r="G688" s="145" t="s">
        <v>175</v>
      </c>
      <c r="H688" s="146" t="s">
        <v>151</v>
      </c>
      <c r="I688" s="188">
        <f>VLOOKUP(Productos!C54,Tabla3[[Nombre]:[Precio]],3,FALSE)</f>
        <v>0.35</v>
      </c>
      <c r="J688" s="79">
        <v>1</v>
      </c>
      <c r="K688" s="9">
        <f t="shared" si="73"/>
        <v>0.35</v>
      </c>
    </row>
    <row r="689" spans="2:11" x14ac:dyDescent="0.25">
      <c r="B689" s="3">
        <f>ROW(A52)</f>
        <v>52</v>
      </c>
      <c r="C689" s="185">
        <f t="shared" si="78"/>
        <v>45553</v>
      </c>
      <c r="D689" s="3">
        <f>ROW(A52)</f>
        <v>52</v>
      </c>
      <c r="E689" s="186" t="str">
        <f>VLOOKUP(Productos!B56,Tabla3[[ID Producto]:[Categoria]],2,FALSE)</f>
        <v>La Sazón</v>
      </c>
      <c r="F689" s="187" t="str">
        <f>VLOOKUP(Productos!C56,Tabla3[[Nombre]:[Precio]],2,FALSE)</f>
        <v>Primera Necesidad</v>
      </c>
      <c r="G689" s="145" t="s">
        <v>174</v>
      </c>
      <c r="H689" s="146" t="s">
        <v>151</v>
      </c>
      <c r="I689" s="188">
        <f>VLOOKUP(Productos!C56,Tabla3[[Nombre]:[Precio]],3,FALSE)</f>
        <v>0.35</v>
      </c>
      <c r="J689" s="79">
        <v>1</v>
      </c>
      <c r="K689" s="9">
        <f t="shared" si="73"/>
        <v>0.35</v>
      </c>
    </row>
    <row r="690" spans="2:11" x14ac:dyDescent="0.25">
      <c r="B690" s="3">
        <f>ROW(A61)</f>
        <v>61</v>
      </c>
      <c r="C690" s="185">
        <f t="shared" si="78"/>
        <v>45553</v>
      </c>
      <c r="D690" s="3">
        <f>ROW(A61)</f>
        <v>61</v>
      </c>
      <c r="E690" s="186" t="str">
        <f>VLOOKUP(Productos!B65,Tabla3[[ID Producto]:[Categoria]],2,FALSE)</f>
        <v>Huevos</v>
      </c>
      <c r="F690" s="187" t="str">
        <f>VLOOKUP(Productos!C65,Tabla3[[Nombre]:[Precio]],2,FALSE)</f>
        <v>Embutidos</v>
      </c>
      <c r="G690" s="145" t="s">
        <v>174</v>
      </c>
      <c r="H690" s="146" t="s">
        <v>151</v>
      </c>
      <c r="I690" s="188">
        <f>VLOOKUP(Productos!C65,Tabla3[[Nombre]:[Precio]],3,FALSE)</f>
        <v>0.2</v>
      </c>
      <c r="J690" s="79">
        <v>1</v>
      </c>
      <c r="K690" s="9">
        <f t="shared" si="73"/>
        <v>0.2</v>
      </c>
    </row>
    <row r="691" spans="2:11" x14ac:dyDescent="0.25">
      <c r="B691" s="3">
        <f>ROW(A69)</f>
        <v>69</v>
      </c>
      <c r="C691" s="185">
        <f t="shared" ref="C691:C700" si="79">DATE(2024,9,18)</f>
        <v>45553</v>
      </c>
      <c r="D691" s="3">
        <f>ROW(A69)</f>
        <v>69</v>
      </c>
      <c r="E691" s="186" t="str">
        <f>VLOOKUP(Productos!B73,Tabla3[[ID Producto]:[Categoria]],2,FALSE)</f>
        <v xml:space="preserve">Cebolla Colorada  </v>
      </c>
      <c r="F691" s="187" t="str">
        <f>VLOOKUP(Productos!C73,Tabla3[[Nombre]:[Precio]],2,FALSE)</f>
        <v>Primera Necesidad</v>
      </c>
      <c r="G691" s="145" t="s">
        <v>174</v>
      </c>
      <c r="H691" s="146" t="s">
        <v>151</v>
      </c>
      <c r="I691" s="188">
        <f>VLOOKUP(Productos!C73,Tabla3[[Nombre]:[Precio]],3,FALSE)</f>
        <v>0.2</v>
      </c>
      <c r="J691" s="79">
        <v>1</v>
      </c>
      <c r="K691" s="9">
        <f t="shared" si="73"/>
        <v>0.2</v>
      </c>
    </row>
    <row r="692" spans="2:11" x14ac:dyDescent="0.25">
      <c r="B692" s="3">
        <v>69</v>
      </c>
      <c r="C692" s="185">
        <f t="shared" si="79"/>
        <v>45553</v>
      </c>
      <c r="D692" s="3">
        <v>69</v>
      </c>
      <c r="E692" s="186" t="s">
        <v>79</v>
      </c>
      <c r="F692" s="187" t="str">
        <f>VLOOKUP(Productos!C74,Tabla3[[Nombre]:[Precio]],2,FALSE)</f>
        <v>Primera Necesidad</v>
      </c>
      <c r="G692" s="145" t="s">
        <v>173</v>
      </c>
      <c r="H692" s="146" t="s">
        <v>151</v>
      </c>
      <c r="I692" s="188">
        <v>0.2</v>
      </c>
      <c r="J692" s="79">
        <v>1</v>
      </c>
      <c r="K692" s="9">
        <f t="shared" si="73"/>
        <v>0.2</v>
      </c>
    </row>
    <row r="693" spans="2:11" x14ac:dyDescent="0.25">
      <c r="B693" s="3">
        <f>ROW(A71)</f>
        <v>71</v>
      </c>
      <c r="C693" s="185">
        <f t="shared" si="79"/>
        <v>45553</v>
      </c>
      <c r="D693" s="3">
        <f>ROW(A71)</f>
        <v>71</v>
      </c>
      <c r="E693" s="186" t="str">
        <f>VLOOKUP(Productos!B75,Tabla3[[ID Producto]:[Categoria]],2,FALSE)</f>
        <v>Tomate</v>
      </c>
      <c r="F693" s="187" t="str">
        <f>VLOOKUP(Productos!C75,Tabla3[[Nombre]:[Precio]],2,FALSE)</f>
        <v>Primera Necesidad</v>
      </c>
      <c r="G693" s="145" t="s">
        <v>173</v>
      </c>
      <c r="H693" s="146" t="s">
        <v>151</v>
      </c>
      <c r="I693" s="188">
        <f>VLOOKUP(Productos!C75,Tabla3[[Nombre]:[Precio]],3,FALSE)</f>
        <v>0.2</v>
      </c>
      <c r="J693" s="79">
        <v>1</v>
      </c>
      <c r="K693" s="9">
        <f t="shared" si="73"/>
        <v>0.2</v>
      </c>
    </row>
    <row r="694" spans="2:11" x14ac:dyDescent="0.25">
      <c r="B694" s="3">
        <f>ROW(A72)</f>
        <v>72</v>
      </c>
      <c r="C694" s="185">
        <f t="shared" si="79"/>
        <v>45553</v>
      </c>
      <c r="D694" s="3">
        <f>ROW(A72)</f>
        <v>72</v>
      </c>
      <c r="E694" s="186" t="str">
        <f>VLOOKUP(Productos!B76,Tabla3[[ID Producto]:[Categoria]],2,FALSE)</f>
        <v>Pimiento</v>
      </c>
      <c r="F694" s="187" t="str">
        <f>VLOOKUP(Productos!C76,Tabla3[[Nombre]:[Precio]],2,FALSE)</f>
        <v>Primera Necesidad</v>
      </c>
      <c r="G694" s="145" t="s">
        <v>174</v>
      </c>
      <c r="H694" s="146" t="s">
        <v>151</v>
      </c>
      <c r="I694" s="188">
        <f>VLOOKUP(Productos!C76,Tabla3[[Nombre]:[Precio]],3,FALSE)</f>
        <v>0.2</v>
      </c>
      <c r="J694" s="79">
        <v>1</v>
      </c>
      <c r="K694" s="9">
        <f t="shared" si="73"/>
        <v>0.2</v>
      </c>
    </row>
    <row r="695" spans="2:11" x14ac:dyDescent="0.25">
      <c r="B695" s="3">
        <f>ROW(A77)</f>
        <v>77</v>
      </c>
      <c r="C695" s="185">
        <f t="shared" si="79"/>
        <v>45553</v>
      </c>
      <c r="D695" s="3">
        <f>ROW(A77)</f>
        <v>77</v>
      </c>
      <c r="E695" s="186" t="str">
        <f>VLOOKUP(Productos!B81,Tabla3[[ID Producto]:[Categoria]],2,FALSE)</f>
        <v>Achiote en sachet</v>
      </c>
      <c r="F695" s="187" t="str">
        <f>VLOOKUP(Productos!C81,Tabla3[[Nombre]:[Precio]],2,FALSE)</f>
        <v>Primera Necesidad</v>
      </c>
      <c r="G695" s="145" t="s">
        <v>174</v>
      </c>
      <c r="H695" s="146" t="s">
        <v>151</v>
      </c>
      <c r="I695" s="188">
        <f>VLOOKUP(Productos!C81,Tabla3[[Nombre]:[Precio]],3,FALSE)</f>
        <v>0.2</v>
      </c>
      <c r="J695" s="79">
        <v>3</v>
      </c>
      <c r="K695" s="9">
        <f t="shared" si="73"/>
        <v>0.60000000000000009</v>
      </c>
    </row>
    <row r="696" spans="2:11" x14ac:dyDescent="0.25">
      <c r="B696" s="3">
        <f>ROW(A79)</f>
        <v>79</v>
      </c>
      <c r="C696" s="185">
        <f t="shared" si="79"/>
        <v>45553</v>
      </c>
      <c r="D696" s="3">
        <f>ROW(A79)</f>
        <v>79</v>
      </c>
      <c r="E696" s="186" t="str">
        <f>VLOOKUP(Productos!B83,Tabla3[[ID Producto]:[Categoria]],2,FALSE)</f>
        <v>Té en Sobre</v>
      </c>
      <c r="F696" s="187" t="str">
        <f>VLOOKUP(Productos!C83,Tabla3[[Nombre]:[Precio]],2,FALSE)</f>
        <v>Primera Necesidad</v>
      </c>
      <c r="G696" s="145" t="s">
        <v>174</v>
      </c>
      <c r="H696" s="146" t="s">
        <v>151</v>
      </c>
      <c r="I696" s="188">
        <f>VLOOKUP(Productos!C83,Tabla3[[Nombre]:[Precio]],3,FALSE)</f>
        <v>0.1</v>
      </c>
      <c r="J696" s="79">
        <v>2</v>
      </c>
      <c r="K696" s="9">
        <f t="shared" si="73"/>
        <v>0.2</v>
      </c>
    </row>
    <row r="697" spans="2:11" x14ac:dyDescent="0.25">
      <c r="B697" s="3">
        <f>ROW(A83)</f>
        <v>83</v>
      </c>
      <c r="C697" s="185">
        <f t="shared" si="79"/>
        <v>45553</v>
      </c>
      <c r="D697" s="3">
        <f>ROW(A83)</f>
        <v>83</v>
      </c>
      <c r="E697" s="186" t="str">
        <f>VLOOKUP(Productos!B87,Tabla3[[ID Producto]:[Categoria]],2,FALSE)</f>
        <v>Ajo en Pepa</v>
      </c>
      <c r="F697" s="187" t="str">
        <f>VLOOKUP(Productos!C87,Tabla3[[Nombre]:[Precio]],2,FALSE)</f>
        <v>Primera Necesidad</v>
      </c>
      <c r="G697" s="145" t="s">
        <v>174</v>
      </c>
      <c r="H697" s="146" t="s">
        <v>151</v>
      </c>
      <c r="I697" s="188">
        <f>VLOOKUP(Productos!C87,Tabla3[[Nombre]:[Precio]],3,FALSE)</f>
        <v>0.2</v>
      </c>
      <c r="J697" s="79">
        <v>2</v>
      </c>
      <c r="K697" s="9">
        <f t="shared" si="73"/>
        <v>0.4</v>
      </c>
    </row>
    <row r="698" spans="2:11" x14ac:dyDescent="0.25">
      <c r="B698" s="3">
        <f>ROW(A86)</f>
        <v>86</v>
      </c>
      <c r="C698" s="185">
        <f t="shared" si="79"/>
        <v>45553</v>
      </c>
      <c r="D698" s="3">
        <f>ROW(A86)</f>
        <v>86</v>
      </c>
      <c r="E698" s="186" t="str">
        <f>VLOOKUP(Productos!B90,Tabla3[[ID Producto]:[Categoria]],2,FALSE)</f>
        <v>Naranjilla</v>
      </c>
      <c r="F698" s="187" t="str">
        <f>VLOOKUP(Productos!C90,Tabla3[[Nombre]:[Precio]],2,FALSE)</f>
        <v>Primera Necesidad</v>
      </c>
      <c r="G698" s="145" t="s">
        <v>174</v>
      </c>
      <c r="H698" s="146" t="s">
        <v>151</v>
      </c>
      <c r="I698" s="188">
        <f>VLOOKUP(Productos!C90,Tabla3[[Nombre]:[Precio]],3,FALSE)</f>
        <v>0.15</v>
      </c>
      <c r="J698" s="79">
        <v>1</v>
      </c>
      <c r="K698" s="9">
        <f t="shared" si="73"/>
        <v>0.15</v>
      </c>
    </row>
    <row r="699" spans="2:11" x14ac:dyDescent="0.25">
      <c r="B699" s="3">
        <f>ROW(A88)</f>
        <v>88</v>
      </c>
      <c r="C699" s="185">
        <f t="shared" si="79"/>
        <v>45553</v>
      </c>
      <c r="D699" s="3">
        <f>ROW(A88)</f>
        <v>88</v>
      </c>
      <c r="E699" s="186" t="str">
        <f>VLOOKUP(Productos!B92,Tabla3[[ID Producto]:[Categoria]],2,FALSE)</f>
        <v>Pasta Colgate</v>
      </c>
      <c r="F699" s="187" t="str">
        <f>VLOOKUP(Productos!C92,Tabla3[[Nombre]:[Precio]],2,FALSE)</f>
        <v>Limpieza Personal</v>
      </c>
      <c r="G699" s="145" t="s">
        <v>175</v>
      </c>
      <c r="H699" s="146" t="s">
        <v>151</v>
      </c>
      <c r="I699" s="188">
        <f>VLOOKUP(Productos!C92,Tabla3[[Nombre]:[Precio]],3,FALSE)</f>
        <v>1.1000000000000001</v>
      </c>
      <c r="J699" s="79">
        <v>1</v>
      </c>
      <c r="K699" s="9">
        <f t="shared" si="73"/>
        <v>1.1000000000000001</v>
      </c>
    </row>
    <row r="700" spans="2:11" x14ac:dyDescent="0.25">
      <c r="B700" s="3">
        <f>ROW(A126)</f>
        <v>126</v>
      </c>
      <c r="C700" s="185">
        <f t="shared" si="79"/>
        <v>45553</v>
      </c>
      <c r="D700" s="3">
        <f>ROW(A126)</f>
        <v>126</v>
      </c>
      <c r="E700" s="186" t="str">
        <f>VLOOKUP(Productos!B129,Tabla3[[ID Producto]:[Categoria]],2,FALSE)</f>
        <v>Pepsi Cola Pequeña</v>
      </c>
      <c r="F700" s="187" t="str">
        <f>VLOOKUP(Productos!C129,Tabla3[[Nombre]:[Precio]],2,FALSE)</f>
        <v>Bebidas</v>
      </c>
      <c r="G700" s="145" t="s">
        <v>175</v>
      </c>
      <c r="H700" s="146" t="s">
        <v>153</v>
      </c>
      <c r="I700" s="188">
        <f>VLOOKUP(Productos!C129,Tabla3[[Nombre]:[Precio]],3,FALSE)</f>
        <v>0.3</v>
      </c>
      <c r="J700" s="79">
        <v>1</v>
      </c>
      <c r="K700" s="9">
        <f t="shared" si="73"/>
        <v>0.3</v>
      </c>
    </row>
    <row r="701" spans="2:11" x14ac:dyDescent="0.25">
      <c r="B701" s="3">
        <f>ROW(A130)</f>
        <v>130</v>
      </c>
      <c r="C701" s="185">
        <f t="shared" ref="C701:C702" si="80">DATE(2024,9,18)</f>
        <v>45553</v>
      </c>
      <c r="D701" s="3">
        <f>ROW(A130)</f>
        <v>130</v>
      </c>
      <c r="E701" s="186" t="str">
        <f>VLOOKUP(Productos!B133,Tabla3[[ID Producto]:[Categoria]],2,FALSE)</f>
        <v>Cola Tropical Fresa</v>
      </c>
      <c r="F701" s="187" t="str">
        <f>VLOOKUP(Productos!C133,Tabla3[[Nombre]:[Precio]],2,FALSE)</f>
        <v>Bebidas</v>
      </c>
      <c r="G701" s="145" t="s">
        <v>175</v>
      </c>
      <c r="H701" s="146" t="s">
        <v>151</v>
      </c>
      <c r="I701" s="188">
        <f>VLOOKUP(Productos!C133,Tabla3[[Nombre]:[Precio]],3,FALSE)</f>
        <v>1.2</v>
      </c>
      <c r="J701" s="79">
        <v>2</v>
      </c>
      <c r="K701" s="9">
        <f t="shared" si="73"/>
        <v>2.4</v>
      </c>
    </row>
    <row r="702" spans="2:11" x14ac:dyDescent="0.25">
      <c r="B702" s="3">
        <f>ROW(A132)</f>
        <v>132</v>
      </c>
      <c r="C702" s="185">
        <f t="shared" si="80"/>
        <v>45553</v>
      </c>
      <c r="D702" s="3">
        <f>ROW(A132)</f>
        <v>132</v>
      </c>
      <c r="E702" s="186" t="str">
        <f>VLOOKUP(Productos!B135,Tabla3[[ID Producto]:[Categoria]],2,FALSE)</f>
        <v>Hiervita</v>
      </c>
      <c r="F702" s="187" t="str">
        <f>VLOOKUP(Productos!C135,Tabla3[[Nombre]:[Precio]],2,FALSE)</f>
        <v>Primera Necesidad</v>
      </c>
      <c r="G702" s="145" t="s">
        <v>173</v>
      </c>
      <c r="H702" s="146" t="s">
        <v>151</v>
      </c>
      <c r="I702" s="188">
        <f>VLOOKUP(Productos!C135,Tabla3[[Nombre]:[Precio]],3,FALSE)</f>
        <v>0.05</v>
      </c>
      <c r="J702" s="79">
        <v>2</v>
      </c>
      <c r="K702" s="9">
        <f t="shared" si="73"/>
        <v>0.1</v>
      </c>
    </row>
    <row r="703" spans="2:11" x14ac:dyDescent="0.25">
      <c r="B703" s="3">
        <f>ROW(A1)</f>
        <v>1</v>
      </c>
      <c r="C703" s="191">
        <f>DATE(2024,9,19)</f>
        <v>45554</v>
      </c>
      <c r="D703" s="3">
        <f>ROW(A1)</f>
        <v>1</v>
      </c>
      <c r="E703" s="192" t="str">
        <f>VLOOKUP(Productos!B5,Tabla3[],2,FALSE)</f>
        <v>Big Cola Grande Negra</v>
      </c>
      <c r="F703" s="128" t="str">
        <f>VLOOKUP(Productos!C5,Tabla3[[Nombre]:[Precio]],2,FALSE)</f>
        <v>Bebidas</v>
      </c>
      <c r="G703" s="145" t="s">
        <v>174</v>
      </c>
      <c r="H703" s="146" t="s">
        <v>151</v>
      </c>
      <c r="I703" s="127">
        <f>VLOOKUP(Productos!C5,Tabla3[[Nombre]:[Precio]],3,FALSE)</f>
        <v>0.6</v>
      </c>
      <c r="J703" s="101">
        <v>1</v>
      </c>
      <c r="K703" s="9">
        <f t="shared" si="73"/>
        <v>0.6</v>
      </c>
    </row>
    <row r="704" spans="2:11" x14ac:dyDescent="0.25">
      <c r="B704" s="3">
        <f>ROW(A6)</f>
        <v>6</v>
      </c>
      <c r="C704" s="191">
        <f t="shared" ref="C704:C720" si="81">DATE(2024,9,19)</f>
        <v>45554</v>
      </c>
      <c r="D704" s="3">
        <f>ROW(A6)</f>
        <v>6</v>
      </c>
      <c r="E704" s="192" t="str">
        <f>VLOOKUP(Productos!B10,Productos!B9:D143,2,FALSE)</f>
        <v>Bolo de Yogurt</v>
      </c>
      <c r="F704" s="128" t="str">
        <f>VLOOKUP(Productos!C10,Tabla3[[Nombre]:[Precio]],2,FALSE)</f>
        <v>Golosinas</v>
      </c>
      <c r="G704" s="145" t="s">
        <v>173</v>
      </c>
      <c r="H704" s="146" t="s">
        <v>152</v>
      </c>
      <c r="I704" s="127">
        <f>VLOOKUP(Productos!C10,Tabla3[[Nombre]:[Precio]],3,FALSE)</f>
        <v>0.05</v>
      </c>
      <c r="J704" s="101">
        <v>2</v>
      </c>
      <c r="K704" s="9">
        <f t="shared" si="73"/>
        <v>0.1</v>
      </c>
    </row>
    <row r="705" spans="2:11" x14ac:dyDescent="0.25">
      <c r="B705" s="3">
        <v>6</v>
      </c>
      <c r="C705" s="191">
        <v>45554</v>
      </c>
      <c r="D705" s="3">
        <v>6</v>
      </c>
      <c r="E705" s="192" t="str">
        <f>VLOOKUP(Productos!B10,Productos!B9:D143,2,FALSE)</f>
        <v>Bolo de Yogurt</v>
      </c>
      <c r="F705" s="128" t="s">
        <v>15</v>
      </c>
      <c r="G705" s="145" t="s">
        <v>175</v>
      </c>
      <c r="H705" s="146" t="s">
        <v>152</v>
      </c>
      <c r="I705" s="127">
        <v>0.05</v>
      </c>
      <c r="J705" s="101">
        <v>7</v>
      </c>
      <c r="K705" s="9">
        <f t="shared" si="73"/>
        <v>0.35000000000000003</v>
      </c>
    </row>
    <row r="706" spans="2:11" x14ac:dyDescent="0.25">
      <c r="B706" s="3">
        <f>ROW(A8)</f>
        <v>8</v>
      </c>
      <c r="C706" s="191">
        <f t="shared" si="81"/>
        <v>45554</v>
      </c>
      <c r="D706" s="3">
        <f>ROW(A8)</f>
        <v>8</v>
      </c>
      <c r="E706" s="192" t="str">
        <f>VLOOKUP(Productos!B12,Tabla3[],2,FALSE)</f>
        <v>Chifle</v>
      </c>
      <c r="F706" s="128" t="str">
        <f>VLOOKUP(Productos!C12,Tabla3[[Nombre]:[Precio]],2,FALSE)</f>
        <v>Golosinas</v>
      </c>
      <c r="G706" s="145" t="s">
        <v>174</v>
      </c>
      <c r="H706" s="146" t="s">
        <v>153</v>
      </c>
      <c r="I706" s="127">
        <f>VLOOKUP(Productos!C12,Tabla3[[Nombre]:[Precio]],3,FALSE)</f>
        <v>0.25</v>
      </c>
      <c r="J706" s="101">
        <v>1</v>
      </c>
      <c r="K706" s="9">
        <f t="shared" si="73"/>
        <v>0.25</v>
      </c>
    </row>
    <row r="707" spans="2:11" x14ac:dyDescent="0.25">
      <c r="B707" s="3">
        <f>ROW(A10)</f>
        <v>10</v>
      </c>
      <c r="C707" s="191">
        <f t="shared" si="81"/>
        <v>45554</v>
      </c>
      <c r="D707" s="3">
        <f>ROW(A10)</f>
        <v>10</v>
      </c>
      <c r="E707" s="192" t="str">
        <f>VLOOKUP(Productos!B14,Tabla3[],2,FALSE)</f>
        <v>Choco-Banano</v>
      </c>
      <c r="F707" s="128" t="str">
        <f>VLOOKUP(Productos!C14,Tabla3[[Nombre]:[Precio]],2,FALSE)</f>
        <v>Golosinas</v>
      </c>
      <c r="G707" s="145" t="s">
        <v>174</v>
      </c>
      <c r="H707" s="146" t="s">
        <v>153</v>
      </c>
      <c r="I707" s="127">
        <f>VLOOKUP(Productos!C14,Tabla3[[Nombre]:[Precio]],3,FALSE)</f>
        <v>0.25</v>
      </c>
      <c r="J707" s="101">
        <v>1</v>
      </c>
      <c r="K707" s="9">
        <f t="shared" si="73"/>
        <v>0.25</v>
      </c>
    </row>
    <row r="708" spans="2:11" x14ac:dyDescent="0.25">
      <c r="B708" s="3">
        <f>ROW(A11)</f>
        <v>11</v>
      </c>
      <c r="C708" s="191">
        <f t="shared" si="81"/>
        <v>45554</v>
      </c>
      <c r="D708" s="3">
        <f>ROW(A11)</f>
        <v>11</v>
      </c>
      <c r="E708" s="192" t="str">
        <f>VLOOKUP(Productos!B15,Tabla3[],2,FALSE)</f>
        <v>Bolo de Tamarindo</v>
      </c>
      <c r="F708" s="128" t="str">
        <f>VLOOKUP(Productos!C15,Tabla3[[Nombre]:[Precio]],2,FALSE)</f>
        <v>Golosinas</v>
      </c>
      <c r="G708" s="145" t="s">
        <v>174</v>
      </c>
      <c r="H708" s="146" t="s">
        <v>152</v>
      </c>
      <c r="I708" s="127">
        <f>VLOOKUP(Productos!C15,Tabla3[[Nombre]:[Precio]],3,FALSE)</f>
        <v>0.05</v>
      </c>
      <c r="J708" s="101">
        <v>1</v>
      </c>
      <c r="K708" s="9">
        <f t="shared" si="73"/>
        <v>0.05</v>
      </c>
    </row>
    <row r="709" spans="2:11" x14ac:dyDescent="0.25">
      <c r="B709" s="3">
        <f>ROW(A13)</f>
        <v>13</v>
      </c>
      <c r="C709" s="191">
        <f t="shared" si="81"/>
        <v>45554</v>
      </c>
      <c r="D709" s="3">
        <f>ROW(A13)</f>
        <v>13</v>
      </c>
      <c r="E709" s="192" t="str">
        <f>VLOOKUP(Productos!B17,Tabla3[],2,FALSE)</f>
        <v>Arroz Libra</v>
      </c>
      <c r="F709" s="128" t="str">
        <f>VLOOKUP(Productos!C17,Tabla3[[Nombre]:[Precio]],2,FALSE)</f>
        <v>Primera Necesidad</v>
      </c>
      <c r="G709" s="145" t="s">
        <v>173</v>
      </c>
      <c r="H709" s="146" t="s">
        <v>151</v>
      </c>
      <c r="I709" s="127">
        <f>VLOOKUP(Productos!C17,Tabla3[[Nombre]:[Precio]],3,FALSE)</f>
        <v>0.6</v>
      </c>
      <c r="J709" s="101">
        <v>2</v>
      </c>
      <c r="K709" s="9">
        <f t="shared" si="73"/>
        <v>1.2</v>
      </c>
    </row>
    <row r="710" spans="2:11" x14ac:dyDescent="0.25">
      <c r="B710" s="3">
        <f>ROW(A14)</f>
        <v>14</v>
      </c>
      <c r="C710" s="191">
        <f t="shared" si="81"/>
        <v>45554</v>
      </c>
      <c r="D710" s="3">
        <f>ROW(A14)</f>
        <v>14</v>
      </c>
      <c r="E710" s="192" t="str">
        <f>VLOOKUP(Productos!B18,Tabla3[],2,FALSE)</f>
        <v>Azucar Libra</v>
      </c>
      <c r="F710" s="128" t="str">
        <f>VLOOKUP(Productos!C18,Tabla3[[Nombre]:[Precio]],2,FALSE)</f>
        <v>Primera Necesidad</v>
      </c>
      <c r="G710" s="145" t="s">
        <v>174</v>
      </c>
      <c r="H710" s="146" t="s">
        <v>151</v>
      </c>
      <c r="I710" s="127">
        <f>VLOOKUP(Productos!C18,Tabla3[[Nombre]:[Precio]],3,FALSE)</f>
        <v>0.65</v>
      </c>
      <c r="J710" s="101">
        <v>2</v>
      </c>
      <c r="K710" s="9">
        <f t="shared" si="73"/>
        <v>1.3</v>
      </c>
    </row>
    <row r="711" spans="2:11" x14ac:dyDescent="0.25">
      <c r="B711" s="3">
        <f>ROW(A15)</f>
        <v>15</v>
      </c>
      <c r="C711" s="191">
        <f t="shared" si="81"/>
        <v>45554</v>
      </c>
      <c r="D711" s="3">
        <f>ROW(A15)</f>
        <v>15</v>
      </c>
      <c r="E711" s="192" t="str">
        <f>VLOOKUP(Productos!B19,Tabla3[],2,FALSE)</f>
        <v>Azucar Media Libra</v>
      </c>
      <c r="F711" s="128" t="str">
        <f>VLOOKUP(Productos!C19,Tabla3[[Nombre]:[Precio]],2,FALSE)</f>
        <v>Primera Necesidad</v>
      </c>
      <c r="G711" s="145" t="s">
        <v>173</v>
      </c>
      <c r="H711" s="146" t="s">
        <v>151</v>
      </c>
      <c r="I711" s="127">
        <f>VLOOKUP(Productos!C19,Tabla3[[Nombre]:[Precio]],3,FALSE)</f>
        <v>0.35</v>
      </c>
      <c r="J711" s="101">
        <v>1</v>
      </c>
      <c r="K711" s="9">
        <f t="shared" si="73"/>
        <v>0.35</v>
      </c>
    </row>
    <row r="712" spans="2:11" x14ac:dyDescent="0.25">
      <c r="B712" s="3">
        <f>ROW(A18)</f>
        <v>18</v>
      </c>
      <c r="C712" s="191">
        <f t="shared" si="81"/>
        <v>45554</v>
      </c>
      <c r="D712" s="3">
        <f>ROW(A18)</f>
        <v>18</v>
      </c>
      <c r="E712" s="192" t="str">
        <f>VLOOKUP(Productos!B22,Tabla3[],2,FALSE)</f>
        <v>Menta</v>
      </c>
      <c r="F712" s="128" t="str">
        <f>VLOOKUP(Productos!C22,Tabla3[[Nombre]:[Precio]],2,FALSE)</f>
        <v>Golosinas</v>
      </c>
      <c r="G712" s="145" t="s">
        <v>175</v>
      </c>
      <c r="H712" s="146" t="s">
        <v>153</v>
      </c>
      <c r="I712" s="127">
        <f>VLOOKUP(Productos!C22,Tabla3[[Nombre]:[Precio]],3,FALSE)</f>
        <v>0.05</v>
      </c>
      <c r="J712" s="101">
        <v>1</v>
      </c>
      <c r="K712" s="9">
        <f t="shared" ref="K712:K774" si="82">+PRODUCT(J712,I712)</f>
        <v>0.05</v>
      </c>
    </row>
    <row r="713" spans="2:11" x14ac:dyDescent="0.25">
      <c r="B713" s="3">
        <f>ROW(A20)</f>
        <v>20</v>
      </c>
      <c r="C713" s="191">
        <f t="shared" si="81"/>
        <v>45554</v>
      </c>
      <c r="D713" s="3">
        <f>ROW(A20)</f>
        <v>20</v>
      </c>
      <c r="E713" s="192" t="str">
        <f>VLOOKUP(Productos!B24,Tabla3[],2,FALSE)</f>
        <v>Gelatina de Fresa</v>
      </c>
      <c r="F713" s="128" t="str">
        <f>VLOOKUP(Productos!C24,Tabla3[[Nombre]:[Precio]],2,FALSE)</f>
        <v>Golosinas</v>
      </c>
      <c r="G713" s="145" t="s">
        <v>174</v>
      </c>
      <c r="H713" s="146" t="s">
        <v>152</v>
      </c>
      <c r="I713" s="127">
        <f>VLOOKUP(Productos!C24,Tabla3[[Nombre]:[Precio]],3,FALSE)</f>
        <v>0.25</v>
      </c>
      <c r="J713" s="101">
        <v>1</v>
      </c>
      <c r="K713" s="9">
        <f t="shared" si="82"/>
        <v>0.25</v>
      </c>
    </row>
    <row r="714" spans="2:11" x14ac:dyDescent="0.25">
      <c r="B714" s="3">
        <f>ROW(A33)</f>
        <v>33</v>
      </c>
      <c r="C714" s="191">
        <f t="shared" si="81"/>
        <v>45554</v>
      </c>
      <c r="D714" s="3">
        <f>ROW(A33)</f>
        <v>33</v>
      </c>
      <c r="E714" s="192" t="str">
        <f>VLOOKUP(Productos!B37,Tabla3[],2,FALSE)</f>
        <v>Cloro Leon</v>
      </c>
      <c r="F714" s="128" t="str">
        <f>VLOOKUP(Productos!C37,Tabla3[[Nombre]:[Precio]],2,FALSE)</f>
        <v>Lavado y Limpieza</v>
      </c>
      <c r="G714" s="145" t="s">
        <v>174</v>
      </c>
      <c r="H714" s="146" t="s">
        <v>151</v>
      </c>
      <c r="I714" s="127">
        <f>VLOOKUP(Productos!C37,Tabla3[[Nombre]:[Precio]],3,FALSE)</f>
        <v>0.15</v>
      </c>
      <c r="J714" s="101">
        <v>2</v>
      </c>
      <c r="K714" s="9">
        <f t="shared" si="82"/>
        <v>0.3</v>
      </c>
    </row>
    <row r="715" spans="2:11" x14ac:dyDescent="0.25">
      <c r="B715" s="3">
        <f>ROW(A34)</f>
        <v>34</v>
      </c>
      <c r="C715" s="191">
        <f t="shared" si="81"/>
        <v>45554</v>
      </c>
      <c r="D715" s="3">
        <f>ROW(A34)</f>
        <v>34</v>
      </c>
      <c r="E715" s="192" t="str">
        <f>VLOOKUP(Productos!B38,Tabla3[],2,FALSE)</f>
        <v>Azucaradas</v>
      </c>
      <c r="F715" s="128" t="str">
        <f>VLOOKUP(Productos!C38,Tabla3[[Nombre]:[Precio]],2,FALSE)</f>
        <v>Golosinas</v>
      </c>
      <c r="G715" s="145" t="s">
        <v>173</v>
      </c>
      <c r="H715" s="146" t="s">
        <v>152</v>
      </c>
      <c r="I715" s="127">
        <f>VLOOKUP(Productos!C38,Tabla3[[Nombre]:[Precio]],3,FALSE)</f>
        <v>0.1</v>
      </c>
      <c r="J715" s="101">
        <v>3</v>
      </c>
      <c r="K715" s="9">
        <f t="shared" si="82"/>
        <v>0.30000000000000004</v>
      </c>
    </row>
    <row r="716" spans="2:11" x14ac:dyDescent="0.25">
      <c r="B716" s="3">
        <f>ROW(A37)</f>
        <v>37</v>
      </c>
      <c r="C716" s="191">
        <f t="shared" si="81"/>
        <v>45554</v>
      </c>
      <c r="D716" s="3">
        <f>ROW(A37)</f>
        <v>37</v>
      </c>
      <c r="E716" s="192" t="str">
        <f>VLOOKUP(Productos!B41,Tabla3[],2,FALSE)</f>
        <v>Rosca Roja</v>
      </c>
      <c r="F716" s="128" t="str">
        <f>VLOOKUP(Productos!C41,Tabla3[[Nombre]:[Precio]],2,FALSE)</f>
        <v>Golosinas</v>
      </c>
      <c r="G716" s="145" t="s">
        <v>175</v>
      </c>
      <c r="H716" s="146" t="s">
        <v>152</v>
      </c>
      <c r="I716" s="127">
        <f>VLOOKUP(Productos!C41,Tabla3[[Nombre]:[Precio]],3,FALSE)</f>
        <v>0.1</v>
      </c>
      <c r="J716" s="101">
        <v>2</v>
      </c>
      <c r="K716" s="9">
        <f t="shared" si="82"/>
        <v>0.2</v>
      </c>
    </row>
    <row r="717" spans="2:11" x14ac:dyDescent="0.25">
      <c r="B717" s="3">
        <f>ROW(A40)</f>
        <v>40</v>
      </c>
      <c r="C717" s="191">
        <f t="shared" si="81"/>
        <v>45554</v>
      </c>
      <c r="D717" s="3">
        <f>ROW(A40)</f>
        <v>40</v>
      </c>
      <c r="E717" s="192" t="str">
        <f>VLOOKUP(Productos!B44,Tabla3[],2,FALSE)</f>
        <v>Galletas Oreo</v>
      </c>
      <c r="F717" s="128" t="str">
        <f>VLOOKUP(Productos!C44,Tabla3[[Nombre]:[Precio]],2,FALSE)</f>
        <v>Golosinas</v>
      </c>
      <c r="G717" s="145" t="s">
        <v>174</v>
      </c>
      <c r="H717" s="146" t="s">
        <v>152</v>
      </c>
      <c r="I717" s="127">
        <f>VLOOKUP(Productos!C44,Tabla3[[Nombre]:[Precio]],3,FALSE)</f>
        <v>0.4</v>
      </c>
      <c r="J717" s="101">
        <v>1</v>
      </c>
      <c r="K717" s="9">
        <f t="shared" si="82"/>
        <v>0.4</v>
      </c>
    </row>
    <row r="718" spans="2:11" x14ac:dyDescent="0.25">
      <c r="B718" s="3">
        <f>ROW(A43)</f>
        <v>43</v>
      </c>
      <c r="C718" s="191">
        <f t="shared" si="81"/>
        <v>45554</v>
      </c>
      <c r="D718" s="3">
        <f>ROW(A43)</f>
        <v>43</v>
      </c>
      <c r="E718" s="192" t="str">
        <f>VLOOKUP(Productos!B47,Tabla3[],2,FALSE)</f>
        <v>Cigarrillos Modern Unidad</v>
      </c>
      <c r="F718" s="128" t="str">
        <f>VLOOKUP(Productos!C47,Tabla3[[Nombre]:[Precio]],2,FALSE)</f>
        <v>Primera Necesidad</v>
      </c>
      <c r="G718" s="145" t="s">
        <v>175</v>
      </c>
      <c r="H718" s="146" t="s">
        <v>151</v>
      </c>
      <c r="I718" s="127">
        <f>VLOOKUP(Productos!C47,Tabla3[[Nombre]:[Precio]],3,FALSE)</f>
        <v>0.15</v>
      </c>
      <c r="J718" s="101">
        <v>2</v>
      </c>
      <c r="K718" s="9">
        <v>0.25</v>
      </c>
    </row>
    <row r="719" spans="2:11" x14ac:dyDescent="0.25">
      <c r="B719" s="3">
        <f>ROW(A47)</f>
        <v>47</v>
      </c>
      <c r="C719" s="191">
        <f t="shared" si="81"/>
        <v>45554</v>
      </c>
      <c r="D719" s="3">
        <f>ROW(A47)</f>
        <v>47</v>
      </c>
      <c r="E719" s="192" t="str">
        <f>VLOOKUP(Productos!B51,Tabla3[],2,FALSE)</f>
        <v>Rapiditos</v>
      </c>
      <c r="F719" s="128" t="str">
        <f>VLOOKUP(Productos!C51,Tabla3[[Nombre]:[Precio]],2,FALSE)</f>
        <v>Primera Necesidad</v>
      </c>
      <c r="G719" s="145" t="s">
        <v>173</v>
      </c>
      <c r="H719" s="146" t="s">
        <v>152</v>
      </c>
      <c r="I719" s="127">
        <f>VLOOKUP(Productos!C51,Tabla3[[Nombre]:[Precio]],3,FALSE)</f>
        <v>0.75</v>
      </c>
      <c r="J719" s="101">
        <v>1</v>
      </c>
      <c r="K719" s="9">
        <f t="shared" si="82"/>
        <v>0.75</v>
      </c>
    </row>
    <row r="720" spans="2:11" x14ac:dyDescent="0.25">
      <c r="B720" s="3">
        <f>ROW(A61)</f>
        <v>61</v>
      </c>
      <c r="C720" s="191">
        <f t="shared" si="81"/>
        <v>45554</v>
      </c>
      <c r="D720" s="3">
        <f>ROW(A61)</f>
        <v>61</v>
      </c>
      <c r="E720" s="192" t="str">
        <f>VLOOKUP(Productos!B65,Tabla3[],2,FALSE)</f>
        <v>Huevos</v>
      </c>
      <c r="F720" s="128" t="str">
        <f>VLOOKUP(Productos!C65,Tabla3[[Nombre]:[Precio]],2,FALSE)</f>
        <v>Embutidos</v>
      </c>
      <c r="G720" s="145" t="s">
        <v>174</v>
      </c>
      <c r="H720" s="146" t="s">
        <v>151</v>
      </c>
      <c r="I720" s="127">
        <f>VLOOKUP(Productos!C65,Tabla3[[Nombre]:[Precio]],3,FALSE)</f>
        <v>0.2</v>
      </c>
      <c r="J720" s="101">
        <v>7</v>
      </c>
      <c r="K720" s="9">
        <v>1.2</v>
      </c>
    </row>
    <row r="721" spans="2:11" x14ac:dyDescent="0.25">
      <c r="B721" s="3">
        <f>ROW(A85)</f>
        <v>85</v>
      </c>
      <c r="C721" s="191">
        <f t="shared" ref="C721:C722" si="83">DATE(2024,9,19)</f>
        <v>45554</v>
      </c>
      <c r="D721" s="3">
        <f>ROW(A85)</f>
        <v>85</v>
      </c>
      <c r="E721" s="192" t="str">
        <f>VLOOKUP(Productos!B89,Tabla3[],2,FALSE)</f>
        <v>Limon</v>
      </c>
      <c r="F721" s="128" t="str">
        <f>VLOOKUP(Productos!C89,Tabla3[[Nombre]:[Precio]],2,FALSE)</f>
        <v>Primera Necesidad</v>
      </c>
      <c r="G721" s="145" t="s">
        <v>175</v>
      </c>
      <c r="H721" s="146" t="s">
        <v>151</v>
      </c>
      <c r="I721" s="127">
        <f>VLOOKUP(Productos!C89,Tabla3[[Nombre]:[Precio]],3,FALSE)</f>
        <v>0.1</v>
      </c>
      <c r="J721" s="101">
        <v>1</v>
      </c>
      <c r="K721" s="9">
        <f t="shared" si="82"/>
        <v>0.1</v>
      </c>
    </row>
    <row r="722" spans="2:11" x14ac:dyDescent="0.25">
      <c r="B722" s="3">
        <f>ROW(A92)</f>
        <v>92</v>
      </c>
      <c r="C722" s="191">
        <f t="shared" si="83"/>
        <v>45554</v>
      </c>
      <c r="D722" s="3">
        <f>ROW(A92)</f>
        <v>92</v>
      </c>
      <c r="E722" s="192" t="str">
        <f>VLOOKUP(Productos!B96,Tabla3[],2,FALSE)</f>
        <v>Toallas Sanitarias Siempre Libre Unidad</v>
      </c>
      <c r="F722" s="128" t="str">
        <f>VLOOKUP(Productos!C96,Tabla3[[Nombre]:[Precio]],2,FALSE)</f>
        <v>Limpieza Personal</v>
      </c>
      <c r="G722" s="145" t="s">
        <v>174</v>
      </c>
      <c r="H722" s="146" t="s">
        <v>153</v>
      </c>
      <c r="I722" s="127">
        <f>VLOOKUP(Productos!C96,Tabla3[[Nombre]:[Precio]],3,FALSE)</f>
        <v>0.15</v>
      </c>
      <c r="J722" s="101">
        <v>1</v>
      </c>
      <c r="K722" s="9">
        <f t="shared" si="82"/>
        <v>0.15</v>
      </c>
    </row>
    <row r="723" spans="2:11" x14ac:dyDescent="0.25">
      <c r="B723" s="3">
        <f>ROW(A130)</f>
        <v>130</v>
      </c>
      <c r="C723" s="191">
        <f t="shared" ref="C723:C726" si="84">DATE(2024,9,19)</f>
        <v>45554</v>
      </c>
      <c r="D723" s="3">
        <f>ROW(A130)</f>
        <v>130</v>
      </c>
      <c r="E723" s="192" t="str">
        <f>VLOOKUP(Productos!B133,Tabla3[],2,FALSE)</f>
        <v>Cola Tropical Fresa</v>
      </c>
      <c r="F723" s="128" t="str">
        <f>VLOOKUP(Productos!C133,Tabla3[[Nombre]:[Precio]],2,FALSE)</f>
        <v>Bebidas</v>
      </c>
      <c r="G723" s="145" t="s">
        <v>174</v>
      </c>
      <c r="H723" s="146" t="s">
        <v>151</v>
      </c>
      <c r="I723" s="127">
        <f>VLOOKUP(Productos!C133,Tabla3[[Nombre]:[Precio]],3,FALSE)</f>
        <v>1.2</v>
      </c>
      <c r="J723" s="101">
        <v>1</v>
      </c>
      <c r="K723" s="9">
        <f t="shared" si="82"/>
        <v>1.2</v>
      </c>
    </row>
    <row r="724" spans="2:11" x14ac:dyDescent="0.25">
      <c r="B724" s="3">
        <f>ROW(A132)</f>
        <v>132</v>
      </c>
      <c r="C724" s="191">
        <f t="shared" si="84"/>
        <v>45554</v>
      </c>
      <c r="D724" s="3">
        <f>ROW(A132)</f>
        <v>132</v>
      </c>
      <c r="E724" s="192" t="str">
        <f>VLOOKUP(Productos!B135,Tabla3[],2,FALSE)</f>
        <v>Hiervita</v>
      </c>
      <c r="F724" s="128" t="str">
        <f>VLOOKUP(Productos!C135,Tabla3[[Nombre]:[Precio]],2,FALSE)</f>
        <v>Primera Necesidad</v>
      </c>
      <c r="G724" s="145" t="s">
        <v>175</v>
      </c>
      <c r="H724" s="146" t="s">
        <v>151</v>
      </c>
      <c r="I724" s="127">
        <f>VLOOKUP(Productos!C135,Tabla3[[Nombre]:[Precio]],3,FALSE)</f>
        <v>0.05</v>
      </c>
      <c r="J724" s="101">
        <v>1</v>
      </c>
      <c r="K724" s="9">
        <f t="shared" si="82"/>
        <v>0.05</v>
      </c>
    </row>
    <row r="725" spans="2:11" x14ac:dyDescent="0.25">
      <c r="B725" s="3">
        <v>135</v>
      </c>
      <c r="C725" s="191">
        <v>45554</v>
      </c>
      <c r="D725" s="3">
        <v>135</v>
      </c>
      <c r="E725" s="192" t="s">
        <v>204</v>
      </c>
      <c r="F725" s="128" t="s">
        <v>15</v>
      </c>
      <c r="G725" s="145" t="s">
        <v>173</v>
      </c>
      <c r="H725" s="146" t="s">
        <v>152</v>
      </c>
      <c r="I725" s="127">
        <v>0.05</v>
      </c>
      <c r="J725" s="101">
        <v>2</v>
      </c>
      <c r="K725" s="9">
        <f t="shared" si="82"/>
        <v>0.1</v>
      </c>
    </row>
    <row r="726" spans="2:11" x14ac:dyDescent="0.25">
      <c r="B726" s="3">
        <f>ROW(A135)</f>
        <v>135</v>
      </c>
      <c r="C726" s="191">
        <f t="shared" si="84"/>
        <v>45554</v>
      </c>
      <c r="D726" s="3">
        <f>ROW(A135)</f>
        <v>135</v>
      </c>
      <c r="E726" s="192" t="str">
        <f>VLOOKUP(Productos!B138,Tabla3[],2,FALSE)</f>
        <v>Chicle Kataboom Fresa</v>
      </c>
      <c r="F726" s="128" t="str">
        <f>VLOOKUP(Productos!C138,Tabla3[[Nombre]:[Precio]],2,FALSE)</f>
        <v>Golosinas</v>
      </c>
      <c r="G726" s="145" t="s">
        <v>175</v>
      </c>
      <c r="H726" s="146" t="s">
        <v>152</v>
      </c>
      <c r="I726" s="127">
        <f>VLOOKUP(Productos!C138,Tabla3[[Nombre]:[Precio]],3,FALSE)</f>
        <v>0.05</v>
      </c>
      <c r="J726" s="101">
        <v>1</v>
      </c>
      <c r="K726" s="9">
        <f t="shared" si="82"/>
        <v>0.05</v>
      </c>
    </row>
    <row r="727" spans="2:11" x14ac:dyDescent="0.25">
      <c r="B727" s="3">
        <f>ROW(A4)</f>
        <v>4</v>
      </c>
      <c r="C727" s="195">
        <f t="shared" ref="C727:C756" si="85">DATE(2024,9,20)</f>
        <v>45555</v>
      </c>
      <c r="D727" s="3">
        <f>ROW(A4)</f>
        <v>4</v>
      </c>
      <c r="E727" s="114" t="str">
        <f>VLOOKUP(Productos!B8,Tabla3[],2,FALSE)</f>
        <v>Helado de Manjar</v>
      </c>
      <c r="F727" s="196" t="str">
        <f>VLOOKUP(Productos!C8,Tabla3[[Nombre]:[Precio]],2,FALSE)</f>
        <v>Golosinas</v>
      </c>
      <c r="G727" s="198" t="s">
        <v>175</v>
      </c>
      <c r="H727" s="199" t="s">
        <v>152</v>
      </c>
      <c r="I727" s="197">
        <f>VLOOKUP(Productos!C8,Tabla3[[Nombre]:[Precio]],3,FALSE)</f>
        <v>0.25</v>
      </c>
      <c r="J727" s="132">
        <v>1</v>
      </c>
      <c r="K727" s="9">
        <f t="shared" si="82"/>
        <v>0.25</v>
      </c>
    </row>
    <row r="728" spans="2:11" x14ac:dyDescent="0.25">
      <c r="B728" s="3">
        <f>ROW(A5)</f>
        <v>5</v>
      </c>
      <c r="C728" s="195">
        <f t="shared" si="85"/>
        <v>45555</v>
      </c>
      <c r="D728" s="3">
        <f>ROW(A5)</f>
        <v>5</v>
      </c>
      <c r="E728" s="114" t="str">
        <f>VLOOKUP(Productos!B9,Tabla3[],2,FALSE)</f>
        <v>Maduritos</v>
      </c>
      <c r="F728" s="196" t="str">
        <f>VLOOKUP(Productos!C9,Tabla3[[Nombre]:[Precio]],2,FALSE)</f>
        <v>Golosinas</v>
      </c>
      <c r="G728" s="198" t="s">
        <v>174</v>
      </c>
      <c r="H728" s="199" t="s">
        <v>152</v>
      </c>
      <c r="I728" s="197">
        <f>VLOOKUP(Productos!C9,Tabla3[[Nombre]:[Precio]],3,FALSE)</f>
        <v>0.25</v>
      </c>
      <c r="J728" s="132">
        <v>1</v>
      </c>
      <c r="K728" s="9">
        <f t="shared" si="82"/>
        <v>0.25</v>
      </c>
    </row>
    <row r="729" spans="2:11" x14ac:dyDescent="0.25">
      <c r="B729" s="3">
        <f>ROW(A6)</f>
        <v>6</v>
      </c>
      <c r="C729" s="195">
        <f t="shared" si="85"/>
        <v>45555</v>
      </c>
      <c r="D729" s="3">
        <f>ROW(A6)</f>
        <v>6</v>
      </c>
      <c r="E729" s="114" t="str">
        <f>VLOOKUP(Productos!B10,Productos!B9:D143,2,FALSE)</f>
        <v>Bolo de Yogurt</v>
      </c>
      <c r="F729" s="196" t="str">
        <f>VLOOKUP(Productos!C10,Tabla3[[Nombre]:[Precio]],2,FALSE)</f>
        <v>Golosinas</v>
      </c>
      <c r="G729" s="198" t="s">
        <v>174</v>
      </c>
      <c r="H729" s="199" t="s">
        <v>152</v>
      </c>
      <c r="I729" s="197">
        <f>VLOOKUP(Productos!C10,Tabla3[[Nombre]:[Precio]],3,FALSE)</f>
        <v>0.05</v>
      </c>
      <c r="J729" s="132">
        <v>4</v>
      </c>
      <c r="K729" s="9">
        <f t="shared" si="82"/>
        <v>0.2</v>
      </c>
    </row>
    <row r="730" spans="2:11" x14ac:dyDescent="0.25">
      <c r="B730" s="3">
        <f>ROW(A7)</f>
        <v>7</v>
      </c>
      <c r="C730" s="195">
        <f t="shared" si="85"/>
        <v>45555</v>
      </c>
      <c r="D730" s="3">
        <f>ROW(A7)</f>
        <v>7</v>
      </c>
      <c r="E730" s="114" t="str">
        <f>VLOOKUP(Productos!B11,Tabla3[],2,FALSE)</f>
        <v>Pan Unidad</v>
      </c>
      <c r="F730" s="196" t="str">
        <f>VLOOKUP(Productos!C11,Tabla3[[Nombre]:[Precio]],2,FALSE)</f>
        <v>Primera Necesidad</v>
      </c>
      <c r="G730" s="198" t="s">
        <v>174</v>
      </c>
      <c r="H730" s="199" t="s">
        <v>151</v>
      </c>
      <c r="I730" s="197">
        <f>VLOOKUP(Productos!C11,Tabla3[[Nombre]:[Precio]],3,FALSE)</f>
        <v>0.1</v>
      </c>
      <c r="J730" s="132">
        <v>5</v>
      </c>
      <c r="K730" s="9">
        <f t="shared" si="82"/>
        <v>0.5</v>
      </c>
    </row>
    <row r="731" spans="2:11" x14ac:dyDescent="0.25">
      <c r="B731" s="3">
        <v>6</v>
      </c>
      <c r="C731" s="195">
        <v>45555</v>
      </c>
      <c r="D731" s="3">
        <v>6</v>
      </c>
      <c r="E731" s="114" t="str">
        <f>VLOOKUP(Productos!B10,Productos!B9:D143,2,FALSE)</f>
        <v>Bolo de Yogurt</v>
      </c>
      <c r="F731" s="196" t="s">
        <v>15</v>
      </c>
      <c r="G731" s="198" t="s">
        <v>175</v>
      </c>
      <c r="H731" s="199" t="s">
        <v>152</v>
      </c>
      <c r="I731" s="197">
        <v>0.05</v>
      </c>
      <c r="J731" s="132">
        <v>1</v>
      </c>
      <c r="K731" s="9">
        <f t="shared" si="82"/>
        <v>0.05</v>
      </c>
    </row>
    <row r="732" spans="2:11" x14ac:dyDescent="0.25">
      <c r="B732" s="3">
        <f>ROW(A8)</f>
        <v>8</v>
      </c>
      <c r="C732" s="195">
        <f t="shared" si="85"/>
        <v>45555</v>
      </c>
      <c r="D732" s="3">
        <f>ROW(A8)</f>
        <v>8</v>
      </c>
      <c r="E732" s="114" t="str">
        <f>VLOOKUP(Productos!B12,Tabla3[],2,FALSE)</f>
        <v>Chifle</v>
      </c>
      <c r="F732" s="196" t="str">
        <f>VLOOKUP(Productos!C12,Tabla3[[Nombre]:[Precio]],2,FALSE)</f>
        <v>Golosinas</v>
      </c>
      <c r="G732" s="198" t="s">
        <v>175</v>
      </c>
      <c r="H732" s="199" t="s">
        <v>153</v>
      </c>
      <c r="I732" s="197">
        <f>VLOOKUP(Productos!C12,Tabla3[[Nombre]:[Precio]],3,FALSE)</f>
        <v>0.25</v>
      </c>
      <c r="J732" s="132">
        <v>1</v>
      </c>
      <c r="K732" s="9">
        <f t="shared" si="82"/>
        <v>0.25</v>
      </c>
    </row>
    <row r="733" spans="2:11" x14ac:dyDescent="0.25">
      <c r="B733" s="3">
        <f>ROW(A9)</f>
        <v>9</v>
      </c>
      <c r="C733" s="195">
        <f t="shared" si="85"/>
        <v>45555</v>
      </c>
      <c r="D733" s="3">
        <f>ROW(A9)</f>
        <v>9</v>
      </c>
      <c r="E733" s="114" t="str">
        <f>VLOOKUP(Productos!B13,Tabla3[],2,FALSE)</f>
        <v>Helado de Chicle</v>
      </c>
      <c r="F733" s="196" t="str">
        <f>VLOOKUP(Productos!C13,Tabla3[[Nombre]:[Precio]],2,FALSE)</f>
        <v>Golosinas</v>
      </c>
      <c r="G733" s="198" t="s">
        <v>176</v>
      </c>
      <c r="H733" s="199" t="s">
        <v>152</v>
      </c>
      <c r="I733" s="197">
        <f>VLOOKUP(Productos!C13,Tabla3[[Nombre]:[Precio]],3,FALSE)</f>
        <v>0.25</v>
      </c>
      <c r="J733" s="132">
        <v>1</v>
      </c>
      <c r="K733" s="9">
        <f t="shared" si="82"/>
        <v>0.25</v>
      </c>
    </row>
    <row r="734" spans="2:11" x14ac:dyDescent="0.25">
      <c r="B734" s="3">
        <f>ROW(A10)</f>
        <v>10</v>
      </c>
      <c r="C734" s="195">
        <f t="shared" si="85"/>
        <v>45555</v>
      </c>
      <c r="D734" s="3">
        <f>ROW(A10)</f>
        <v>10</v>
      </c>
      <c r="E734" s="114" t="str">
        <f>VLOOKUP(Productos!B14,Tabla3[],2,FALSE)</f>
        <v>Choco-Banano</v>
      </c>
      <c r="F734" s="196" t="str">
        <f>VLOOKUP(Productos!C14,Tabla3[[Nombre]:[Precio]],2,FALSE)</f>
        <v>Golosinas</v>
      </c>
      <c r="G734" s="198" t="s">
        <v>173</v>
      </c>
      <c r="H734" s="199" t="s">
        <v>153</v>
      </c>
      <c r="I734" s="197">
        <f>VLOOKUP(Productos!C14,Tabla3[[Nombre]:[Precio]],3,FALSE)</f>
        <v>0.25</v>
      </c>
      <c r="J734" s="132">
        <v>1</v>
      </c>
      <c r="K734" s="9">
        <f t="shared" si="82"/>
        <v>0.25</v>
      </c>
    </row>
    <row r="735" spans="2:11" x14ac:dyDescent="0.25">
      <c r="B735" s="3">
        <f>ROW(A11)</f>
        <v>11</v>
      </c>
      <c r="C735" s="195">
        <f t="shared" si="85"/>
        <v>45555</v>
      </c>
      <c r="D735" s="3">
        <f>ROW(A11)</f>
        <v>11</v>
      </c>
      <c r="E735" s="114" t="str">
        <f>VLOOKUP(Productos!B15,Tabla3[],2,FALSE)</f>
        <v>Bolo de Tamarindo</v>
      </c>
      <c r="F735" s="196" t="str">
        <f>VLOOKUP(Productos!C15,Tabla3[[Nombre]:[Precio]],2,FALSE)</f>
        <v>Golosinas</v>
      </c>
      <c r="G735" s="198" t="s">
        <v>173</v>
      </c>
      <c r="H735" s="199" t="s">
        <v>152</v>
      </c>
      <c r="I735" s="197">
        <f>VLOOKUP(Productos!C15,Tabla3[[Nombre]:[Precio]],3,FALSE)</f>
        <v>0.05</v>
      </c>
      <c r="J735" s="132">
        <v>1</v>
      </c>
      <c r="K735" s="9">
        <f t="shared" si="82"/>
        <v>0.05</v>
      </c>
    </row>
    <row r="736" spans="2:11" x14ac:dyDescent="0.25">
      <c r="B736" s="3">
        <f>ROW(A13)</f>
        <v>13</v>
      </c>
      <c r="C736" s="195">
        <f t="shared" si="85"/>
        <v>45555</v>
      </c>
      <c r="D736" s="3">
        <f>ROW(A13)</f>
        <v>13</v>
      </c>
      <c r="E736" s="114" t="str">
        <f>VLOOKUP(Productos!B17,Tabla3[],2,FALSE)</f>
        <v>Arroz Libra</v>
      </c>
      <c r="F736" s="196" t="str">
        <f>VLOOKUP(Productos!C17,Tabla3[[Nombre]:[Precio]],2,FALSE)</f>
        <v>Primera Necesidad</v>
      </c>
      <c r="G736" s="198" t="s">
        <v>174</v>
      </c>
      <c r="H736" s="199" t="s">
        <v>151</v>
      </c>
      <c r="I736" s="197">
        <f>VLOOKUP(Productos!C17,Tabla3[[Nombre]:[Precio]],3,FALSE)</f>
        <v>0.6</v>
      </c>
      <c r="J736" s="132">
        <v>1</v>
      </c>
      <c r="K736" s="9">
        <f t="shared" si="82"/>
        <v>0.6</v>
      </c>
    </row>
    <row r="737" spans="2:11" x14ac:dyDescent="0.25">
      <c r="B737" s="3">
        <f>ROW(A15)</f>
        <v>15</v>
      </c>
      <c r="C737" s="195">
        <f t="shared" si="85"/>
        <v>45555</v>
      </c>
      <c r="D737" s="3">
        <f>ROW(A15)</f>
        <v>15</v>
      </c>
      <c r="E737" s="114" t="str">
        <f>VLOOKUP(Productos!B19,Tabla3[],2,FALSE)</f>
        <v>Azucar Media Libra</v>
      </c>
      <c r="F737" s="196" t="str">
        <f>VLOOKUP(Productos!C19,Tabla3[[Nombre]:[Precio]],2,FALSE)</f>
        <v>Primera Necesidad</v>
      </c>
      <c r="G737" s="198" t="s">
        <v>174</v>
      </c>
      <c r="H737" s="199" t="s">
        <v>151</v>
      </c>
      <c r="I737" s="197">
        <f>VLOOKUP(Productos!C19,Tabla3[[Nombre]:[Precio]],3,FALSE)</f>
        <v>0.35</v>
      </c>
      <c r="J737" s="132">
        <v>1</v>
      </c>
      <c r="K737" s="9">
        <f t="shared" si="82"/>
        <v>0.35</v>
      </c>
    </row>
    <row r="738" spans="2:11" x14ac:dyDescent="0.25">
      <c r="B738" s="3">
        <v>11</v>
      </c>
      <c r="C738" s="195">
        <v>45555</v>
      </c>
      <c r="D738" s="3">
        <v>11</v>
      </c>
      <c r="E738" s="114" t="s">
        <v>20</v>
      </c>
      <c r="F738" s="196" t="s">
        <v>15</v>
      </c>
      <c r="G738" s="198" t="s">
        <v>175</v>
      </c>
      <c r="H738" s="199" t="s">
        <v>152</v>
      </c>
      <c r="I738" s="197">
        <v>0.05</v>
      </c>
      <c r="J738" s="132">
        <v>1</v>
      </c>
      <c r="K738" s="9">
        <f t="shared" si="82"/>
        <v>0.05</v>
      </c>
    </row>
    <row r="739" spans="2:11" x14ac:dyDescent="0.25">
      <c r="B739" s="3">
        <f>ROW(A16)</f>
        <v>16</v>
      </c>
      <c r="C739" s="195">
        <f t="shared" si="85"/>
        <v>45555</v>
      </c>
      <c r="D739" s="3">
        <f>ROW(A16)</f>
        <v>16</v>
      </c>
      <c r="E739" s="114" t="str">
        <f>VLOOKUP(Productos!B20,Tabla3[],2,FALSE)</f>
        <v>Gusanitos de Goma</v>
      </c>
      <c r="F739" s="196" t="str">
        <f>VLOOKUP(Productos!C20,Tabla3[[Nombre]:[Precio]],2,FALSE)</f>
        <v>Golosinas</v>
      </c>
      <c r="G739" s="198" t="s">
        <v>175</v>
      </c>
      <c r="H739" s="199" t="s">
        <v>152</v>
      </c>
      <c r="I739" s="197">
        <f>VLOOKUP(Productos!C20,Tabla3[[Nombre]:[Precio]],3,FALSE)</f>
        <v>0.05</v>
      </c>
      <c r="J739" s="132">
        <v>1</v>
      </c>
      <c r="K739" s="9">
        <f t="shared" si="82"/>
        <v>0.05</v>
      </c>
    </row>
    <row r="740" spans="2:11" x14ac:dyDescent="0.25">
      <c r="B740" s="3">
        <f>ROW(A17)</f>
        <v>17</v>
      </c>
      <c r="C740" s="195">
        <f t="shared" si="85"/>
        <v>45555</v>
      </c>
      <c r="D740" s="3">
        <f>ROW(A17)</f>
        <v>17</v>
      </c>
      <c r="E740" s="114" t="str">
        <f>VLOOKUP(Productos!B21,Tabla3[],2,FALSE)</f>
        <v>Chocolate de Mani</v>
      </c>
      <c r="F740" s="196" t="str">
        <f>VLOOKUP(Productos!C21,Tabla3[[Nombre]:[Precio]],2,FALSE)</f>
        <v>Golosinas</v>
      </c>
      <c r="G740" s="198" t="s">
        <v>175</v>
      </c>
      <c r="H740" s="199" t="s">
        <v>152</v>
      </c>
      <c r="I740" s="197">
        <f>VLOOKUP(Productos!C21,Tabla3[[Nombre]:[Precio]],3,FALSE)</f>
        <v>0.05</v>
      </c>
      <c r="J740" s="132">
        <v>1</v>
      </c>
      <c r="K740" s="9">
        <f t="shared" si="82"/>
        <v>0.05</v>
      </c>
    </row>
    <row r="741" spans="2:11" x14ac:dyDescent="0.25">
      <c r="B741" s="3">
        <f>ROW(A20)</f>
        <v>20</v>
      </c>
      <c r="C741" s="195">
        <f t="shared" si="85"/>
        <v>45555</v>
      </c>
      <c r="D741" s="3">
        <f>ROW(A20)</f>
        <v>20</v>
      </c>
      <c r="E741" s="114" t="str">
        <f>VLOOKUP(Productos!B24,Tabla3[],2,FALSE)</f>
        <v>Gelatina de Fresa</v>
      </c>
      <c r="F741" s="196" t="str">
        <f>VLOOKUP(Productos!C24,Tabla3[[Nombre]:[Precio]],2,FALSE)</f>
        <v>Golosinas</v>
      </c>
      <c r="G741" s="198" t="s">
        <v>174</v>
      </c>
      <c r="H741" s="199" t="s">
        <v>152</v>
      </c>
      <c r="I741" s="197">
        <f>VLOOKUP(Productos!C24,Tabla3[[Nombre]:[Precio]],3,FALSE)</f>
        <v>0.25</v>
      </c>
      <c r="J741" s="132">
        <v>1</v>
      </c>
      <c r="K741" s="9">
        <f t="shared" si="82"/>
        <v>0.25</v>
      </c>
    </row>
    <row r="742" spans="2:11" x14ac:dyDescent="0.25">
      <c r="B742" s="3">
        <v>20</v>
      </c>
      <c r="C742" s="195">
        <v>45555</v>
      </c>
      <c r="D742" s="3">
        <v>20</v>
      </c>
      <c r="E742" s="114" t="s">
        <v>155</v>
      </c>
      <c r="F742" s="196" t="s">
        <v>15</v>
      </c>
      <c r="G742" s="198" t="s">
        <v>176</v>
      </c>
      <c r="H742" s="199" t="s">
        <v>152</v>
      </c>
      <c r="I742" s="197">
        <v>0.25</v>
      </c>
      <c r="J742" s="132">
        <v>1</v>
      </c>
      <c r="K742" s="9">
        <f t="shared" si="82"/>
        <v>0.25</v>
      </c>
    </row>
    <row r="743" spans="2:11" x14ac:dyDescent="0.25">
      <c r="B743" s="3">
        <f>ROW(A26)</f>
        <v>26</v>
      </c>
      <c r="C743" s="195">
        <f t="shared" si="85"/>
        <v>45555</v>
      </c>
      <c r="D743" s="3">
        <f>ROW(A26)</f>
        <v>26</v>
      </c>
      <c r="E743" s="114" t="str">
        <f>VLOOKUP(Productos!B30,Tabla3[],2,FALSE)</f>
        <v>Detergente Ciclon Grande</v>
      </c>
      <c r="F743" s="196" t="str">
        <f>VLOOKUP(Productos!C30,Tabla3[[Nombre]:[Precio]],2,FALSE)</f>
        <v>Lavado y Limpieza</v>
      </c>
      <c r="G743" s="198" t="s">
        <v>174</v>
      </c>
      <c r="H743" s="199" t="s">
        <v>151</v>
      </c>
      <c r="I743" s="197">
        <f>VLOOKUP(Productos!C30,Tabla3[[Nombre]:[Precio]],3,FALSE)</f>
        <v>1</v>
      </c>
      <c r="J743" s="132">
        <v>2</v>
      </c>
      <c r="K743" s="9">
        <f t="shared" si="82"/>
        <v>2</v>
      </c>
    </row>
    <row r="744" spans="2:11" x14ac:dyDescent="0.25">
      <c r="B744" s="3">
        <f>ROW(A33)</f>
        <v>33</v>
      </c>
      <c r="C744" s="195">
        <f t="shared" si="85"/>
        <v>45555</v>
      </c>
      <c r="D744" s="3">
        <f>ROW(A33)</f>
        <v>33</v>
      </c>
      <c r="E744" s="114" t="str">
        <f>VLOOKUP(Productos!B37,Tabla3[],2,FALSE)</f>
        <v>Cloro Leon</v>
      </c>
      <c r="F744" s="196" t="str">
        <f>VLOOKUP(Productos!C37,Tabla3[[Nombre]:[Precio]],2,FALSE)</f>
        <v>Lavado y Limpieza</v>
      </c>
      <c r="G744" s="198" t="s">
        <v>175</v>
      </c>
      <c r="H744" s="199" t="s">
        <v>151</v>
      </c>
      <c r="I744" s="197">
        <f>VLOOKUP(Productos!C37,Tabla3[[Nombre]:[Precio]],3,FALSE)</f>
        <v>0.15</v>
      </c>
      <c r="J744" s="132">
        <v>2</v>
      </c>
      <c r="K744" s="9">
        <f t="shared" si="82"/>
        <v>0.3</v>
      </c>
    </row>
    <row r="745" spans="2:11" x14ac:dyDescent="0.25">
      <c r="B745" s="3">
        <f>ROW(A34)</f>
        <v>34</v>
      </c>
      <c r="C745" s="195">
        <f t="shared" si="85"/>
        <v>45555</v>
      </c>
      <c r="D745" s="3">
        <f>ROW(A34)</f>
        <v>34</v>
      </c>
      <c r="E745" s="114" t="str">
        <f>VLOOKUP(Productos!B38,Tabla3[],2,FALSE)</f>
        <v>Azucaradas</v>
      </c>
      <c r="F745" s="196" t="str">
        <f>VLOOKUP(Productos!C38,Tabla3[[Nombre]:[Precio]],2,FALSE)</f>
        <v>Golosinas</v>
      </c>
      <c r="G745" s="198" t="s">
        <v>176</v>
      </c>
      <c r="H745" s="199" t="s">
        <v>153</v>
      </c>
      <c r="I745" s="197">
        <f>VLOOKUP(Productos!C38,Tabla3[[Nombre]:[Precio]],3,FALSE)</f>
        <v>0.1</v>
      </c>
      <c r="J745" s="132">
        <v>1</v>
      </c>
      <c r="K745" s="9">
        <f t="shared" si="82"/>
        <v>0.1</v>
      </c>
    </row>
    <row r="746" spans="2:11" x14ac:dyDescent="0.25">
      <c r="B746" s="3">
        <f>ROW(A35)</f>
        <v>35</v>
      </c>
      <c r="C746" s="195">
        <f t="shared" si="85"/>
        <v>45555</v>
      </c>
      <c r="D746" s="3">
        <f>ROW(A35)</f>
        <v>35</v>
      </c>
      <c r="E746" s="114" t="str">
        <f>VLOOKUP(Productos!B39,Tabla3[],2,FALSE)</f>
        <v>Yoyos</v>
      </c>
      <c r="F746" s="196" t="str">
        <f>VLOOKUP(Productos!C39,Tabla3[[Nombre]:[Precio]],2,FALSE)</f>
        <v>Golosinas</v>
      </c>
      <c r="G746" s="198" t="s">
        <v>174</v>
      </c>
      <c r="H746" s="199" t="s">
        <v>152</v>
      </c>
      <c r="I746" s="197">
        <f>VLOOKUP(Productos!C39,Tabla3[[Nombre]:[Precio]],3,FALSE)</f>
        <v>0.1</v>
      </c>
      <c r="J746" s="132">
        <v>5</v>
      </c>
      <c r="K746" s="9">
        <f t="shared" si="82"/>
        <v>0.5</v>
      </c>
    </row>
    <row r="747" spans="2:11" x14ac:dyDescent="0.25">
      <c r="B747" s="3">
        <v>35</v>
      </c>
      <c r="C747" s="195">
        <v>45555</v>
      </c>
      <c r="D747" s="3">
        <v>35</v>
      </c>
      <c r="E747" s="114" t="s">
        <v>43</v>
      </c>
      <c r="F747" s="196" t="s">
        <v>15</v>
      </c>
      <c r="G747" s="198" t="s">
        <v>176</v>
      </c>
      <c r="H747" s="199" t="s">
        <v>152</v>
      </c>
      <c r="I747" s="197">
        <v>0.1</v>
      </c>
      <c r="J747" s="132">
        <v>1</v>
      </c>
      <c r="K747" s="9">
        <f t="shared" si="82"/>
        <v>0.1</v>
      </c>
    </row>
    <row r="748" spans="2:11" x14ac:dyDescent="0.25">
      <c r="B748" s="3">
        <f>ROW(A37)</f>
        <v>37</v>
      </c>
      <c r="C748" s="195">
        <f t="shared" si="85"/>
        <v>45555</v>
      </c>
      <c r="D748" s="3">
        <f>ROW(A37)</f>
        <v>37</v>
      </c>
      <c r="E748" s="114" t="str">
        <f>VLOOKUP(Productos!B41,Tabla3[],2,FALSE)</f>
        <v>Rosca Roja</v>
      </c>
      <c r="F748" s="196" t="str">
        <f>VLOOKUP(Productos!C41,Tabla3[[Nombre]:[Precio]],2,FALSE)</f>
        <v>Golosinas</v>
      </c>
      <c r="G748" s="198" t="s">
        <v>176</v>
      </c>
      <c r="H748" s="199" t="s">
        <v>152</v>
      </c>
      <c r="I748" s="197">
        <f>VLOOKUP(Productos!C41,Tabla3[[Nombre]:[Precio]],3,FALSE)</f>
        <v>0.1</v>
      </c>
      <c r="J748" s="132">
        <v>1</v>
      </c>
      <c r="K748" s="9">
        <f t="shared" si="82"/>
        <v>0.1</v>
      </c>
    </row>
    <row r="749" spans="2:11" x14ac:dyDescent="0.25">
      <c r="B749" s="3">
        <v>15</v>
      </c>
      <c r="C749" s="195">
        <v>45555</v>
      </c>
      <c r="D749" s="3">
        <v>15</v>
      </c>
      <c r="E749" s="114" t="s">
        <v>24</v>
      </c>
      <c r="F749" s="196" t="s">
        <v>196</v>
      </c>
      <c r="G749" s="198" t="s">
        <v>176</v>
      </c>
      <c r="H749" s="199" t="s">
        <v>151</v>
      </c>
      <c r="I749" s="197">
        <v>0.35</v>
      </c>
      <c r="J749" s="132">
        <v>1</v>
      </c>
      <c r="K749" s="9">
        <f t="shared" si="82"/>
        <v>0.35</v>
      </c>
    </row>
    <row r="750" spans="2:11" x14ac:dyDescent="0.25">
      <c r="B750" s="3">
        <f>ROW(A44)</f>
        <v>44</v>
      </c>
      <c r="C750" s="195">
        <f t="shared" si="85"/>
        <v>45555</v>
      </c>
      <c r="D750" s="3">
        <f>ROW(A44)</f>
        <v>44</v>
      </c>
      <c r="E750" s="114" t="str">
        <f>VLOOKUP(Productos!B48,Tabla3[],2,FALSE)</f>
        <v>Cajas de Fosforos</v>
      </c>
      <c r="F750" s="196" t="str">
        <f>VLOOKUP(Productos!C48,Tabla3[[Nombre]:[Precio]],2,FALSE)</f>
        <v>Primera Necesidad</v>
      </c>
      <c r="G750" s="198" t="s">
        <v>174</v>
      </c>
      <c r="H750" s="199" t="s">
        <v>151</v>
      </c>
      <c r="I750" s="197">
        <f>VLOOKUP(Productos!C48,Tabla3[[Nombre]:[Precio]],3,FALSE)</f>
        <v>0.1</v>
      </c>
      <c r="J750" s="132">
        <v>2</v>
      </c>
      <c r="K750" s="9">
        <f t="shared" si="82"/>
        <v>0.2</v>
      </c>
    </row>
    <row r="751" spans="2:11" x14ac:dyDescent="0.25">
      <c r="B751" s="3">
        <f>ROW(A45)</f>
        <v>45</v>
      </c>
      <c r="C751" s="195">
        <f t="shared" si="85"/>
        <v>45555</v>
      </c>
      <c r="D751" s="3">
        <f>ROW(A45)</f>
        <v>45</v>
      </c>
      <c r="E751" s="114" t="str">
        <f>VLOOKUP(Productos!B49,Tabla3[],2,FALSE)</f>
        <v>Ranchero</v>
      </c>
      <c r="F751" s="196" t="str">
        <f>VLOOKUP(Productos!C49,Tabla3[[Nombre]:[Precio]],2,FALSE)</f>
        <v>Primera Necesidad</v>
      </c>
      <c r="G751" s="198" t="s">
        <v>174</v>
      </c>
      <c r="H751" s="199" t="s">
        <v>151</v>
      </c>
      <c r="I751" s="197">
        <f>VLOOKUP(Productos!C49,Tabla3[[Nombre]:[Precio]],3,FALSE)</f>
        <v>0.25</v>
      </c>
      <c r="J751" s="132">
        <v>1</v>
      </c>
      <c r="K751" s="9">
        <f t="shared" si="82"/>
        <v>0.25</v>
      </c>
    </row>
    <row r="752" spans="2:11" x14ac:dyDescent="0.25">
      <c r="B752" s="3">
        <f>ROW(A51)</f>
        <v>51</v>
      </c>
      <c r="C752" s="195">
        <f t="shared" si="85"/>
        <v>45555</v>
      </c>
      <c r="D752" s="3">
        <f>ROW(A51)</f>
        <v>51</v>
      </c>
      <c r="E752" s="114" t="str">
        <f>VLOOKUP(Productos!B55,Tabla3[],2,FALSE)</f>
        <v>Leche en Polvo La Vaquita</v>
      </c>
      <c r="F752" s="196" t="str">
        <f>VLOOKUP(Productos!C55,Tabla3[[Nombre]:[Precio]],2,FALSE)</f>
        <v>Primera Necesidad</v>
      </c>
      <c r="G752" s="198" t="s">
        <v>174</v>
      </c>
      <c r="H752" s="199" t="s">
        <v>153</v>
      </c>
      <c r="I752" s="197">
        <f>VLOOKUP(Productos!C55,Tabla3[[Nombre]:[Precio]],3,FALSE)</f>
        <v>0.5</v>
      </c>
      <c r="J752" s="132">
        <v>1</v>
      </c>
      <c r="K752" s="9">
        <f t="shared" si="82"/>
        <v>0.5</v>
      </c>
    </row>
    <row r="753" spans="2:11" x14ac:dyDescent="0.25">
      <c r="B753" s="3">
        <f>ROW(A54)</f>
        <v>54</v>
      </c>
      <c r="C753" s="195">
        <f t="shared" si="85"/>
        <v>45555</v>
      </c>
      <c r="D753" s="3">
        <f>ROW(A54)</f>
        <v>54</v>
      </c>
      <c r="E753" s="114" t="str">
        <f>VLOOKUP(Productos!B58,Tabla3[],2,FALSE)</f>
        <v>Desodorante en Sachet Hombres</v>
      </c>
      <c r="F753" s="196" t="str">
        <f>VLOOKUP(Productos!C58,Tabla3[[Nombre]:[Precio]],2,FALSE)</f>
        <v>Limpieza Personal</v>
      </c>
      <c r="G753" s="198" t="s">
        <v>175</v>
      </c>
      <c r="H753" s="199" t="s">
        <v>213</v>
      </c>
      <c r="I753" s="197">
        <f>VLOOKUP(Productos!C58,Tabla3[[Nombre]:[Precio]],3,FALSE)</f>
        <v>0.3</v>
      </c>
      <c r="J753" s="132">
        <v>1</v>
      </c>
      <c r="K753" s="9">
        <f t="shared" si="82"/>
        <v>0.3</v>
      </c>
    </row>
    <row r="754" spans="2:11" x14ac:dyDescent="0.25">
      <c r="B754" s="3">
        <f>ROW(A55)</f>
        <v>55</v>
      </c>
      <c r="C754" s="195">
        <f t="shared" si="85"/>
        <v>45555</v>
      </c>
      <c r="D754" s="3">
        <f>ROW(A55)</f>
        <v>55</v>
      </c>
      <c r="E754" s="114" t="str">
        <f>VLOOKUP(Productos!B59,Tabla3[],2,FALSE)</f>
        <v>Desodorante en Sachet Mujeres</v>
      </c>
      <c r="F754" s="196" t="str">
        <f>VLOOKUP(Productos!C59,Tabla3[[Nombre]:[Precio]],2,FALSE)</f>
        <v>Limpieza Personal</v>
      </c>
      <c r="G754" s="198" t="s">
        <v>175</v>
      </c>
      <c r="H754" s="199" t="s">
        <v>213</v>
      </c>
      <c r="I754" s="197">
        <f>VLOOKUP(Productos!C59,Tabla3[[Nombre]:[Precio]],3,FALSE)</f>
        <v>0.3</v>
      </c>
      <c r="J754" s="132">
        <v>1</v>
      </c>
      <c r="K754" s="9">
        <f t="shared" si="82"/>
        <v>0.3</v>
      </c>
    </row>
    <row r="755" spans="2:11" x14ac:dyDescent="0.25">
      <c r="B755" s="3">
        <f>ROW(A56)</f>
        <v>56</v>
      </c>
      <c r="C755" s="195">
        <f t="shared" si="85"/>
        <v>45555</v>
      </c>
      <c r="D755" s="3">
        <f>ROW(A56)</f>
        <v>56</v>
      </c>
      <c r="E755" s="114" t="str">
        <f>VLOOKUP(Productos!B60,Tabla3[],2,FALSE)</f>
        <v>Mantequilla Bonella en Sachet</v>
      </c>
      <c r="F755" s="196" t="str">
        <f>VLOOKUP(Productos!C60,Tabla3[[Nombre]:[Precio]],2,FALSE)</f>
        <v>Primera Necesidad</v>
      </c>
      <c r="G755" s="198" t="s">
        <v>174</v>
      </c>
      <c r="H755" s="199" t="s">
        <v>151</v>
      </c>
      <c r="I755" s="197">
        <f>VLOOKUP(Productos!C60,Tabla3[[Nombre]:[Precio]],3,FALSE)</f>
        <v>0.5</v>
      </c>
      <c r="J755" s="132">
        <v>1</v>
      </c>
      <c r="K755" s="9">
        <f t="shared" si="82"/>
        <v>0.5</v>
      </c>
    </row>
    <row r="756" spans="2:11" x14ac:dyDescent="0.25">
      <c r="B756" s="3">
        <f>ROW(A61)</f>
        <v>61</v>
      </c>
      <c r="C756" s="195">
        <f t="shared" si="85"/>
        <v>45555</v>
      </c>
      <c r="D756" s="3">
        <f>ROW(A61)</f>
        <v>61</v>
      </c>
      <c r="E756" s="114" t="str">
        <f>VLOOKUP(Productos!B65,Tabla3[],2,FALSE)</f>
        <v>Huevos</v>
      </c>
      <c r="F756" s="196" t="str">
        <f>VLOOKUP(Productos!C65,Tabla3[[Nombre]:[Precio]],2,FALSE)</f>
        <v>Embutidos</v>
      </c>
      <c r="G756" s="198" t="s">
        <v>176</v>
      </c>
      <c r="H756" s="199" t="s">
        <v>151</v>
      </c>
      <c r="I756" s="197">
        <f>VLOOKUP(Productos!C65,Tabla3[[Nombre]:[Precio]],3,FALSE)</f>
        <v>0.2</v>
      </c>
      <c r="J756" s="132">
        <v>2</v>
      </c>
      <c r="K756" s="9">
        <f t="shared" si="82"/>
        <v>0.4</v>
      </c>
    </row>
    <row r="757" spans="2:11" x14ac:dyDescent="0.25">
      <c r="B757" s="3">
        <f>ROW(A77)</f>
        <v>77</v>
      </c>
      <c r="C757" s="195">
        <f t="shared" ref="C757:C760" si="86">DATE(2024,9,20)</f>
        <v>45555</v>
      </c>
      <c r="D757" s="3">
        <f>ROW(A77)</f>
        <v>77</v>
      </c>
      <c r="E757" s="114" t="str">
        <f>VLOOKUP(Productos!B81,Tabla3[],2,FALSE)</f>
        <v>Achiote en sachet</v>
      </c>
      <c r="F757" s="196" t="str">
        <f>VLOOKUP(Productos!C81,Tabla3[[Nombre]:[Precio]],2,FALSE)</f>
        <v>Primera Necesidad</v>
      </c>
      <c r="G757" s="198" t="s">
        <v>174</v>
      </c>
      <c r="H757" s="199" t="s">
        <v>151</v>
      </c>
      <c r="I757" s="197">
        <f>VLOOKUP(Productos!C81,Tabla3[[Nombre]:[Precio]],3,FALSE)</f>
        <v>0.2</v>
      </c>
      <c r="J757" s="132">
        <v>2</v>
      </c>
      <c r="K757" s="9">
        <f t="shared" si="82"/>
        <v>0.4</v>
      </c>
    </row>
    <row r="758" spans="2:11" x14ac:dyDescent="0.25">
      <c r="B758" s="3">
        <f>ROW(A108)</f>
        <v>108</v>
      </c>
      <c r="C758" s="195">
        <f t="shared" si="86"/>
        <v>45555</v>
      </c>
      <c r="D758" s="3">
        <f>ROW(A108)</f>
        <v>108</v>
      </c>
      <c r="E758" s="114" t="str">
        <f>VLOOKUP(Productos!B111,Tabla3[],2,FALSE)</f>
        <v xml:space="preserve"> Platano</v>
      </c>
      <c r="F758" s="196" t="str">
        <f>VLOOKUP(Productos!C111,Tabla3[[Nombre]:[Precio]],2,FALSE)</f>
        <v>Primera Necesidad</v>
      </c>
      <c r="G758" s="198" t="s">
        <v>174</v>
      </c>
      <c r="H758" s="199" t="s">
        <v>151</v>
      </c>
      <c r="I758" s="197">
        <v>1</v>
      </c>
      <c r="J758" s="132">
        <v>1</v>
      </c>
      <c r="K758" s="9">
        <f t="shared" si="82"/>
        <v>1</v>
      </c>
    </row>
    <row r="759" spans="2:11" x14ac:dyDescent="0.25">
      <c r="B759" s="3">
        <f>ROW(A127)</f>
        <v>127</v>
      </c>
      <c r="C759" s="195">
        <f t="shared" si="86"/>
        <v>45555</v>
      </c>
      <c r="D759" s="3">
        <f>ROW(A127)</f>
        <v>127</v>
      </c>
      <c r="E759" s="114" t="str">
        <f>VLOOKUP(Productos!B130,Tabla3[],2,FALSE)</f>
        <v>220V</v>
      </c>
      <c r="F759" s="196" t="str">
        <f>VLOOKUP(Productos!C130,Tabla3[[Nombre]:[Precio]],2,FALSE)</f>
        <v>Bebidas</v>
      </c>
      <c r="G759" s="198" t="s">
        <v>174</v>
      </c>
      <c r="H759" s="199" t="s">
        <v>151</v>
      </c>
      <c r="I759" s="197">
        <f>VLOOKUP(Productos!C130,Tabla3[[Nombre]:[Precio]],3,FALSE)</f>
        <v>0.5</v>
      </c>
      <c r="J759" s="132">
        <v>1</v>
      </c>
      <c r="K759" s="9">
        <f t="shared" si="82"/>
        <v>0.5</v>
      </c>
    </row>
    <row r="760" spans="2:11" x14ac:dyDescent="0.25">
      <c r="B760" s="3">
        <f>ROW(A129)</f>
        <v>129</v>
      </c>
      <c r="C760" s="195">
        <f t="shared" si="86"/>
        <v>45555</v>
      </c>
      <c r="D760" s="3">
        <f>ROW(A129)</f>
        <v>129</v>
      </c>
      <c r="E760" s="114" t="str">
        <f>VLOOKUP(Productos!B132,Tabla3[],2,FALSE)</f>
        <v>Helado de Coco</v>
      </c>
      <c r="F760" s="196" t="str">
        <f>VLOOKUP(Productos!C132,Tabla3[[Nombre]:[Precio]],2,FALSE)</f>
        <v>Golosinas</v>
      </c>
      <c r="G760" s="198" t="s">
        <v>176</v>
      </c>
      <c r="H760" s="199" t="s">
        <v>152</v>
      </c>
      <c r="I760" s="197">
        <f>VLOOKUP(Productos!C132,Tabla3[[Nombre]:[Precio]],3,FALSE)</f>
        <v>0.25</v>
      </c>
      <c r="J760" s="132">
        <v>1</v>
      </c>
      <c r="K760" s="9">
        <f t="shared" si="82"/>
        <v>0.25</v>
      </c>
    </row>
    <row r="761" spans="2:11" x14ac:dyDescent="0.25">
      <c r="B761" s="3">
        <f>ROW(A130)</f>
        <v>130</v>
      </c>
      <c r="C761" s="195">
        <f t="shared" ref="C761:C763" si="87">DATE(2024,9,20)</f>
        <v>45555</v>
      </c>
      <c r="D761" s="3">
        <f>ROW(A130)</f>
        <v>130</v>
      </c>
      <c r="E761" s="114" t="str">
        <f>VLOOKUP(Productos!B133,Tabla3[],2,FALSE)</f>
        <v>Cola Tropical Fresa</v>
      </c>
      <c r="F761" s="196" t="str">
        <f>VLOOKUP(Productos!C133,Tabla3[[Nombre]:[Precio]],2,FALSE)</f>
        <v>Bebidas</v>
      </c>
      <c r="G761" s="198" t="s">
        <v>174</v>
      </c>
      <c r="H761" s="199" t="s">
        <v>151</v>
      </c>
      <c r="I761" s="197">
        <f>VLOOKUP(Productos!C133,Tabla3[[Nombre]:[Precio]],3,FALSE)</f>
        <v>1.2</v>
      </c>
      <c r="J761" s="132">
        <v>1</v>
      </c>
      <c r="K761" s="9">
        <f t="shared" si="82"/>
        <v>1.2</v>
      </c>
    </row>
    <row r="762" spans="2:11" x14ac:dyDescent="0.25">
      <c r="B762" s="3">
        <f>ROW(A135)</f>
        <v>135</v>
      </c>
      <c r="C762" s="195">
        <f t="shared" si="87"/>
        <v>45555</v>
      </c>
      <c r="D762" s="3">
        <f>ROW(A135)</f>
        <v>135</v>
      </c>
      <c r="E762" s="114" t="str">
        <f>VLOOKUP(Productos!B138,Tabla3[],2,FALSE)</f>
        <v>Chicle Kataboom Fresa</v>
      </c>
      <c r="F762" s="196" t="str">
        <f>VLOOKUP(Productos!C138,Tabla3[[Nombre]:[Precio]],2,FALSE)</f>
        <v>Golosinas</v>
      </c>
      <c r="G762" s="198" t="s">
        <v>175</v>
      </c>
      <c r="H762" s="199" t="s">
        <v>152</v>
      </c>
      <c r="I762" s="197">
        <f>VLOOKUP(Productos!C138,Tabla3[[Nombre]:[Precio]],3,FALSE)</f>
        <v>0.05</v>
      </c>
      <c r="J762" s="132">
        <v>2</v>
      </c>
      <c r="K762" s="9">
        <f t="shared" si="82"/>
        <v>0.1</v>
      </c>
    </row>
    <row r="763" spans="2:11" x14ac:dyDescent="0.25">
      <c r="B763" s="3">
        <f>ROW(A136)</f>
        <v>136</v>
      </c>
      <c r="C763" s="195">
        <f t="shared" si="87"/>
        <v>45555</v>
      </c>
      <c r="D763" s="3">
        <f>ROW(A136)</f>
        <v>136</v>
      </c>
      <c r="E763" s="114" t="str">
        <f>VLOOKUP(Productos!B139,Tabla3[],2,FALSE)</f>
        <v>Detergente Sapolio</v>
      </c>
      <c r="F763" s="196" t="str">
        <f>VLOOKUP(Productos!C139,Tabla3[[Nombre]:[Precio]],2,FALSE)</f>
        <v>Lavado y Limpieza</v>
      </c>
      <c r="G763" s="198" t="s">
        <v>176</v>
      </c>
      <c r="H763" s="199" t="s">
        <v>151</v>
      </c>
      <c r="I763" s="197">
        <f>VLOOKUP(Productos!C139,Tabla3[[Nombre]:[Precio]],3,FALSE)</f>
        <v>0.5</v>
      </c>
      <c r="J763" s="132">
        <v>1</v>
      </c>
      <c r="K763" s="9">
        <f t="shared" si="82"/>
        <v>0.5</v>
      </c>
    </row>
    <row r="764" spans="2:11" x14ac:dyDescent="0.25">
      <c r="B764" s="3">
        <f>ROW(A4)</f>
        <v>4</v>
      </c>
      <c r="C764" s="200">
        <f t="shared" ref="C764:C781" si="88">DATE(2024,9,21)</f>
        <v>45556</v>
      </c>
      <c r="D764" s="3">
        <f>ROW(A4)</f>
        <v>4</v>
      </c>
      <c r="E764" s="201" t="str">
        <f>VLOOKUP(Productos!B8,Tabla3[[ID Producto]:[Categoria]],2,FALSE)</f>
        <v>Helado de Manjar</v>
      </c>
      <c r="F764" s="128" t="str">
        <f>VLOOKUP(Productos!C8,Tabla3[[Nombre]:[Precio]],2,FALSE)</f>
        <v>Golosinas</v>
      </c>
      <c r="G764" s="145" t="s">
        <v>173</v>
      </c>
      <c r="H764" s="146" t="s">
        <v>152</v>
      </c>
      <c r="I764" s="127">
        <f>VLOOKUP(Productos!C8,Tabla3[[Nombre]:[Precio]],3,FALSE)</f>
        <v>0.25</v>
      </c>
      <c r="J764" s="79">
        <v>1</v>
      </c>
      <c r="K764" s="9">
        <f t="shared" si="82"/>
        <v>0.25</v>
      </c>
    </row>
    <row r="765" spans="2:11" x14ac:dyDescent="0.25">
      <c r="B765" s="3">
        <f>ROW(A13)</f>
        <v>13</v>
      </c>
      <c r="C765" s="200">
        <f t="shared" si="88"/>
        <v>45556</v>
      </c>
      <c r="D765" s="3">
        <f>ROW(A13)</f>
        <v>13</v>
      </c>
      <c r="E765" s="201" t="str">
        <f>VLOOKUP(Productos!B17,Tabla3[[ID Producto]:[Categoria]],2,FALSE)</f>
        <v>Arroz Libra</v>
      </c>
      <c r="F765" s="128" t="str">
        <f>VLOOKUP(Productos!C17,Tabla3[[Nombre]:[Precio]],2,FALSE)</f>
        <v>Primera Necesidad</v>
      </c>
      <c r="G765" s="145" t="s">
        <v>174</v>
      </c>
      <c r="H765" s="146" t="s">
        <v>151</v>
      </c>
      <c r="I765" s="127">
        <f>VLOOKUP(Productos!C17,Tabla3[[Nombre]:[Precio]],3,FALSE)</f>
        <v>0.6</v>
      </c>
      <c r="J765" s="79">
        <v>1</v>
      </c>
      <c r="K765" s="9">
        <f t="shared" si="82"/>
        <v>0.6</v>
      </c>
    </row>
    <row r="766" spans="2:11" x14ac:dyDescent="0.25">
      <c r="B766" s="3">
        <f>ROW(A17)</f>
        <v>17</v>
      </c>
      <c r="C766" s="200">
        <f t="shared" si="88"/>
        <v>45556</v>
      </c>
      <c r="D766" s="3">
        <f>ROW(A17)</f>
        <v>17</v>
      </c>
      <c r="E766" s="201" t="str">
        <f>VLOOKUP(Productos!B21,Tabla3[[ID Producto]:[Categoria]],2,FALSE)</f>
        <v>Chocolate de Mani</v>
      </c>
      <c r="F766" s="128" t="str">
        <f>VLOOKUP(Productos!C21,Tabla3[[Nombre]:[Precio]],2,FALSE)</f>
        <v>Golosinas</v>
      </c>
      <c r="G766" s="145" t="s">
        <v>174</v>
      </c>
      <c r="H766" s="146" t="s">
        <v>152</v>
      </c>
      <c r="I766" s="127">
        <f>VLOOKUP(Productos!C21,Tabla3[[Nombre]:[Precio]],3,FALSE)</f>
        <v>0.05</v>
      </c>
      <c r="J766" s="79">
        <v>2</v>
      </c>
      <c r="K766" s="9">
        <f t="shared" si="82"/>
        <v>0.1</v>
      </c>
    </row>
    <row r="767" spans="2:11" x14ac:dyDescent="0.25">
      <c r="B767" s="3">
        <f>ROW(A18)</f>
        <v>18</v>
      </c>
      <c r="C767" s="200">
        <f t="shared" si="88"/>
        <v>45556</v>
      </c>
      <c r="D767" s="3">
        <f>ROW(A18)</f>
        <v>18</v>
      </c>
      <c r="E767" s="201" t="str">
        <f>VLOOKUP(Productos!B22,Tabla3[[ID Producto]:[Categoria]],2,FALSE)</f>
        <v>Menta</v>
      </c>
      <c r="F767" s="128" t="str">
        <f>VLOOKUP(Productos!C22,Tabla3[[Nombre]:[Precio]],2,FALSE)</f>
        <v>Golosinas</v>
      </c>
      <c r="G767" s="145" t="s">
        <v>174</v>
      </c>
      <c r="H767" s="146" t="s">
        <v>152</v>
      </c>
      <c r="I767" s="127">
        <f>VLOOKUP(Productos!C22,Tabla3[[Nombre]:[Precio]],3,FALSE)</f>
        <v>0.05</v>
      </c>
      <c r="J767" s="79">
        <v>2</v>
      </c>
      <c r="K767" s="9">
        <f t="shared" si="82"/>
        <v>0.1</v>
      </c>
    </row>
    <row r="768" spans="2:11" x14ac:dyDescent="0.25">
      <c r="B768" s="3">
        <f>ROW(A19)</f>
        <v>19</v>
      </c>
      <c r="C768" s="200">
        <f t="shared" si="88"/>
        <v>45556</v>
      </c>
      <c r="D768" s="3">
        <f>ROW(A19)</f>
        <v>19</v>
      </c>
      <c r="E768" s="201" t="str">
        <f>VLOOKUP(Productos!B23,Tabla3[[ID Producto]:[Categoria]],2,FALSE)</f>
        <v>Chupete de Sal</v>
      </c>
      <c r="F768" s="128" t="str">
        <f>VLOOKUP(Productos!C23,Tabla3[[Nombre]:[Precio]],2,FALSE)</f>
        <v>Golosinas</v>
      </c>
      <c r="G768" s="145" t="s">
        <v>176</v>
      </c>
      <c r="H768" s="146" t="s">
        <v>152</v>
      </c>
      <c r="I768" s="127">
        <f>VLOOKUP(Productos!C23,Tabla3[[Nombre]:[Precio]],3,FALSE)</f>
        <v>0.05</v>
      </c>
      <c r="J768" s="79">
        <v>3</v>
      </c>
      <c r="K768" s="9">
        <f t="shared" si="82"/>
        <v>0.15000000000000002</v>
      </c>
    </row>
    <row r="769" spans="2:11" x14ac:dyDescent="0.25">
      <c r="B769" s="3">
        <f>ROW(A24)</f>
        <v>24</v>
      </c>
      <c r="C769" s="200">
        <f t="shared" si="88"/>
        <v>45556</v>
      </c>
      <c r="D769" s="3">
        <f>ROW(A24)</f>
        <v>24</v>
      </c>
      <c r="E769" s="201" t="str">
        <f>VLOOKUP(Productos!B28,Tabla3[[ID Producto]:[Categoria]],2,FALSE)</f>
        <v>Helado de Mani</v>
      </c>
      <c r="F769" s="128" t="str">
        <f>VLOOKUP(Productos!C28,Tabla3[[Nombre]:[Precio]],2,FALSE)</f>
        <v>Golosinas</v>
      </c>
      <c r="G769" s="145" t="s">
        <v>175</v>
      </c>
      <c r="H769" s="146" t="s">
        <v>152</v>
      </c>
      <c r="I769" s="127">
        <f>VLOOKUP(Productos!C28,Tabla3[[Nombre]:[Precio]],3,FALSE)</f>
        <v>0.25</v>
      </c>
      <c r="J769" s="79">
        <v>1</v>
      </c>
      <c r="K769" s="9">
        <f t="shared" si="82"/>
        <v>0.25</v>
      </c>
    </row>
    <row r="770" spans="2:11" x14ac:dyDescent="0.25">
      <c r="B770" s="3">
        <v>24</v>
      </c>
      <c r="C770" s="200">
        <v>45556</v>
      </c>
      <c r="D770" s="3">
        <v>24</v>
      </c>
      <c r="E770" s="201" t="s">
        <v>32</v>
      </c>
      <c r="F770" s="128" t="s">
        <v>15</v>
      </c>
      <c r="G770" s="145" t="s">
        <v>174</v>
      </c>
      <c r="H770" s="146" t="s">
        <v>152</v>
      </c>
      <c r="I770" s="127">
        <v>0.25</v>
      </c>
      <c r="J770" s="79">
        <v>3</v>
      </c>
      <c r="K770" s="9">
        <f t="shared" si="82"/>
        <v>0.75</v>
      </c>
    </row>
    <row r="771" spans="2:11" x14ac:dyDescent="0.25">
      <c r="B771" s="3">
        <f>ROW(A35)</f>
        <v>35</v>
      </c>
      <c r="C771" s="200">
        <f t="shared" si="88"/>
        <v>45556</v>
      </c>
      <c r="D771" s="3">
        <f>ROW(A35)</f>
        <v>35</v>
      </c>
      <c r="E771" s="201" t="str">
        <f>VLOOKUP(Productos!B39,Tabla3[[ID Producto]:[Categoria]],2,FALSE)</f>
        <v>Yoyos</v>
      </c>
      <c r="F771" s="128" t="str">
        <f>VLOOKUP(Productos!C39,Tabla3[[Nombre]:[Precio]],2,FALSE)</f>
        <v>Golosinas</v>
      </c>
      <c r="G771" s="145" t="s">
        <v>174</v>
      </c>
      <c r="H771" s="146" t="s">
        <v>152</v>
      </c>
      <c r="I771" s="127">
        <f>VLOOKUP(Productos!C39,Tabla3[[Nombre]:[Precio]],3,FALSE)</f>
        <v>0.1</v>
      </c>
      <c r="J771" s="79">
        <v>1</v>
      </c>
      <c r="K771" s="9">
        <f t="shared" si="82"/>
        <v>0.1</v>
      </c>
    </row>
    <row r="772" spans="2:11" x14ac:dyDescent="0.25">
      <c r="B772" s="3">
        <f>ROW(A37)</f>
        <v>37</v>
      </c>
      <c r="C772" s="200">
        <f t="shared" si="88"/>
        <v>45556</v>
      </c>
      <c r="D772" s="3">
        <f>ROW(A37)</f>
        <v>37</v>
      </c>
      <c r="E772" s="201" t="str">
        <f>VLOOKUP(Productos!B41,Tabla3[[ID Producto]:[Categoria]],2,FALSE)</f>
        <v>Rosca Roja</v>
      </c>
      <c r="F772" s="128" t="str">
        <f>VLOOKUP(Productos!C41,Tabla3[[Nombre]:[Precio]],2,FALSE)</f>
        <v>Golosinas</v>
      </c>
      <c r="G772" s="145" t="s">
        <v>175</v>
      </c>
      <c r="H772" s="146" t="s">
        <v>152</v>
      </c>
      <c r="I772" s="127">
        <v>0.05</v>
      </c>
      <c r="J772" s="79">
        <v>2</v>
      </c>
      <c r="K772" s="9">
        <f t="shared" si="82"/>
        <v>0.1</v>
      </c>
    </row>
    <row r="773" spans="2:11" x14ac:dyDescent="0.25">
      <c r="B773" s="3">
        <f>ROW(A42)</f>
        <v>42</v>
      </c>
      <c r="C773" s="200">
        <f t="shared" si="88"/>
        <v>45556</v>
      </c>
      <c r="D773" s="3">
        <f>ROW(A42)</f>
        <v>42</v>
      </c>
      <c r="E773" s="201" t="str">
        <f>VLOOKUP(Productos!B46,Tabla3[[ID Producto]:[Categoria]],2,FALSE)</f>
        <v>Cigarrillos Carnival Unidad</v>
      </c>
      <c r="F773" s="128" t="str">
        <f>VLOOKUP(Productos!C46,Tabla3[[Nombre]:[Precio]],2,FALSE)</f>
        <v>Primera Necesidad</v>
      </c>
      <c r="G773" s="145" t="s">
        <v>176</v>
      </c>
      <c r="H773" s="146" t="s">
        <v>151</v>
      </c>
      <c r="I773" s="127">
        <f>VLOOKUP(Productos!C46,Tabla3[[Nombre]:[Precio]],3,FALSE)</f>
        <v>0.2</v>
      </c>
      <c r="J773" s="79">
        <v>3</v>
      </c>
      <c r="K773" s="9">
        <f t="shared" si="82"/>
        <v>0.60000000000000009</v>
      </c>
    </row>
    <row r="774" spans="2:11" x14ac:dyDescent="0.25">
      <c r="B774" s="3">
        <v>43</v>
      </c>
      <c r="C774" s="200">
        <v>45556</v>
      </c>
      <c r="D774" s="3">
        <v>43</v>
      </c>
      <c r="E774" s="201" t="s">
        <v>51</v>
      </c>
      <c r="F774" s="128" t="s">
        <v>196</v>
      </c>
      <c r="G774" s="145" t="s">
        <v>175</v>
      </c>
      <c r="H774" s="146" t="s">
        <v>151</v>
      </c>
      <c r="I774" s="127">
        <v>0.15</v>
      </c>
      <c r="J774" s="79">
        <v>1</v>
      </c>
      <c r="K774" s="9">
        <f t="shared" si="82"/>
        <v>0.15</v>
      </c>
    </row>
    <row r="775" spans="2:11" x14ac:dyDescent="0.25">
      <c r="B775" s="3">
        <f>ROW(A43)</f>
        <v>43</v>
      </c>
      <c r="C775" s="200">
        <f t="shared" si="88"/>
        <v>45556</v>
      </c>
      <c r="D775" s="3">
        <f>ROW(A43)</f>
        <v>43</v>
      </c>
      <c r="E775" s="201" t="str">
        <f>VLOOKUP(Productos!B47,Tabla3[[ID Producto]:[Categoria]],2,FALSE)</f>
        <v>Cigarrillos Modern Unidad</v>
      </c>
      <c r="F775" s="128" t="str">
        <f>VLOOKUP(Productos!C47,Tabla3[[Nombre]:[Precio]],2,FALSE)</f>
        <v>Primera Necesidad</v>
      </c>
      <c r="G775" s="145" t="s">
        <v>174</v>
      </c>
      <c r="H775" s="146" t="s">
        <v>151</v>
      </c>
      <c r="I775" s="127">
        <f>VLOOKUP(Productos!C47,Tabla3[[Nombre]:[Precio]],3,FALSE)</f>
        <v>0.15</v>
      </c>
      <c r="J775" s="79">
        <v>2</v>
      </c>
      <c r="K775" s="9">
        <v>0.25</v>
      </c>
    </row>
    <row r="776" spans="2:11" x14ac:dyDescent="0.25">
      <c r="B776" s="3">
        <f>ROW(A54)</f>
        <v>54</v>
      </c>
      <c r="C776" s="200">
        <f t="shared" si="88"/>
        <v>45556</v>
      </c>
      <c r="D776" s="3">
        <f>ROW(A54)</f>
        <v>54</v>
      </c>
      <c r="E776" s="201" t="str">
        <f>VLOOKUP(Productos!B58,Tabla3[[ID Producto]:[Categoria]],2,FALSE)</f>
        <v>Desodorante en Sachet Hombres</v>
      </c>
      <c r="F776" s="128" t="str">
        <f>VLOOKUP(Productos!C58,Tabla3[[Nombre]:[Precio]],2,FALSE)</f>
        <v>Limpieza Personal</v>
      </c>
      <c r="G776" s="145" t="s">
        <v>174</v>
      </c>
      <c r="H776" s="146" t="s">
        <v>153</v>
      </c>
      <c r="I776" s="127">
        <f>VLOOKUP(Productos!C58,Tabla3[[Nombre]:[Precio]],3,FALSE)</f>
        <v>0.3</v>
      </c>
      <c r="J776" s="79">
        <v>1</v>
      </c>
      <c r="K776" s="9">
        <f t="shared" ref="K776:K791" si="89">+PRODUCT(J776,I776)</f>
        <v>0.3</v>
      </c>
    </row>
    <row r="777" spans="2:11" x14ac:dyDescent="0.25">
      <c r="B777" s="3">
        <f>ROW(A56)</f>
        <v>56</v>
      </c>
      <c r="C777" s="200">
        <f t="shared" si="88"/>
        <v>45556</v>
      </c>
      <c r="D777" s="3">
        <f>ROW(A56)</f>
        <v>56</v>
      </c>
      <c r="E777" s="201" t="str">
        <f>VLOOKUP(Productos!B60,Tabla3[[ID Producto]:[Categoria]],2,FALSE)</f>
        <v>Mantequilla Bonella en Sachet</v>
      </c>
      <c r="F777" s="128" t="str">
        <f>VLOOKUP(Productos!C60,Tabla3[[Nombre]:[Precio]],2,FALSE)</f>
        <v>Primera Necesidad</v>
      </c>
      <c r="G777" s="145" t="s">
        <v>174</v>
      </c>
      <c r="H777" s="146" t="s">
        <v>151</v>
      </c>
      <c r="I777" s="127">
        <f>VLOOKUP(Productos!C60,Tabla3[[Nombre]:[Precio]],3,FALSE)</f>
        <v>0.5</v>
      </c>
      <c r="J777" s="79">
        <v>1</v>
      </c>
      <c r="K777" s="9">
        <f t="shared" si="89"/>
        <v>0.5</v>
      </c>
    </row>
    <row r="778" spans="2:11" x14ac:dyDescent="0.25">
      <c r="B778" s="3">
        <v>56</v>
      </c>
      <c r="C778" s="200">
        <v>45556</v>
      </c>
      <c r="D778" s="3">
        <v>56</v>
      </c>
      <c r="E778" s="201" t="s">
        <v>64</v>
      </c>
      <c r="F778" s="128" t="s">
        <v>196</v>
      </c>
      <c r="G778" s="145" t="s">
        <v>173</v>
      </c>
      <c r="H778" s="146" t="s">
        <v>151</v>
      </c>
      <c r="I778" s="127">
        <v>0.5</v>
      </c>
      <c r="J778" s="79">
        <v>1</v>
      </c>
      <c r="K778" s="9">
        <f t="shared" si="89"/>
        <v>0.5</v>
      </c>
    </row>
    <row r="779" spans="2:11" x14ac:dyDescent="0.25">
      <c r="B779" s="3">
        <f>ROW(A58)</f>
        <v>58</v>
      </c>
      <c r="C779" s="200">
        <f t="shared" si="88"/>
        <v>45556</v>
      </c>
      <c r="D779" s="3">
        <f>ROW(A58)</f>
        <v>58</v>
      </c>
      <c r="E779" s="201" t="str">
        <f>VLOOKUP(Productos!B62,Tabla3[[ID Producto]:[Categoria]],2,FALSE)</f>
        <v>Café Cayetano</v>
      </c>
      <c r="F779" s="128" t="str">
        <f>VLOOKUP(Productos!C62,Tabla3[[Nombre]:[Precio]],2,FALSE)</f>
        <v>Primera Necesidad</v>
      </c>
      <c r="G779" s="145" t="s">
        <v>175</v>
      </c>
      <c r="H779" s="146" t="s">
        <v>151</v>
      </c>
      <c r="I779" s="127">
        <v>0.3</v>
      </c>
      <c r="J779" s="79">
        <v>3</v>
      </c>
      <c r="K779" s="9">
        <f t="shared" si="89"/>
        <v>0.89999999999999991</v>
      </c>
    </row>
    <row r="780" spans="2:11" x14ac:dyDescent="0.25">
      <c r="B780" s="3">
        <f>ROW(A59)</f>
        <v>59</v>
      </c>
      <c r="C780" s="200">
        <f t="shared" si="88"/>
        <v>45556</v>
      </c>
      <c r="D780" s="3">
        <f>ROW(A59)</f>
        <v>59</v>
      </c>
      <c r="E780" s="201" t="str">
        <f>VLOOKUP(Productos!B63,Tabla3[[ID Producto]:[Categoria]],2,FALSE)</f>
        <v>Cocoa</v>
      </c>
      <c r="F780" s="128" t="str">
        <f>VLOOKUP(Productos!C63,Tabla3[[Nombre]:[Precio]],2,FALSE)</f>
        <v>Primera Necesidad</v>
      </c>
      <c r="G780" s="145" t="s">
        <v>173</v>
      </c>
      <c r="H780" s="146" t="s">
        <v>151</v>
      </c>
      <c r="I780" s="127">
        <f>VLOOKUP(Productos!C63,Tabla3[[Nombre]:[Precio]],3,FALSE)</f>
        <v>0.25</v>
      </c>
      <c r="J780" s="79">
        <v>1</v>
      </c>
      <c r="K780" s="9">
        <f t="shared" si="89"/>
        <v>0.25</v>
      </c>
    </row>
    <row r="781" spans="2:11" x14ac:dyDescent="0.25">
      <c r="B781" s="3">
        <f>ROW(A60)</f>
        <v>60</v>
      </c>
      <c r="C781" s="200">
        <f t="shared" si="88"/>
        <v>45556</v>
      </c>
      <c r="D781" s="3">
        <f>ROW(A60)</f>
        <v>60</v>
      </c>
      <c r="E781" s="201" t="str">
        <f>VLOOKUP(Productos!B64,Tabla3[[ID Producto]:[Categoria]],2,FALSE)</f>
        <v>Jugos Yá</v>
      </c>
      <c r="F781" s="128" t="str">
        <f>VLOOKUP(Productos!C64,Tabla3[[Nombre]:[Precio]],2,FALSE)</f>
        <v>Primera Necesidad</v>
      </c>
      <c r="G781" s="145" t="s">
        <v>174</v>
      </c>
      <c r="H781" s="146" t="s">
        <v>151</v>
      </c>
      <c r="I781" s="127">
        <f>VLOOKUP(Productos!C64,Tabla3[[Nombre]:[Precio]],3,FALSE)</f>
        <v>0.3</v>
      </c>
      <c r="J781" s="79">
        <v>1</v>
      </c>
      <c r="K781" s="9">
        <f t="shared" si="89"/>
        <v>0.3</v>
      </c>
    </row>
    <row r="782" spans="2:11" x14ac:dyDescent="0.25">
      <c r="B782" s="3">
        <f>ROW(A66)</f>
        <v>66</v>
      </c>
      <c r="C782" s="200">
        <f t="shared" ref="C782:C788" si="90">DATE(2024,9,21)</f>
        <v>45556</v>
      </c>
      <c r="D782" s="3">
        <f>ROW(A66)</f>
        <v>66</v>
      </c>
      <c r="E782" s="201" t="str">
        <f>VLOOKUP(Productos!B70,Tabla3[[ID Producto]:[Categoria]],2,FALSE)</f>
        <v>Chocolate Osito</v>
      </c>
      <c r="F782" s="128" t="str">
        <f>VLOOKUP(Productos!C70,Tabla3[[Nombre]:[Precio]],2,FALSE)</f>
        <v>Golosinas</v>
      </c>
      <c r="G782" s="145" t="s">
        <v>175</v>
      </c>
      <c r="H782" s="146" t="s">
        <v>152</v>
      </c>
      <c r="I782" s="127">
        <f>VLOOKUP(Productos!C70,Tabla3[[Nombre]:[Precio]],3,FALSE)</f>
        <v>0.3</v>
      </c>
      <c r="J782" s="79">
        <v>1</v>
      </c>
      <c r="K782" s="9">
        <f t="shared" si="89"/>
        <v>0.3</v>
      </c>
    </row>
    <row r="783" spans="2:11" x14ac:dyDescent="0.25">
      <c r="B783" s="3">
        <f>ROW(A85)</f>
        <v>85</v>
      </c>
      <c r="C783" s="200">
        <f t="shared" si="90"/>
        <v>45556</v>
      </c>
      <c r="D783" s="3">
        <f>ROW(A85)</f>
        <v>85</v>
      </c>
      <c r="E783" s="201" t="str">
        <f>VLOOKUP(Productos!B89,Tabla3[[ID Producto]:[Categoria]],2,FALSE)</f>
        <v>Limon</v>
      </c>
      <c r="F783" s="128" t="str">
        <f>VLOOKUP(Productos!C89,Tabla3[[Nombre]:[Precio]],2,FALSE)</f>
        <v>Primera Necesidad</v>
      </c>
      <c r="G783" s="145" t="s">
        <v>173</v>
      </c>
      <c r="H783" s="146" t="s">
        <v>151</v>
      </c>
      <c r="I783" s="127">
        <f>VLOOKUP(Productos!C89,Tabla3[[Nombre]:[Precio]],3,FALSE)</f>
        <v>0.1</v>
      </c>
      <c r="J783" s="79">
        <v>3</v>
      </c>
      <c r="K783" s="9">
        <f t="shared" si="89"/>
        <v>0.30000000000000004</v>
      </c>
    </row>
    <row r="784" spans="2:11" x14ac:dyDescent="0.25">
      <c r="B784" s="3">
        <f>ROW(A126)</f>
        <v>126</v>
      </c>
      <c r="C784" s="200">
        <f t="shared" si="90"/>
        <v>45556</v>
      </c>
      <c r="D784" s="3">
        <f>ROW(A126)</f>
        <v>126</v>
      </c>
      <c r="E784" s="201" t="str">
        <f>VLOOKUP(Productos!B129,Tabla3[[ID Producto]:[Categoria]],2,FALSE)</f>
        <v>Pepsi Cola Pequeña</v>
      </c>
      <c r="F784" s="128" t="str">
        <f>VLOOKUP(Productos!C129,Tabla3[[Nombre]:[Precio]],2,FALSE)</f>
        <v>Bebidas</v>
      </c>
      <c r="G784" s="145" t="s">
        <v>174</v>
      </c>
      <c r="H784" s="146" t="s">
        <v>153</v>
      </c>
      <c r="I784" s="127">
        <f>VLOOKUP(Productos!C129,Tabla3[[Nombre]:[Precio]],3,FALSE)</f>
        <v>0.3</v>
      </c>
      <c r="J784" s="79">
        <v>1</v>
      </c>
      <c r="K784" s="9">
        <f t="shared" si="89"/>
        <v>0.3</v>
      </c>
    </row>
    <row r="785" spans="2:11" x14ac:dyDescent="0.25">
      <c r="B785" s="3">
        <f>ROW(A127)</f>
        <v>127</v>
      </c>
      <c r="C785" s="200">
        <f t="shared" si="90"/>
        <v>45556</v>
      </c>
      <c r="D785" s="3">
        <f>ROW(A127)</f>
        <v>127</v>
      </c>
      <c r="E785" s="201" t="str">
        <f>VLOOKUP(Productos!B130,Tabla3[[ID Producto]:[Categoria]],2,FALSE)</f>
        <v>220V</v>
      </c>
      <c r="F785" s="128" t="str">
        <f>VLOOKUP(Productos!C130,Tabla3[[Nombre]:[Precio]],2,FALSE)</f>
        <v>Bebidas</v>
      </c>
      <c r="G785" s="145" t="s">
        <v>174</v>
      </c>
      <c r="H785" s="146" t="s">
        <v>151</v>
      </c>
      <c r="I785" s="127">
        <f>VLOOKUP(Productos!C130,Tabla3[[Nombre]:[Precio]],3,FALSE)</f>
        <v>0.5</v>
      </c>
      <c r="J785" s="79">
        <v>1</v>
      </c>
      <c r="K785" s="9">
        <f t="shared" si="89"/>
        <v>0.5</v>
      </c>
    </row>
    <row r="786" spans="2:11" x14ac:dyDescent="0.25">
      <c r="B786" s="3">
        <v>129</v>
      </c>
      <c r="C786" s="200">
        <v>45556</v>
      </c>
      <c r="D786" s="3">
        <v>129</v>
      </c>
      <c r="E786" s="201" t="s">
        <v>189</v>
      </c>
      <c r="F786" s="128" t="s">
        <v>15</v>
      </c>
      <c r="G786" s="145" t="s">
        <v>174</v>
      </c>
      <c r="H786" s="146" t="s">
        <v>152</v>
      </c>
      <c r="I786" s="127">
        <v>0.25</v>
      </c>
      <c r="J786" s="79">
        <v>3</v>
      </c>
      <c r="K786" s="9">
        <f t="shared" si="89"/>
        <v>0.75</v>
      </c>
    </row>
    <row r="787" spans="2:11" x14ac:dyDescent="0.25">
      <c r="B787" s="3">
        <v>129</v>
      </c>
      <c r="C787" s="200">
        <v>45556</v>
      </c>
      <c r="D787" s="3">
        <v>129</v>
      </c>
      <c r="E787" s="201" t="s">
        <v>189</v>
      </c>
      <c r="F787" s="128" t="s">
        <v>15</v>
      </c>
      <c r="G787" s="145" t="s">
        <v>176</v>
      </c>
      <c r="H787" s="146" t="s">
        <v>152</v>
      </c>
      <c r="I787" s="127">
        <v>0.25</v>
      </c>
      <c r="J787" s="79">
        <v>1</v>
      </c>
      <c r="K787" s="9">
        <f t="shared" si="89"/>
        <v>0.25</v>
      </c>
    </row>
    <row r="788" spans="2:11" x14ac:dyDescent="0.25">
      <c r="B788" s="3">
        <f>ROW(A129)</f>
        <v>129</v>
      </c>
      <c r="C788" s="200">
        <f t="shared" si="90"/>
        <v>45556</v>
      </c>
      <c r="D788" s="3">
        <f>ROW(A129)</f>
        <v>129</v>
      </c>
      <c r="E788" s="201" t="str">
        <f>VLOOKUP(Productos!B132,Tabla3[[ID Producto]:[Categoria]],2,FALSE)</f>
        <v>Helado de Coco</v>
      </c>
      <c r="F788" s="128" t="str">
        <f>VLOOKUP(Productos!C132,Tabla3[[Nombre]:[Precio]],2,FALSE)</f>
        <v>Golosinas</v>
      </c>
      <c r="G788" s="145" t="s">
        <v>173</v>
      </c>
      <c r="H788" s="146" t="s">
        <v>152</v>
      </c>
      <c r="I788" s="127">
        <f>VLOOKUP(Productos!C132,Tabla3[[Nombre]:[Precio]],3,FALSE)</f>
        <v>0.25</v>
      </c>
      <c r="J788" s="79">
        <v>3</v>
      </c>
      <c r="K788" s="9">
        <f t="shared" si="89"/>
        <v>0.75</v>
      </c>
    </row>
    <row r="789" spans="2:11" x14ac:dyDescent="0.25">
      <c r="B789" s="3">
        <f>ROW(A131)</f>
        <v>131</v>
      </c>
      <c r="C789" s="200">
        <f t="shared" ref="C789:C791" si="91">DATE(2024,9,21)</f>
        <v>45556</v>
      </c>
      <c r="D789" s="3">
        <f>ROW(A131)</f>
        <v>131</v>
      </c>
      <c r="E789" s="201" t="str">
        <f>VLOOKUP(Productos!B134,Tabla3[[ID Producto]:[Categoria]],2,FALSE)</f>
        <v>Cola Gallito</v>
      </c>
      <c r="F789" s="128" t="str">
        <f>VLOOKUP(Productos!C134,Tabla3[[Nombre]:[Precio]],2,FALSE)</f>
        <v>Bebidas</v>
      </c>
      <c r="G789" s="145" t="s">
        <v>175</v>
      </c>
      <c r="H789" s="146" t="s">
        <v>151</v>
      </c>
      <c r="I789" s="127">
        <f>VLOOKUP(Productos!C134,Tabla3[[Nombre]:[Precio]],3,FALSE)</f>
        <v>0.6</v>
      </c>
      <c r="J789" s="79">
        <v>1</v>
      </c>
      <c r="K789" s="9">
        <f t="shared" si="89"/>
        <v>0.6</v>
      </c>
    </row>
    <row r="790" spans="2:11" x14ac:dyDescent="0.25">
      <c r="B790" s="3">
        <f>ROW(A132)</f>
        <v>132</v>
      </c>
      <c r="C790" s="200">
        <f t="shared" si="91"/>
        <v>45556</v>
      </c>
      <c r="D790" s="3">
        <f>ROW(A132)</f>
        <v>132</v>
      </c>
      <c r="E790" s="201" t="str">
        <f>VLOOKUP(Productos!B135,Tabla3[[ID Producto]:[Categoria]],2,FALSE)</f>
        <v>Hiervita</v>
      </c>
      <c r="F790" s="128" t="str">
        <f>VLOOKUP(Productos!C135,Tabla3[[Nombre]:[Precio]],2,FALSE)</f>
        <v>Primera Necesidad</v>
      </c>
      <c r="G790" s="145" t="s">
        <v>173</v>
      </c>
      <c r="H790" s="146" t="s">
        <v>151</v>
      </c>
      <c r="I790" s="127">
        <f>VLOOKUP(Productos!C135,Tabla3[[Nombre]:[Precio]],3,FALSE)</f>
        <v>0.05</v>
      </c>
      <c r="J790" s="79">
        <v>2</v>
      </c>
      <c r="K790" s="9">
        <f t="shared" si="89"/>
        <v>0.1</v>
      </c>
    </row>
    <row r="791" spans="2:11" x14ac:dyDescent="0.25">
      <c r="B791" s="3">
        <f>ROW(A133)</f>
        <v>133</v>
      </c>
      <c r="C791" s="200">
        <f t="shared" si="91"/>
        <v>45556</v>
      </c>
      <c r="D791" s="3">
        <f>ROW(A133)</f>
        <v>133</v>
      </c>
      <c r="E791" s="201" t="str">
        <f>VLOOKUP(Productos!B136,Tabla3[[ID Producto]:[Categoria]],2,FALSE)</f>
        <v>Prestobarba Bic</v>
      </c>
      <c r="F791" s="128" t="str">
        <f>VLOOKUP(Productos!C136,Tabla3[[Nombre]:[Precio]],2,FALSE)</f>
        <v>Limpieza Personal</v>
      </c>
      <c r="G791" s="145" t="s">
        <v>174</v>
      </c>
      <c r="H791" s="146" t="s">
        <v>151</v>
      </c>
      <c r="I791" s="127">
        <f>VLOOKUP(Productos!C136,Tabla3[[Nombre]:[Precio]],3,FALSE)</f>
        <v>0.5</v>
      </c>
      <c r="J791" s="79">
        <v>1</v>
      </c>
      <c r="K791" s="9">
        <f t="shared" si="89"/>
        <v>0.5</v>
      </c>
    </row>
  </sheetData>
  <phoneticPr fontId="2" type="noConversion"/>
  <conditionalFormatting sqref="C105">
    <cfRule type="colorScale" priority="8">
      <colorScale>
        <cfvo type="min"/>
        <cfvo type="max"/>
        <color rgb="FFFF7128"/>
        <color rgb="FFFFEF9C"/>
      </colorScale>
    </cfRule>
  </conditionalFormatting>
  <conditionalFormatting sqref="C106">
    <cfRule type="colorScale" priority="6">
      <colorScale>
        <cfvo type="min"/>
        <cfvo type="max"/>
        <color rgb="FFFF7128"/>
        <color rgb="FFFFEF9C"/>
      </colorScale>
    </cfRule>
  </conditionalFormatting>
  <conditionalFormatting sqref="C107:C109">
    <cfRule type="colorScale" priority="3381">
      <colorScale>
        <cfvo type="min"/>
        <cfvo type="max"/>
        <color rgb="FFFF7128"/>
        <color rgb="FFFFEF9C"/>
      </colorScale>
    </cfRule>
  </conditionalFormatting>
  <conditionalFormatting sqref="D110:D791 B4:E5 C6:C104 D6:E109 F4:H4 B6:B791 I4:K8 J110:J607 I9:J109 K9:K791">
    <cfRule type="colorScale" priority="3410">
      <colorScale>
        <cfvo type="min"/>
        <cfvo type="max"/>
        <color rgb="FFFF7128"/>
        <color rgb="FFFFEF9C"/>
      </colorScale>
    </cfRule>
  </conditionalFormatting>
  <conditionalFormatting sqref="F4:H4 I4:K8 B4:E109 I9:J109 K9:K791 J110:J607 B110:B791 D110:D791">
    <cfRule type="expression" dxfId="0" priority="26">
      <formula>$B4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BC91-FBE7-4ACC-A853-04527D4B7EC1}">
  <sheetPr codeName="Hoja3"/>
  <dimension ref="B4:J68"/>
  <sheetViews>
    <sheetView topLeftCell="B16" workbookViewId="0">
      <selection activeCell="J22" sqref="J22"/>
    </sheetView>
  </sheetViews>
  <sheetFormatPr baseColWidth="10" defaultRowHeight="15" x14ac:dyDescent="0.25"/>
  <cols>
    <col min="2" max="2" width="13.28515625" customWidth="1"/>
    <col min="4" max="4" width="19.28515625" bestFit="1" customWidth="1"/>
    <col min="6" max="6" width="21.28515625" bestFit="1" customWidth="1"/>
    <col min="7" max="7" width="14.7109375" customWidth="1"/>
    <col min="8" max="8" width="37.42578125" bestFit="1" customWidth="1"/>
    <col min="9" max="9" width="31.140625" bestFit="1" customWidth="1"/>
    <col min="10" max="10" width="24.5703125" customWidth="1"/>
  </cols>
  <sheetData>
    <row r="4" spans="2:10" x14ac:dyDescent="0.25">
      <c r="B4" s="59" t="s">
        <v>121</v>
      </c>
      <c r="C4" s="59" t="s">
        <v>1</v>
      </c>
      <c r="D4" s="59" t="s">
        <v>11</v>
      </c>
      <c r="E4" s="59" t="s">
        <v>119</v>
      </c>
      <c r="F4" s="59" t="s">
        <v>191</v>
      </c>
      <c r="G4" s="59" t="s">
        <v>128</v>
      </c>
      <c r="H4" s="59" t="s">
        <v>118</v>
      </c>
      <c r="I4" s="59" t="s">
        <v>181</v>
      </c>
      <c r="J4" s="59" t="s">
        <v>146</v>
      </c>
    </row>
    <row r="5" spans="2:10" x14ac:dyDescent="0.25">
      <c r="B5" s="10">
        <v>51</v>
      </c>
      <c r="C5" s="10">
        <f>+VLOOKUP(B5,Ventas!B5:L110,1,FALSE)</f>
        <v>51</v>
      </c>
      <c r="D5" s="14" t="s">
        <v>122</v>
      </c>
      <c r="E5" s="11" t="s">
        <v>120</v>
      </c>
      <c r="F5" s="15">
        <f>DATE(2024,9,8)</f>
        <v>45543</v>
      </c>
      <c r="G5" s="11">
        <v>1</v>
      </c>
      <c r="H5" s="10" t="s">
        <v>125</v>
      </c>
      <c r="I5" s="16">
        <v>2.4</v>
      </c>
      <c r="J5" s="39">
        <f>SUM(I5:I11)</f>
        <v>13.13</v>
      </c>
    </row>
    <row r="6" spans="2:10" x14ac:dyDescent="0.25">
      <c r="B6" s="10">
        <v>48</v>
      </c>
      <c r="C6" s="10">
        <f>+VLOOKUP(B6,Ventas!B6:L110,1,FALSE)</f>
        <v>48</v>
      </c>
      <c r="D6" s="14" t="s">
        <v>122</v>
      </c>
      <c r="E6" s="11" t="s">
        <v>120</v>
      </c>
      <c r="F6" s="15">
        <f t="shared" ref="F6:F44" si="0">DATE(2024,9,8)</f>
        <v>45543</v>
      </c>
      <c r="G6" s="11">
        <v>1</v>
      </c>
      <c r="H6" s="10" t="s">
        <v>127</v>
      </c>
      <c r="I6" s="16">
        <v>3.74</v>
      </c>
      <c r="J6" s="40"/>
    </row>
    <row r="7" spans="2:10" x14ac:dyDescent="0.25">
      <c r="B7" s="10">
        <v>49</v>
      </c>
      <c r="C7" s="10">
        <f>+VLOOKUP(B7,Ventas!B7:L111,1,FALSE)</f>
        <v>49</v>
      </c>
      <c r="D7" s="14" t="s">
        <v>122</v>
      </c>
      <c r="E7" s="11" t="s">
        <v>120</v>
      </c>
      <c r="F7" s="15">
        <f t="shared" si="0"/>
        <v>45543</v>
      </c>
      <c r="G7" s="11">
        <v>1</v>
      </c>
      <c r="H7" s="10" t="s">
        <v>126</v>
      </c>
      <c r="I7" s="17">
        <v>3.74</v>
      </c>
      <c r="J7" s="40"/>
    </row>
    <row r="8" spans="2:10" x14ac:dyDescent="0.25">
      <c r="B8" s="12" t="s">
        <v>124</v>
      </c>
      <c r="C8" s="20" t="s">
        <v>124</v>
      </c>
      <c r="D8" s="14" t="s">
        <v>122</v>
      </c>
      <c r="E8" s="11" t="s">
        <v>120</v>
      </c>
      <c r="F8" s="15">
        <f t="shared" si="0"/>
        <v>45543</v>
      </c>
      <c r="G8" s="11">
        <v>1</v>
      </c>
      <c r="H8" s="13" t="s">
        <v>123</v>
      </c>
      <c r="I8" s="18">
        <v>0.8</v>
      </c>
      <c r="J8" s="40"/>
    </row>
    <row r="9" spans="2:10" x14ac:dyDescent="0.25">
      <c r="B9" s="10">
        <v>68</v>
      </c>
      <c r="C9" s="20">
        <v>68</v>
      </c>
      <c r="D9" s="14" t="s">
        <v>122</v>
      </c>
      <c r="E9" s="11" t="s">
        <v>120</v>
      </c>
      <c r="F9" s="15">
        <f t="shared" si="0"/>
        <v>45543</v>
      </c>
      <c r="G9" s="11">
        <v>1</v>
      </c>
      <c r="H9" s="10" t="s">
        <v>130</v>
      </c>
      <c r="I9" s="18">
        <v>1.61</v>
      </c>
      <c r="J9" s="40"/>
    </row>
    <row r="10" spans="2:10" x14ac:dyDescent="0.25">
      <c r="B10" s="10">
        <v>38</v>
      </c>
      <c r="C10" s="10">
        <v>38</v>
      </c>
      <c r="D10" s="14" t="s">
        <v>122</v>
      </c>
      <c r="E10" s="11" t="s">
        <v>120</v>
      </c>
      <c r="F10" s="15">
        <f t="shared" si="0"/>
        <v>45543</v>
      </c>
      <c r="G10" s="11">
        <v>1</v>
      </c>
      <c r="H10" s="10" t="s">
        <v>132</v>
      </c>
      <c r="I10" s="18">
        <v>0.42</v>
      </c>
      <c r="J10" s="40"/>
    </row>
    <row r="11" spans="2:10" x14ac:dyDescent="0.25">
      <c r="B11" s="10">
        <v>39</v>
      </c>
      <c r="C11" s="10">
        <v>39</v>
      </c>
      <c r="D11" s="14" t="s">
        <v>122</v>
      </c>
      <c r="E11" s="11" t="s">
        <v>120</v>
      </c>
      <c r="F11" s="15">
        <f t="shared" si="0"/>
        <v>45543</v>
      </c>
      <c r="G11" s="11">
        <v>1</v>
      </c>
      <c r="H11" s="10" t="s">
        <v>133</v>
      </c>
      <c r="I11" s="18">
        <v>0.42</v>
      </c>
      <c r="J11" s="41"/>
    </row>
    <row r="12" spans="2:10" x14ac:dyDescent="0.25">
      <c r="B12" s="21">
        <v>1</v>
      </c>
      <c r="C12" s="21">
        <v>1</v>
      </c>
      <c r="D12" s="42" t="s">
        <v>136</v>
      </c>
      <c r="E12" s="23" t="s">
        <v>120</v>
      </c>
      <c r="F12" s="174">
        <f>DATE(2024,9,8)</f>
        <v>45543</v>
      </c>
      <c r="G12" s="23">
        <v>2</v>
      </c>
      <c r="H12" s="21" t="s">
        <v>7</v>
      </c>
      <c r="I12" s="24">
        <v>4.9000000000000004</v>
      </c>
      <c r="J12" s="73">
        <f>SUM(I12:I21)</f>
        <v>48.45</v>
      </c>
    </row>
    <row r="13" spans="2:10" x14ac:dyDescent="0.25">
      <c r="B13" s="21">
        <v>2</v>
      </c>
      <c r="C13" s="21">
        <v>2</v>
      </c>
      <c r="D13" s="42" t="s">
        <v>136</v>
      </c>
      <c r="E13" s="23" t="s">
        <v>120</v>
      </c>
      <c r="F13" s="174">
        <f t="shared" ref="F13:F18" si="1">DATE(2024,9,8)</f>
        <v>45543</v>
      </c>
      <c r="G13" s="23">
        <v>2</v>
      </c>
      <c r="H13" s="21" t="s">
        <v>8</v>
      </c>
      <c r="I13" s="24">
        <v>4.9000000000000004</v>
      </c>
      <c r="J13" s="73"/>
    </row>
    <row r="14" spans="2:10" x14ac:dyDescent="0.25">
      <c r="B14" s="21">
        <v>21</v>
      </c>
      <c r="C14" s="21">
        <v>21</v>
      </c>
      <c r="D14" s="42" t="s">
        <v>136</v>
      </c>
      <c r="E14" s="23" t="s">
        <v>120</v>
      </c>
      <c r="F14" s="174">
        <f t="shared" si="1"/>
        <v>45543</v>
      </c>
      <c r="G14" s="23">
        <v>2</v>
      </c>
      <c r="H14" s="21" t="s">
        <v>30</v>
      </c>
      <c r="I14" s="24">
        <v>4.9000000000000004</v>
      </c>
      <c r="J14" s="73"/>
    </row>
    <row r="15" spans="2:10" x14ac:dyDescent="0.25">
      <c r="B15" s="21">
        <v>22</v>
      </c>
      <c r="C15" s="21">
        <v>22</v>
      </c>
      <c r="D15" s="42" t="s">
        <v>136</v>
      </c>
      <c r="E15" s="23" t="s">
        <v>120</v>
      </c>
      <c r="F15" s="174">
        <f t="shared" si="1"/>
        <v>45543</v>
      </c>
      <c r="G15" s="23">
        <v>2</v>
      </c>
      <c r="H15" s="21" t="s">
        <v>134</v>
      </c>
      <c r="I15" s="24">
        <v>4.9000000000000004</v>
      </c>
      <c r="J15" s="73"/>
    </row>
    <row r="16" spans="2:10" x14ac:dyDescent="0.25">
      <c r="B16" s="21">
        <v>12</v>
      </c>
      <c r="C16" s="21">
        <v>12</v>
      </c>
      <c r="D16" s="42" t="s">
        <v>136</v>
      </c>
      <c r="E16" s="23" t="s">
        <v>120</v>
      </c>
      <c r="F16" s="174">
        <f t="shared" si="1"/>
        <v>45543</v>
      </c>
      <c r="G16" s="23">
        <v>2</v>
      </c>
      <c r="H16" s="21" t="s">
        <v>21</v>
      </c>
      <c r="I16" s="25">
        <v>3.85</v>
      </c>
      <c r="J16" s="73"/>
    </row>
    <row r="17" spans="2:10" x14ac:dyDescent="0.25">
      <c r="B17" s="21">
        <v>3</v>
      </c>
      <c r="C17" s="21">
        <v>3</v>
      </c>
      <c r="D17" s="42" t="s">
        <v>136</v>
      </c>
      <c r="E17" s="23" t="s">
        <v>120</v>
      </c>
      <c r="F17" s="174">
        <f t="shared" si="1"/>
        <v>45543</v>
      </c>
      <c r="G17" s="23">
        <v>2</v>
      </c>
      <c r="H17" s="21" t="s">
        <v>195</v>
      </c>
      <c r="I17" s="25">
        <v>5.5</v>
      </c>
      <c r="J17" s="73"/>
    </row>
    <row r="18" spans="2:10" x14ac:dyDescent="0.25">
      <c r="B18" s="21">
        <v>84</v>
      </c>
      <c r="C18" s="21">
        <v>84</v>
      </c>
      <c r="D18" s="42" t="s">
        <v>136</v>
      </c>
      <c r="E18" s="23" t="s">
        <v>120</v>
      </c>
      <c r="F18" s="174">
        <f t="shared" si="1"/>
        <v>45543</v>
      </c>
      <c r="G18" s="23">
        <v>2</v>
      </c>
      <c r="H18" s="21" t="s">
        <v>135</v>
      </c>
      <c r="I18" s="22">
        <v>5.05</v>
      </c>
      <c r="J18" s="73"/>
    </row>
    <row r="19" spans="2:10" x14ac:dyDescent="0.25">
      <c r="B19" s="21">
        <v>12</v>
      </c>
      <c r="C19" s="21">
        <v>12</v>
      </c>
      <c r="D19" s="42" t="s">
        <v>136</v>
      </c>
      <c r="E19" s="23" t="s">
        <v>120</v>
      </c>
      <c r="F19" s="162">
        <f>DATE(2024,9,14)</f>
        <v>45549</v>
      </c>
      <c r="G19" s="23">
        <v>2</v>
      </c>
      <c r="H19" s="21" t="s">
        <v>21</v>
      </c>
      <c r="I19" s="22">
        <v>3.95</v>
      </c>
      <c r="J19" s="73"/>
    </row>
    <row r="20" spans="2:10" x14ac:dyDescent="0.25">
      <c r="B20" s="21">
        <v>1</v>
      </c>
      <c r="C20" s="21">
        <v>1</v>
      </c>
      <c r="D20" s="42" t="s">
        <v>136</v>
      </c>
      <c r="E20" s="23" t="s">
        <v>120</v>
      </c>
      <c r="F20" s="162">
        <f>DATE(2024,9,14)</f>
        <v>45549</v>
      </c>
      <c r="G20" s="23">
        <v>2</v>
      </c>
      <c r="H20" s="21" t="s">
        <v>7</v>
      </c>
      <c r="I20" s="22">
        <v>5.3</v>
      </c>
      <c r="J20" s="73"/>
    </row>
    <row r="21" spans="2:10" x14ac:dyDescent="0.25">
      <c r="B21" s="21">
        <v>3</v>
      </c>
      <c r="C21" s="21">
        <v>3</v>
      </c>
      <c r="D21" s="42" t="s">
        <v>136</v>
      </c>
      <c r="E21" s="23" t="s">
        <v>120</v>
      </c>
      <c r="F21" s="162">
        <f>DATE(2024,9,14)</f>
        <v>45549</v>
      </c>
      <c r="G21" s="23">
        <v>2</v>
      </c>
      <c r="H21" s="21" t="s">
        <v>195</v>
      </c>
      <c r="I21" s="22">
        <v>5.2</v>
      </c>
      <c r="J21" s="73"/>
    </row>
    <row r="22" spans="2:10" x14ac:dyDescent="0.25">
      <c r="B22" s="26">
        <v>40</v>
      </c>
      <c r="C22" s="26">
        <v>40</v>
      </c>
      <c r="D22" s="43" t="s">
        <v>137</v>
      </c>
      <c r="E22" s="44" t="s">
        <v>120</v>
      </c>
      <c r="F22" s="175">
        <f>DATE(2024,9,8)</f>
        <v>45543</v>
      </c>
      <c r="G22" s="44">
        <v>3</v>
      </c>
      <c r="H22" s="26" t="s">
        <v>138</v>
      </c>
      <c r="I22" s="27">
        <v>0</v>
      </c>
      <c r="J22" s="45">
        <f>SUM(I22:I25)</f>
        <v>0</v>
      </c>
    </row>
    <row r="23" spans="2:10" x14ac:dyDescent="0.25">
      <c r="B23" s="26">
        <v>40</v>
      </c>
      <c r="C23" s="26">
        <v>40</v>
      </c>
      <c r="D23" s="43" t="s">
        <v>137</v>
      </c>
      <c r="E23" s="44" t="s">
        <v>120</v>
      </c>
      <c r="F23" s="175">
        <f t="shared" ref="F23:F25" si="2">DATE(2024,9,8)</f>
        <v>45543</v>
      </c>
      <c r="G23" s="44">
        <v>3</v>
      </c>
      <c r="H23" s="26" t="s">
        <v>139</v>
      </c>
      <c r="I23" s="27">
        <v>0</v>
      </c>
      <c r="J23" s="46"/>
    </row>
    <row r="24" spans="2:10" x14ac:dyDescent="0.25">
      <c r="B24" s="26">
        <v>19</v>
      </c>
      <c r="C24" s="26">
        <v>19</v>
      </c>
      <c r="D24" s="43" t="s">
        <v>137</v>
      </c>
      <c r="E24" s="44" t="s">
        <v>120</v>
      </c>
      <c r="F24" s="175">
        <f t="shared" si="2"/>
        <v>45543</v>
      </c>
      <c r="G24" s="44">
        <v>3</v>
      </c>
      <c r="H24" s="26" t="s">
        <v>27</v>
      </c>
      <c r="I24" s="27">
        <v>0</v>
      </c>
      <c r="J24" s="46"/>
    </row>
    <row r="25" spans="2:10" x14ac:dyDescent="0.25">
      <c r="B25" s="26">
        <v>23</v>
      </c>
      <c r="C25" s="26">
        <v>23</v>
      </c>
      <c r="D25" s="43" t="s">
        <v>137</v>
      </c>
      <c r="E25" s="44" t="s">
        <v>120</v>
      </c>
      <c r="F25" s="175">
        <f t="shared" si="2"/>
        <v>45543</v>
      </c>
      <c r="G25" s="44">
        <v>3</v>
      </c>
      <c r="H25" s="26" t="s">
        <v>31</v>
      </c>
      <c r="I25" s="27">
        <v>0</v>
      </c>
      <c r="J25" s="46"/>
    </row>
    <row r="26" spans="2:10" x14ac:dyDescent="0.25">
      <c r="B26" s="189">
        <v>135</v>
      </c>
      <c r="C26" s="189">
        <v>135</v>
      </c>
      <c r="D26" s="47" t="s">
        <v>140</v>
      </c>
      <c r="E26" s="48" t="s">
        <v>120</v>
      </c>
      <c r="F26" s="190">
        <f>DATE(2024,9,18)</f>
        <v>45553</v>
      </c>
      <c r="G26" s="48">
        <v>4</v>
      </c>
      <c r="H26" s="38" t="s">
        <v>204</v>
      </c>
      <c r="I26" s="28">
        <v>2.0499999999999998</v>
      </c>
      <c r="J26" s="121">
        <v>5.83</v>
      </c>
    </row>
    <row r="27" spans="2:10" x14ac:dyDescent="0.25">
      <c r="B27" s="189">
        <v>136</v>
      </c>
      <c r="C27" s="189">
        <v>136</v>
      </c>
      <c r="D27" s="47" t="s">
        <v>140</v>
      </c>
      <c r="E27" s="48" t="s">
        <v>120</v>
      </c>
      <c r="F27" s="190">
        <f>DATE(2024,9,18)</f>
        <v>45553</v>
      </c>
      <c r="G27" s="48">
        <v>4</v>
      </c>
      <c r="H27" s="38" t="s">
        <v>205</v>
      </c>
      <c r="I27" s="28">
        <v>3.02</v>
      </c>
      <c r="J27" s="121"/>
    </row>
    <row r="28" spans="2:10" x14ac:dyDescent="0.25">
      <c r="B28" s="29">
        <v>80</v>
      </c>
      <c r="C28" s="29">
        <v>80</v>
      </c>
      <c r="D28" s="49" t="s">
        <v>141</v>
      </c>
      <c r="E28" s="31" t="s">
        <v>120</v>
      </c>
      <c r="F28" s="96">
        <f>DATE(2024,9,21)</f>
        <v>45556</v>
      </c>
      <c r="G28" s="31">
        <v>5</v>
      </c>
      <c r="H28" s="29" t="s">
        <v>87</v>
      </c>
      <c r="I28" s="30">
        <v>1.75</v>
      </c>
      <c r="J28" s="50">
        <v>10.51</v>
      </c>
    </row>
    <row r="29" spans="2:10" x14ac:dyDescent="0.25">
      <c r="B29" s="29">
        <v>77</v>
      </c>
      <c r="C29" s="29">
        <v>77</v>
      </c>
      <c r="D29" s="49" t="s">
        <v>141</v>
      </c>
      <c r="E29" s="31" t="s">
        <v>120</v>
      </c>
      <c r="F29" s="96">
        <f>DATE(2024,9,21)</f>
        <v>45556</v>
      </c>
      <c r="G29" s="31">
        <v>5</v>
      </c>
      <c r="H29" s="29" t="s">
        <v>215</v>
      </c>
      <c r="I29" s="30">
        <v>3.6</v>
      </c>
      <c r="J29" s="50"/>
    </row>
    <row r="30" spans="2:10" x14ac:dyDescent="0.25">
      <c r="B30" s="29">
        <v>58</v>
      </c>
      <c r="C30" s="29">
        <v>58</v>
      </c>
      <c r="D30" s="49" t="s">
        <v>141</v>
      </c>
      <c r="E30" s="31" t="s">
        <v>120</v>
      </c>
      <c r="F30" s="96">
        <f>DATE(2024,9,21)</f>
        <v>45556</v>
      </c>
      <c r="G30" s="31">
        <v>5</v>
      </c>
      <c r="H30" s="29" t="s">
        <v>66</v>
      </c>
      <c r="I30" s="30">
        <v>4.49</v>
      </c>
      <c r="J30" s="50"/>
    </row>
    <row r="31" spans="2:10" x14ac:dyDescent="0.25">
      <c r="B31" s="32">
        <v>17</v>
      </c>
      <c r="C31" s="32">
        <v>17</v>
      </c>
      <c r="D31" s="51" t="s">
        <v>142</v>
      </c>
      <c r="E31" s="52" t="s">
        <v>120</v>
      </c>
      <c r="F31" s="161">
        <f>DATE(2024,9,8)</f>
        <v>45543</v>
      </c>
      <c r="G31" s="74">
        <v>6</v>
      </c>
      <c r="H31" s="32" t="s">
        <v>143</v>
      </c>
      <c r="I31" s="33">
        <v>3.57</v>
      </c>
      <c r="J31" s="53">
        <f>SUM(I31:I37)</f>
        <v>26.189999999999998</v>
      </c>
    </row>
    <row r="32" spans="2:10" x14ac:dyDescent="0.25">
      <c r="B32" s="32">
        <v>14</v>
      </c>
      <c r="C32" s="32">
        <v>14</v>
      </c>
      <c r="D32" s="51" t="s">
        <v>142</v>
      </c>
      <c r="E32" s="52" t="s">
        <v>120</v>
      </c>
      <c r="F32" s="161">
        <f t="shared" ref="F32:F34" si="3">DATE(2024,9,8)</f>
        <v>45543</v>
      </c>
      <c r="G32" s="74">
        <v>6</v>
      </c>
      <c r="H32" s="32" t="s">
        <v>23</v>
      </c>
      <c r="I32" s="33">
        <v>4.46</v>
      </c>
      <c r="J32" s="53"/>
    </row>
    <row r="33" spans="2:10" x14ac:dyDescent="0.25">
      <c r="B33" s="32">
        <v>15</v>
      </c>
      <c r="C33" s="32">
        <v>15</v>
      </c>
      <c r="D33" s="51" t="s">
        <v>142</v>
      </c>
      <c r="E33" s="52" t="s">
        <v>120</v>
      </c>
      <c r="F33" s="161">
        <f t="shared" si="3"/>
        <v>45543</v>
      </c>
      <c r="G33" s="74">
        <v>6</v>
      </c>
      <c r="H33" s="32" t="s">
        <v>24</v>
      </c>
      <c r="I33" s="33">
        <v>2.97</v>
      </c>
      <c r="J33" s="53"/>
    </row>
    <row r="34" spans="2:10" x14ac:dyDescent="0.25">
      <c r="B34" s="32">
        <v>16</v>
      </c>
      <c r="C34" s="32">
        <v>16</v>
      </c>
      <c r="D34" s="51" t="s">
        <v>142</v>
      </c>
      <c r="E34" s="52" t="s">
        <v>120</v>
      </c>
      <c r="F34" s="161">
        <f t="shared" si="3"/>
        <v>45543</v>
      </c>
      <c r="G34" s="74">
        <v>6</v>
      </c>
      <c r="H34" s="32" t="s">
        <v>28</v>
      </c>
      <c r="I34" s="33">
        <v>4.8499999999999996</v>
      </c>
      <c r="J34" s="53"/>
    </row>
    <row r="35" spans="2:10" x14ac:dyDescent="0.25">
      <c r="B35" s="32">
        <v>18</v>
      </c>
      <c r="C35" s="32">
        <v>18</v>
      </c>
      <c r="D35" s="51" t="s">
        <v>142</v>
      </c>
      <c r="E35" s="52" t="s">
        <v>120</v>
      </c>
      <c r="F35" s="184">
        <f>DATE(2024,9,18)</f>
        <v>45553</v>
      </c>
      <c r="G35" s="74">
        <v>6</v>
      </c>
      <c r="H35" s="32" t="s">
        <v>26</v>
      </c>
      <c r="I35" s="33">
        <v>1.82</v>
      </c>
      <c r="J35" s="53"/>
    </row>
    <row r="36" spans="2:10" x14ac:dyDescent="0.25">
      <c r="B36" s="32">
        <v>66</v>
      </c>
      <c r="C36" s="32">
        <v>66</v>
      </c>
      <c r="D36" s="51" t="s">
        <v>142</v>
      </c>
      <c r="E36" s="52" t="s">
        <v>120</v>
      </c>
      <c r="F36" s="184">
        <f>DATE(2024,9,18)</f>
        <v>45553</v>
      </c>
      <c r="G36" s="74">
        <v>6</v>
      </c>
      <c r="H36" s="32" t="s">
        <v>74</v>
      </c>
      <c r="I36" s="33">
        <v>1.72</v>
      </c>
      <c r="J36" s="53"/>
    </row>
    <row r="37" spans="2:10" x14ac:dyDescent="0.25">
      <c r="B37" s="32">
        <v>133</v>
      </c>
      <c r="C37" s="32">
        <v>133</v>
      </c>
      <c r="D37" s="51" t="s">
        <v>142</v>
      </c>
      <c r="E37" s="52" t="s">
        <v>120</v>
      </c>
      <c r="F37" s="184">
        <f>DATE(2024,9,18)</f>
        <v>45553</v>
      </c>
      <c r="G37" s="74">
        <v>6</v>
      </c>
      <c r="H37" s="32" t="s">
        <v>200</v>
      </c>
      <c r="I37" s="33">
        <v>6.8</v>
      </c>
      <c r="J37" s="53"/>
    </row>
    <row r="38" spans="2:10" x14ac:dyDescent="0.25">
      <c r="B38" s="34">
        <v>4</v>
      </c>
      <c r="C38" s="34">
        <v>4</v>
      </c>
      <c r="D38" s="35" t="s">
        <v>144</v>
      </c>
      <c r="E38" s="35" t="s">
        <v>120</v>
      </c>
      <c r="F38" s="160">
        <f t="shared" si="0"/>
        <v>45543</v>
      </c>
      <c r="G38" s="35">
        <v>7</v>
      </c>
      <c r="H38" s="34" t="s">
        <v>9</v>
      </c>
      <c r="I38" s="54">
        <v>3.5</v>
      </c>
      <c r="J38" s="55">
        <f>SUM(I38:I45)</f>
        <v>25.1</v>
      </c>
    </row>
    <row r="39" spans="2:10" x14ac:dyDescent="0.25">
      <c r="B39" s="34">
        <v>9</v>
      </c>
      <c r="C39" s="34">
        <v>9</v>
      </c>
      <c r="D39" s="35" t="s">
        <v>144</v>
      </c>
      <c r="E39" s="35" t="s">
        <v>120</v>
      </c>
      <c r="F39" s="160">
        <f t="shared" si="0"/>
        <v>45543</v>
      </c>
      <c r="G39" s="35">
        <v>7</v>
      </c>
      <c r="H39" s="34" t="s">
        <v>18</v>
      </c>
      <c r="I39" s="54">
        <v>3.5</v>
      </c>
      <c r="J39" s="55"/>
    </row>
    <row r="40" spans="2:10" x14ac:dyDescent="0.25">
      <c r="B40" s="34">
        <v>24</v>
      </c>
      <c r="C40" s="34">
        <v>24</v>
      </c>
      <c r="D40" s="35" t="s">
        <v>144</v>
      </c>
      <c r="E40" s="35" t="s">
        <v>120</v>
      </c>
      <c r="F40" s="160">
        <f t="shared" si="0"/>
        <v>45543</v>
      </c>
      <c r="G40" s="35">
        <v>7</v>
      </c>
      <c r="H40" s="34" t="s">
        <v>32</v>
      </c>
      <c r="I40" s="54">
        <v>3.5</v>
      </c>
      <c r="J40" s="55"/>
    </row>
    <row r="41" spans="2:10" x14ac:dyDescent="0.25">
      <c r="B41" s="34">
        <v>25</v>
      </c>
      <c r="C41" s="34">
        <v>25</v>
      </c>
      <c r="D41" s="35" t="s">
        <v>144</v>
      </c>
      <c r="E41" s="35" t="s">
        <v>120</v>
      </c>
      <c r="F41" s="160">
        <f t="shared" si="0"/>
        <v>45543</v>
      </c>
      <c r="G41" s="35">
        <v>7</v>
      </c>
      <c r="H41" s="34" t="s">
        <v>33</v>
      </c>
      <c r="I41" s="54">
        <v>3.5</v>
      </c>
      <c r="J41" s="55"/>
    </row>
    <row r="42" spans="2:10" x14ac:dyDescent="0.25">
      <c r="B42" s="34">
        <v>107</v>
      </c>
      <c r="C42" s="34">
        <v>107</v>
      </c>
      <c r="D42" s="35" t="s">
        <v>144</v>
      </c>
      <c r="E42" s="35" t="s">
        <v>120</v>
      </c>
      <c r="F42" s="160">
        <f t="shared" si="0"/>
        <v>45543</v>
      </c>
      <c r="G42" s="35">
        <v>7</v>
      </c>
      <c r="H42" s="34" t="s">
        <v>145</v>
      </c>
      <c r="I42" s="54">
        <v>3.5</v>
      </c>
      <c r="J42" s="55"/>
    </row>
    <row r="43" spans="2:10" x14ac:dyDescent="0.25">
      <c r="B43" s="34">
        <v>20</v>
      </c>
      <c r="C43" s="34">
        <v>20</v>
      </c>
      <c r="D43" s="35" t="s">
        <v>144</v>
      </c>
      <c r="E43" s="35" t="s">
        <v>120</v>
      </c>
      <c r="F43" s="160">
        <f t="shared" si="0"/>
        <v>45543</v>
      </c>
      <c r="G43" s="35">
        <v>7</v>
      </c>
      <c r="H43" s="34" t="s">
        <v>29</v>
      </c>
      <c r="I43" s="36">
        <v>1.6</v>
      </c>
      <c r="J43" s="55"/>
    </row>
    <row r="44" spans="2:10" x14ac:dyDescent="0.25">
      <c r="B44" s="34">
        <v>10</v>
      </c>
      <c r="C44" s="34">
        <v>10</v>
      </c>
      <c r="D44" s="35" t="s">
        <v>144</v>
      </c>
      <c r="E44" s="35" t="s">
        <v>120</v>
      </c>
      <c r="F44" s="160">
        <f t="shared" si="0"/>
        <v>45543</v>
      </c>
      <c r="G44" s="35">
        <v>7</v>
      </c>
      <c r="H44" s="34" t="s">
        <v>19</v>
      </c>
      <c r="I44" s="36">
        <v>3</v>
      </c>
      <c r="J44" s="55"/>
    </row>
    <row r="45" spans="2:10" x14ac:dyDescent="0.25">
      <c r="B45" s="34">
        <v>129</v>
      </c>
      <c r="C45" s="34">
        <v>129</v>
      </c>
      <c r="D45" s="35" t="s">
        <v>144</v>
      </c>
      <c r="E45" s="35" t="s">
        <v>120</v>
      </c>
      <c r="F45" s="173">
        <f>DATE(2024,9,10)</f>
        <v>45545</v>
      </c>
      <c r="G45" s="35">
        <v>7</v>
      </c>
      <c r="H45" s="34" t="s">
        <v>189</v>
      </c>
      <c r="I45" s="36">
        <v>3</v>
      </c>
      <c r="J45" s="55"/>
    </row>
    <row r="46" spans="2:10" x14ac:dyDescent="0.25">
      <c r="B46" s="70">
        <v>107</v>
      </c>
      <c r="C46" s="70">
        <v>107</v>
      </c>
      <c r="D46" s="56" t="s">
        <v>190</v>
      </c>
      <c r="E46" s="93" t="s">
        <v>120</v>
      </c>
      <c r="F46" s="92">
        <f>DATE(2024,9,10)</f>
        <v>45545</v>
      </c>
      <c r="G46" s="93">
        <v>8</v>
      </c>
      <c r="H46" s="71" t="s">
        <v>147</v>
      </c>
      <c r="I46" s="72">
        <v>5</v>
      </c>
      <c r="J46" s="67">
        <f>SUM(I46:I62)</f>
        <v>23.05</v>
      </c>
    </row>
    <row r="47" spans="2:10" x14ac:dyDescent="0.25">
      <c r="B47" s="70">
        <v>5</v>
      </c>
      <c r="C47" s="70">
        <v>5</v>
      </c>
      <c r="D47" s="56" t="s">
        <v>190</v>
      </c>
      <c r="E47" s="93" t="s">
        <v>120</v>
      </c>
      <c r="F47" s="92">
        <f>DATE(2024,9,10)</f>
        <v>45545</v>
      </c>
      <c r="G47" s="93">
        <v>8</v>
      </c>
      <c r="H47" s="71" t="s">
        <v>10</v>
      </c>
      <c r="I47" s="72">
        <v>1</v>
      </c>
      <c r="J47" s="67"/>
    </row>
    <row r="48" spans="2:10" x14ac:dyDescent="0.25">
      <c r="B48" s="70">
        <v>6</v>
      </c>
      <c r="C48" s="70">
        <v>6</v>
      </c>
      <c r="D48" s="56" t="s">
        <v>190</v>
      </c>
      <c r="E48" s="93" t="s">
        <v>120</v>
      </c>
      <c r="F48" s="92">
        <f t="shared" ref="F48:F51" si="4">DATE(2024,9,10)</f>
        <v>45545</v>
      </c>
      <c r="G48" s="93">
        <v>8</v>
      </c>
      <c r="H48" s="71" t="s">
        <v>16</v>
      </c>
      <c r="I48" s="72">
        <v>1</v>
      </c>
      <c r="J48" s="67"/>
    </row>
    <row r="49" spans="2:10" x14ac:dyDescent="0.25">
      <c r="B49" s="70">
        <v>11</v>
      </c>
      <c r="C49" s="70">
        <v>11</v>
      </c>
      <c r="D49" s="56" t="s">
        <v>190</v>
      </c>
      <c r="E49" s="93" t="s">
        <v>120</v>
      </c>
      <c r="F49" s="92">
        <f t="shared" si="4"/>
        <v>45545</v>
      </c>
      <c r="G49" s="93">
        <v>8</v>
      </c>
      <c r="H49" s="71" t="s">
        <v>168</v>
      </c>
      <c r="I49" s="72">
        <v>1</v>
      </c>
      <c r="J49" s="67"/>
    </row>
    <row r="50" spans="2:10" x14ac:dyDescent="0.25">
      <c r="B50" s="70">
        <v>119</v>
      </c>
      <c r="C50" s="70">
        <v>119</v>
      </c>
      <c r="D50" s="56" t="s">
        <v>190</v>
      </c>
      <c r="E50" s="93" t="s">
        <v>120</v>
      </c>
      <c r="F50" s="92">
        <f t="shared" si="4"/>
        <v>45545</v>
      </c>
      <c r="G50" s="93">
        <v>8</v>
      </c>
      <c r="H50" s="71" t="s">
        <v>165</v>
      </c>
      <c r="I50" s="72">
        <v>1</v>
      </c>
      <c r="J50" s="67"/>
    </row>
    <row r="51" spans="2:10" x14ac:dyDescent="0.25">
      <c r="B51" s="37">
        <v>128</v>
      </c>
      <c r="C51" s="37">
        <v>128</v>
      </c>
      <c r="D51" s="56" t="s">
        <v>190</v>
      </c>
      <c r="E51" s="93" t="s">
        <v>120</v>
      </c>
      <c r="F51" s="92">
        <f t="shared" si="4"/>
        <v>45545</v>
      </c>
      <c r="G51" s="93">
        <v>8</v>
      </c>
      <c r="H51" s="38" t="s">
        <v>186</v>
      </c>
      <c r="I51" s="72">
        <v>0.3</v>
      </c>
      <c r="J51" s="121"/>
    </row>
    <row r="52" spans="2:10" x14ac:dyDescent="0.25">
      <c r="B52" s="68">
        <v>6</v>
      </c>
      <c r="C52" s="68">
        <v>6</v>
      </c>
      <c r="D52" s="56" t="s">
        <v>190</v>
      </c>
      <c r="E52" s="57" t="s">
        <v>120</v>
      </c>
      <c r="F52" s="144">
        <f>DATE(2024,9,13)</f>
        <v>45548</v>
      </c>
      <c r="G52" s="57">
        <v>8</v>
      </c>
      <c r="H52" s="69" t="s">
        <v>16</v>
      </c>
      <c r="I52" s="58">
        <v>1</v>
      </c>
      <c r="J52" s="121"/>
    </row>
    <row r="53" spans="2:10" x14ac:dyDescent="0.25">
      <c r="B53" s="70">
        <v>35</v>
      </c>
      <c r="C53" s="70">
        <v>35</v>
      </c>
      <c r="D53" s="56" t="s">
        <v>190</v>
      </c>
      <c r="E53" s="57" t="s">
        <v>120</v>
      </c>
      <c r="F53" s="144">
        <f t="shared" ref="F53:F54" si="5">DATE(2024,9,13)</f>
        <v>45548</v>
      </c>
      <c r="G53" s="57">
        <v>8</v>
      </c>
      <c r="H53" s="71" t="s">
        <v>43</v>
      </c>
      <c r="I53" s="58">
        <v>1</v>
      </c>
      <c r="J53" s="67"/>
    </row>
    <row r="54" spans="2:10" x14ac:dyDescent="0.25">
      <c r="B54" s="70">
        <v>34</v>
      </c>
      <c r="C54" s="70">
        <v>34</v>
      </c>
      <c r="D54" s="56" t="s">
        <v>190</v>
      </c>
      <c r="E54" s="57" t="s">
        <v>120</v>
      </c>
      <c r="F54" s="144">
        <f t="shared" si="5"/>
        <v>45548</v>
      </c>
      <c r="G54" s="57">
        <v>8</v>
      </c>
      <c r="H54" s="71" t="s">
        <v>42</v>
      </c>
      <c r="I54" s="58">
        <v>1</v>
      </c>
      <c r="J54" s="67"/>
    </row>
    <row r="55" spans="2:10" x14ac:dyDescent="0.25">
      <c r="B55" s="37">
        <v>8</v>
      </c>
      <c r="C55" s="37">
        <v>8</v>
      </c>
      <c r="D55" s="56" t="s">
        <v>190</v>
      </c>
      <c r="E55" s="57" t="s">
        <v>120</v>
      </c>
      <c r="F55" s="157">
        <f>DATE(2024,9,14)</f>
        <v>45549</v>
      </c>
      <c r="G55" s="57">
        <v>8</v>
      </c>
      <c r="H55" s="38" t="s">
        <v>17</v>
      </c>
      <c r="I55" s="58">
        <v>1</v>
      </c>
      <c r="J55" s="121"/>
    </row>
    <row r="56" spans="2:10" x14ac:dyDescent="0.25">
      <c r="B56" s="37">
        <v>85</v>
      </c>
      <c r="C56" s="37">
        <v>85</v>
      </c>
      <c r="D56" s="56" t="s">
        <v>190</v>
      </c>
      <c r="E56" s="57" t="s">
        <v>120</v>
      </c>
      <c r="F56" s="157">
        <f>DATE(2024,9,14)</f>
        <v>45549</v>
      </c>
      <c r="G56" s="57">
        <v>8</v>
      </c>
      <c r="H56" s="38" t="s">
        <v>96</v>
      </c>
      <c r="I56" s="58">
        <v>1</v>
      </c>
      <c r="J56" s="121"/>
    </row>
    <row r="57" spans="2:10" x14ac:dyDescent="0.25">
      <c r="B57" s="37">
        <v>34</v>
      </c>
      <c r="C57" s="37">
        <v>34</v>
      </c>
      <c r="D57" s="56" t="s">
        <v>190</v>
      </c>
      <c r="E57" s="57" t="s">
        <v>120</v>
      </c>
      <c r="F57" s="172">
        <f>DATE(2024,9,16)</f>
        <v>45551</v>
      </c>
      <c r="G57" s="57">
        <v>8</v>
      </c>
      <c r="H57" s="38" t="s">
        <v>42</v>
      </c>
      <c r="I57" s="58">
        <v>1</v>
      </c>
      <c r="J57" s="121"/>
    </row>
    <row r="58" spans="2:10" x14ac:dyDescent="0.25">
      <c r="B58" s="37">
        <v>8</v>
      </c>
      <c r="C58" s="37">
        <v>8</v>
      </c>
      <c r="D58" s="181" t="s">
        <v>190</v>
      </c>
      <c r="E58" s="182" t="s">
        <v>120</v>
      </c>
      <c r="F58" s="183">
        <v>45552</v>
      </c>
      <c r="G58" s="182">
        <v>8</v>
      </c>
      <c r="H58" s="38" t="s">
        <v>17</v>
      </c>
      <c r="I58" s="72">
        <v>1</v>
      </c>
      <c r="J58" s="121"/>
    </row>
    <row r="59" spans="2:10" x14ac:dyDescent="0.25">
      <c r="B59" s="68">
        <v>6</v>
      </c>
      <c r="C59" s="68">
        <v>6</v>
      </c>
      <c r="D59" s="56" t="s">
        <v>190</v>
      </c>
      <c r="E59" s="57" t="s">
        <v>120</v>
      </c>
      <c r="F59" s="183">
        <f>DATE(2024,9,17)</f>
        <v>45552</v>
      </c>
      <c r="G59" s="57">
        <v>8</v>
      </c>
      <c r="H59" s="69" t="s">
        <v>16</v>
      </c>
      <c r="I59" s="58">
        <v>1</v>
      </c>
      <c r="J59" s="121"/>
    </row>
    <row r="60" spans="2:10" x14ac:dyDescent="0.25">
      <c r="B60" s="68">
        <v>7</v>
      </c>
      <c r="C60" s="37">
        <v>7</v>
      </c>
      <c r="D60" s="56" t="s">
        <v>190</v>
      </c>
      <c r="E60" s="57" t="s">
        <v>120</v>
      </c>
      <c r="F60" s="183">
        <f>DATE(2024,9,17)</f>
        <v>45552</v>
      </c>
      <c r="G60" s="57">
        <v>8</v>
      </c>
      <c r="H60" s="38" t="s">
        <v>199</v>
      </c>
      <c r="I60" s="58">
        <v>1</v>
      </c>
      <c r="J60" s="121"/>
    </row>
    <row r="61" spans="2:10" x14ac:dyDescent="0.25">
      <c r="B61" s="37">
        <v>43</v>
      </c>
      <c r="C61" s="37">
        <v>43</v>
      </c>
      <c r="D61" s="56" t="s">
        <v>190</v>
      </c>
      <c r="E61" s="57" t="s">
        <v>120</v>
      </c>
      <c r="F61" s="183">
        <f>DATE(2024,9,17)</f>
        <v>45552</v>
      </c>
      <c r="G61" s="57">
        <v>8</v>
      </c>
      <c r="H61" s="38" t="s">
        <v>203</v>
      </c>
      <c r="I61" s="72">
        <v>3.75</v>
      </c>
      <c r="J61" s="121"/>
    </row>
    <row r="62" spans="2:10" x14ac:dyDescent="0.25">
      <c r="B62" s="37">
        <v>35</v>
      </c>
      <c r="C62" s="37">
        <v>35</v>
      </c>
      <c r="D62" s="181" t="s">
        <v>190</v>
      </c>
      <c r="E62" s="182" t="s">
        <v>120</v>
      </c>
      <c r="F62" s="194">
        <v>45555</v>
      </c>
      <c r="G62" s="182">
        <v>8</v>
      </c>
      <c r="H62" s="38" t="s">
        <v>43</v>
      </c>
      <c r="I62" s="193">
        <v>1</v>
      </c>
      <c r="J62" s="121"/>
    </row>
    <row r="63" spans="2:10" x14ac:dyDescent="0.25">
      <c r="B63" s="150">
        <v>125</v>
      </c>
      <c r="C63" s="150">
        <v>125</v>
      </c>
      <c r="D63" s="151" t="s">
        <v>180</v>
      </c>
      <c r="E63" s="152" t="s">
        <v>120</v>
      </c>
      <c r="F63" s="153">
        <f>DATE(2024,9,11)</f>
        <v>45546</v>
      </c>
      <c r="G63" s="100">
        <v>9</v>
      </c>
      <c r="H63" s="154" t="str">
        <f>VLOOKUP(Productos!B128,Productos!B128:E130,2,FALSE)</f>
        <v>Pepsi Cola Grande</v>
      </c>
      <c r="I63" s="155">
        <v>2.27</v>
      </c>
      <c r="J63" s="103">
        <f>SUM(I63:I68)</f>
        <v>15.759999999999998</v>
      </c>
    </row>
    <row r="64" spans="2:10" x14ac:dyDescent="0.25">
      <c r="B64" s="97">
        <v>126</v>
      </c>
      <c r="C64" s="97">
        <v>126</v>
      </c>
      <c r="D64" s="98" t="s">
        <v>180</v>
      </c>
      <c r="E64" s="99" t="s">
        <v>120</v>
      </c>
      <c r="F64" s="96">
        <f t="shared" ref="F64:F65" si="6">DATE(2024,9,11)</f>
        <v>45546</v>
      </c>
      <c r="G64" s="100">
        <v>9</v>
      </c>
      <c r="H64" s="101" t="str">
        <f>VLOOKUP(Productos!B129,Productos!B129:E140,2,FALSE)</f>
        <v>Pepsi Cola Pequeña</v>
      </c>
      <c r="I64" s="102">
        <v>2.5099999999999998</v>
      </c>
      <c r="J64" s="103"/>
    </row>
    <row r="65" spans="2:10" x14ac:dyDescent="0.25">
      <c r="B65" s="97">
        <v>127</v>
      </c>
      <c r="C65" s="97">
        <v>127</v>
      </c>
      <c r="D65" s="98" t="s">
        <v>180</v>
      </c>
      <c r="E65" s="99" t="s">
        <v>120</v>
      </c>
      <c r="F65" s="96">
        <f t="shared" si="6"/>
        <v>45546</v>
      </c>
      <c r="G65" s="100">
        <v>9</v>
      </c>
      <c r="H65" s="101" t="str">
        <f>VLOOKUP(Productos!B130,Productos!B130:E141,2,FALSE)</f>
        <v>220V</v>
      </c>
      <c r="I65" s="102">
        <v>2.04</v>
      </c>
      <c r="J65" s="103"/>
    </row>
    <row r="66" spans="2:10" x14ac:dyDescent="0.25">
      <c r="B66" s="97">
        <v>130</v>
      </c>
      <c r="C66" s="97">
        <v>130</v>
      </c>
      <c r="D66" s="98" t="s">
        <v>180</v>
      </c>
      <c r="E66" s="99" t="s">
        <v>120</v>
      </c>
      <c r="F66" s="159">
        <f>DATE(2024,9,14)</f>
        <v>45549</v>
      </c>
      <c r="G66" s="100">
        <v>9</v>
      </c>
      <c r="H66" s="101" t="s">
        <v>193</v>
      </c>
      <c r="I66" s="158">
        <v>4.63</v>
      </c>
      <c r="J66" s="103"/>
    </row>
    <row r="67" spans="2:10" x14ac:dyDescent="0.25">
      <c r="B67" s="97">
        <v>127</v>
      </c>
      <c r="C67" s="97">
        <v>127</v>
      </c>
      <c r="D67" s="98" t="s">
        <v>180</v>
      </c>
      <c r="E67" s="99" t="s">
        <v>120</v>
      </c>
      <c r="F67" s="159">
        <f>DATE(2024,9,14)</f>
        <v>45549</v>
      </c>
      <c r="G67" s="100">
        <v>9</v>
      </c>
      <c r="H67" s="101" t="s">
        <v>179</v>
      </c>
      <c r="I67" s="102">
        <v>2.04</v>
      </c>
      <c r="J67" s="103"/>
    </row>
    <row r="68" spans="2:10" x14ac:dyDescent="0.25">
      <c r="B68" s="97">
        <v>131</v>
      </c>
      <c r="C68" s="97">
        <v>131</v>
      </c>
      <c r="D68" s="98" t="s">
        <v>180</v>
      </c>
      <c r="E68" s="99" t="s">
        <v>120</v>
      </c>
      <c r="F68" s="159">
        <f>DATE(2024,9,14)</f>
        <v>45549</v>
      </c>
      <c r="G68" s="100">
        <v>9</v>
      </c>
      <c r="H68" s="101" t="s">
        <v>194</v>
      </c>
      <c r="I68" s="102">
        <v>2.27</v>
      </c>
      <c r="J68" s="103"/>
    </row>
  </sheetData>
  <conditionalFormatting sqref="D4:J5 B4:C101 D6:E11 G6:I11 F6:F16 F12:J12 E12:E18 F13:I18 E19:I21 G22:J22 E22:F25 G23:I25 E26:I30 G31:J31 E31:F34 G32:I34 E35:I37 G38:J38 E38:F44 G39:I44 E45:I45 E46:G49 E50:H68 E69:F101 H72:H101">
    <cfRule type="expression" dxfId="18" priority="12">
      <formula>$B4</formula>
    </cfRule>
  </conditionalFormatting>
  <conditionalFormatting sqref="G72:G104 I72:J104">
    <cfRule type="expression" dxfId="17" priority="62">
      <formula>$B69</formula>
    </cfRule>
  </conditionalFormatting>
  <conditionalFormatting sqref="J50:J51">
    <cfRule type="expression" dxfId="16" priority="1921">
      <formula>#REF!</formula>
    </cfRule>
  </conditionalFormatting>
  <conditionalFormatting sqref="J52">
    <cfRule type="expression" dxfId="15" priority="1335">
      <formula>$B50</formula>
    </cfRule>
  </conditionalFormatting>
  <conditionalFormatting sqref="J53">
    <cfRule type="expression" dxfId="14" priority="1330">
      <formula>$B50</formula>
    </cfRule>
  </conditionalFormatting>
  <conditionalFormatting sqref="J54">
    <cfRule type="expression" dxfId="13" priority="1086">
      <formula>$B50</formula>
    </cfRule>
  </conditionalFormatting>
  <conditionalFormatting sqref="J55">
    <cfRule type="expression" dxfId="12" priority="1337">
      <formula>$B50</formula>
    </cfRule>
  </conditionalFormatting>
  <conditionalFormatting sqref="J56">
    <cfRule type="expression" dxfId="11" priority="1326">
      <formula>$B50</formula>
    </cfRule>
  </conditionalFormatting>
  <conditionalFormatting sqref="J57:J58">
    <cfRule type="expression" dxfId="10" priority="1908">
      <formula>$B50</formula>
    </cfRule>
  </conditionalFormatting>
  <conditionalFormatting sqref="J59:J62">
    <cfRule type="expression" dxfId="9" priority="1">
      <formula>$B57</formula>
    </cfRule>
  </conditionalFormatting>
  <conditionalFormatting sqref="J63:J64">
    <cfRule type="expression" dxfId="8" priority="1081">
      <formula>$B50</formula>
    </cfRule>
  </conditionalFormatting>
  <conditionalFormatting sqref="J65">
    <cfRule type="expression" dxfId="7" priority="1914">
      <formula>#REF!</formula>
    </cfRule>
  </conditionalFormatting>
  <conditionalFormatting sqref="J66:J68">
    <cfRule type="expression" dxfId="6" priority="1321">
      <formula>$B52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4BA3-61C7-4578-9747-AD3B0F46D3F2}">
  <dimension ref="C4:G23"/>
  <sheetViews>
    <sheetView topLeftCell="A4" workbookViewId="0">
      <selection activeCell="D26" sqref="D26"/>
    </sheetView>
  </sheetViews>
  <sheetFormatPr baseColWidth="10" defaultRowHeight="15" x14ac:dyDescent="0.25"/>
  <cols>
    <col min="3" max="3" width="13" customWidth="1"/>
    <col min="4" max="4" width="29.28515625" bestFit="1" customWidth="1"/>
    <col min="6" max="6" width="9.140625" customWidth="1"/>
  </cols>
  <sheetData>
    <row r="4" spans="3:7" x14ac:dyDescent="0.25">
      <c r="C4" s="108" t="s">
        <v>183</v>
      </c>
      <c r="D4" s="108" t="s">
        <v>182</v>
      </c>
      <c r="E4" s="108" t="s">
        <v>4</v>
      </c>
      <c r="F4" s="108" t="s">
        <v>5</v>
      </c>
      <c r="G4" s="108" t="s">
        <v>6</v>
      </c>
    </row>
    <row r="5" spans="3:7" x14ac:dyDescent="0.25">
      <c r="C5" s="3">
        <v>21</v>
      </c>
      <c r="D5" t="s">
        <v>184</v>
      </c>
      <c r="E5">
        <v>1</v>
      </c>
      <c r="F5" s="9">
        <f>VLOOKUP(Productos!C25,Productos!C25:E40,3,FALSE)</f>
        <v>0.3</v>
      </c>
      <c r="G5" s="2">
        <f t="shared" ref="G5:G11" si="0">PRODUCT(E5,F5)</f>
        <v>0.3</v>
      </c>
    </row>
    <row r="6" spans="3:7" x14ac:dyDescent="0.25">
      <c r="C6" s="3">
        <v>121</v>
      </c>
      <c r="D6" t="s">
        <v>167</v>
      </c>
      <c r="E6">
        <v>1</v>
      </c>
      <c r="F6" s="9">
        <v>0.75</v>
      </c>
      <c r="G6" s="2">
        <f t="shared" si="0"/>
        <v>0.75</v>
      </c>
    </row>
    <row r="7" spans="3:7" x14ac:dyDescent="0.25">
      <c r="C7" s="3">
        <v>121</v>
      </c>
      <c r="D7" t="s">
        <v>40</v>
      </c>
      <c r="E7">
        <v>1</v>
      </c>
      <c r="F7" s="9">
        <v>0.5</v>
      </c>
      <c r="G7" s="2">
        <f t="shared" si="0"/>
        <v>0.5</v>
      </c>
    </row>
    <row r="8" spans="3:7" x14ac:dyDescent="0.25">
      <c r="C8" s="104" t="s">
        <v>211</v>
      </c>
      <c r="D8" s="105" t="s">
        <v>185</v>
      </c>
      <c r="E8" s="105">
        <v>1</v>
      </c>
      <c r="F8" s="106">
        <v>1</v>
      </c>
      <c r="G8" s="107">
        <f t="shared" si="0"/>
        <v>1</v>
      </c>
    </row>
    <row r="9" spans="3:7" x14ac:dyDescent="0.25">
      <c r="C9" s="104">
        <v>61</v>
      </c>
      <c r="D9" t="s">
        <v>69</v>
      </c>
      <c r="E9">
        <v>2</v>
      </c>
      <c r="F9" s="75">
        <v>0.2</v>
      </c>
      <c r="G9" s="2">
        <f t="shared" si="0"/>
        <v>0.4</v>
      </c>
    </row>
    <row r="10" spans="3:7" x14ac:dyDescent="0.25">
      <c r="C10" s="104">
        <v>7</v>
      </c>
      <c r="D10" t="s">
        <v>187</v>
      </c>
      <c r="E10">
        <v>3</v>
      </c>
      <c r="F10" s="75">
        <v>0.1</v>
      </c>
      <c r="G10" s="2">
        <f t="shared" si="0"/>
        <v>0.30000000000000004</v>
      </c>
    </row>
    <row r="11" spans="3:7" x14ac:dyDescent="0.25">
      <c r="C11" s="104">
        <v>122</v>
      </c>
      <c r="D11" t="s">
        <v>169</v>
      </c>
      <c r="E11">
        <v>2</v>
      </c>
      <c r="F11" s="75">
        <v>0.05</v>
      </c>
      <c r="G11" s="2">
        <f t="shared" si="0"/>
        <v>0.1</v>
      </c>
    </row>
    <row r="12" spans="3:7" x14ac:dyDescent="0.25">
      <c r="C12" s="104">
        <v>129</v>
      </c>
      <c r="D12" t="s">
        <v>189</v>
      </c>
      <c r="E12">
        <v>1</v>
      </c>
      <c r="F12" s="75">
        <v>0.25</v>
      </c>
      <c r="G12" s="2">
        <f t="shared" ref="G12:G17" si="1">PRODUCT(E12,F12)</f>
        <v>0.25</v>
      </c>
    </row>
    <row r="13" spans="3:7" x14ac:dyDescent="0.25">
      <c r="C13" s="104">
        <v>110</v>
      </c>
      <c r="D13" t="s">
        <v>156</v>
      </c>
      <c r="E13">
        <v>1</v>
      </c>
      <c r="F13" s="75">
        <v>0.25</v>
      </c>
      <c r="G13" s="2">
        <f t="shared" si="1"/>
        <v>0.25</v>
      </c>
    </row>
    <row r="14" spans="3:7" x14ac:dyDescent="0.25">
      <c r="C14" s="104" t="s">
        <v>210</v>
      </c>
      <c r="D14" s="126" t="s">
        <v>185</v>
      </c>
      <c r="E14" s="126">
        <v>1</v>
      </c>
      <c r="F14" s="141">
        <v>3</v>
      </c>
      <c r="G14" s="109">
        <f t="shared" si="1"/>
        <v>3</v>
      </c>
    </row>
    <row r="15" spans="3:7" x14ac:dyDescent="0.25">
      <c r="C15" s="149">
        <v>17</v>
      </c>
      <c r="D15" t="s">
        <v>25</v>
      </c>
      <c r="E15">
        <v>2</v>
      </c>
      <c r="F15" s="75">
        <v>0.05</v>
      </c>
      <c r="G15" s="2">
        <f t="shared" si="1"/>
        <v>0.1</v>
      </c>
    </row>
    <row r="16" spans="3:7" x14ac:dyDescent="0.25">
      <c r="C16" s="156" t="s">
        <v>209</v>
      </c>
      <c r="D16" s="126" t="s">
        <v>185</v>
      </c>
      <c r="E16" s="126">
        <v>1</v>
      </c>
      <c r="F16" s="141">
        <v>0.5</v>
      </c>
      <c r="G16" s="109">
        <f t="shared" si="1"/>
        <v>0.5</v>
      </c>
    </row>
    <row r="17" spans="3:7" x14ac:dyDescent="0.25">
      <c r="C17" s="156">
        <v>3</v>
      </c>
      <c r="D17" t="s">
        <v>195</v>
      </c>
      <c r="E17">
        <v>1</v>
      </c>
      <c r="F17" s="141">
        <v>0.5</v>
      </c>
      <c r="G17" s="2">
        <f t="shared" si="1"/>
        <v>0.5</v>
      </c>
    </row>
    <row r="18" spans="3:7" x14ac:dyDescent="0.25">
      <c r="C18" s="156">
        <v>7</v>
      </c>
      <c r="D18" t="s">
        <v>129</v>
      </c>
      <c r="E18">
        <v>3</v>
      </c>
      <c r="F18" s="75">
        <v>0.1</v>
      </c>
      <c r="G18" s="2">
        <f t="shared" ref="G18:G23" si="2">PRODUCT(E18,F18)</f>
        <v>0.30000000000000004</v>
      </c>
    </row>
    <row r="19" spans="3:7" x14ac:dyDescent="0.25">
      <c r="C19" s="104">
        <v>8</v>
      </c>
      <c r="D19" t="s">
        <v>17</v>
      </c>
      <c r="E19">
        <v>1</v>
      </c>
      <c r="F19" s="75">
        <v>0.25</v>
      </c>
      <c r="G19" s="2">
        <f t="shared" si="2"/>
        <v>0.25</v>
      </c>
    </row>
    <row r="20" spans="3:7" x14ac:dyDescent="0.25">
      <c r="C20" s="156" t="s">
        <v>208</v>
      </c>
      <c r="D20" s="126" t="s">
        <v>206</v>
      </c>
      <c r="E20" s="126">
        <v>1</v>
      </c>
      <c r="F20" s="141">
        <v>3.5</v>
      </c>
      <c r="G20" s="109">
        <f t="shared" si="2"/>
        <v>3.5</v>
      </c>
    </row>
    <row r="21" spans="3:7" x14ac:dyDescent="0.25">
      <c r="C21" s="156">
        <v>107</v>
      </c>
      <c r="D21" s="126" t="s">
        <v>145</v>
      </c>
      <c r="E21" s="126">
        <v>1</v>
      </c>
      <c r="F21" s="141">
        <v>0.25</v>
      </c>
      <c r="G21" s="109">
        <f t="shared" si="2"/>
        <v>0.25</v>
      </c>
    </row>
    <row r="22" spans="3:7" x14ac:dyDescent="0.25">
      <c r="C22" s="156" t="s">
        <v>207</v>
      </c>
      <c r="D22" s="126" t="s">
        <v>212</v>
      </c>
      <c r="E22" s="126">
        <v>2</v>
      </c>
      <c r="F22" s="141">
        <v>0.2</v>
      </c>
      <c r="G22" s="109">
        <f t="shared" si="2"/>
        <v>0.4</v>
      </c>
    </row>
    <row r="23" spans="3:7" x14ac:dyDescent="0.25">
      <c r="C23" s="156" t="s">
        <v>214</v>
      </c>
      <c r="D23" s="126" t="s">
        <v>185</v>
      </c>
      <c r="E23" s="126">
        <v>1</v>
      </c>
      <c r="F23" s="141">
        <v>1.25</v>
      </c>
      <c r="G23" s="109">
        <f t="shared" si="2"/>
        <v>1.25</v>
      </c>
    </row>
  </sheetData>
  <conditionalFormatting sqref="C4:G64">
    <cfRule type="expression" dxfId="5" priority="1">
      <formula>$C4</formula>
    </cfRule>
  </conditionalFormatting>
  <conditionalFormatting sqref="D4:G563">
    <cfRule type="expression" dxfId="4" priority="2">
      <formula>$D4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78FB-E162-47F3-98A6-2F65670CDB97}">
  <sheetPr codeName="Hoja5"/>
  <dimension ref="B4:H511"/>
  <sheetViews>
    <sheetView topLeftCell="B1" workbookViewId="0">
      <selection activeCell="C122" sqref="C122"/>
    </sheetView>
  </sheetViews>
  <sheetFormatPr baseColWidth="10" defaultRowHeight="15" x14ac:dyDescent="0.25"/>
  <cols>
    <col min="2" max="3" width="13.42578125" customWidth="1"/>
    <col min="4" max="4" width="14.5703125" customWidth="1"/>
    <col min="5" max="6" width="37.42578125" bestFit="1" customWidth="1"/>
    <col min="7" max="7" width="37.42578125" customWidth="1"/>
    <col min="8" max="8" width="11.42578125" style="81"/>
  </cols>
  <sheetData>
    <row r="4" spans="2:8" x14ac:dyDescent="0.25">
      <c r="B4" s="82" t="s">
        <v>2</v>
      </c>
      <c r="C4" s="82" t="s">
        <v>201</v>
      </c>
      <c r="D4" s="82" t="s">
        <v>0</v>
      </c>
      <c r="E4" s="82" t="s">
        <v>148</v>
      </c>
      <c r="F4" s="82" t="s">
        <v>150</v>
      </c>
      <c r="G4" s="82" t="s">
        <v>4</v>
      </c>
      <c r="H4" s="82" t="s">
        <v>5</v>
      </c>
    </row>
    <row r="5" spans="2:8" x14ac:dyDescent="0.25">
      <c r="B5" s="83">
        <f>VLOOKUP(Productos!B5,Tabla3[],1,FALSE)</f>
        <v>1</v>
      </c>
      <c r="C5" s="83">
        <f>VLOOKUP(Productos!B5,Tabla3[],1,FALSE)</f>
        <v>1</v>
      </c>
      <c r="D5" s="85">
        <f t="shared" ref="D5:D36" si="0">DATE(2024,9,10)</f>
        <v>45545</v>
      </c>
      <c r="E5" s="84" t="str">
        <f>VLOOKUP(Tabla3[[#This Row],[ID Producto]],Tabla3[],2,FALSE)</f>
        <v>Big Cola Grande Negra</v>
      </c>
      <c r="F5" s="86" t="str">
        <f>VLOOKUP(Tabla3[[#This Row],[Nombre]],Tabla3[[Nombre]:[Precio]],2,FALSE)</f>
        <v>Bebidas</v>
      </c>
      <c r="G5" s="84">
        <v>6</v>
      </c>
      <c r="H5" s="87">
        <f>VLOOKUP(Tabla3[[#This Row],[Nombre]],Tabla3[[Nombre]:[Precio]],3,FALSE)</f>
        <v>0.6</v>
      </c>
    </row>
    <row r="6" spans="2:8" x14ac:dyDescent="0.25">
      <c r="B6" s="83">
        <f>VLOOKUP(Productos!B6,Tabla3[],1,FALSE)</f>
        <v>2</v>
      </c>
      <c r="C6" s="83">
        <f>VLOOKUP(Productos!B6,Tabla3[],1,FALSE)</f>
        <v>2</v>
      </c>
      <c r="D6" s="85">
        <f t="shared" si="0"/>
        <v>45545</v>
      </c>
      <c r="E6" s="88" t="str">
        <f>VLOOKUP(Tabla3[[#This Row],[ID Producto]],Tabla3[],2,FALSE)</f>
        <v>Big Cola Pequeña Fresa</v>
      </c>
      <c r="F6" s="89" t="str">
        <f>VLOOKUP(Tabla3[[#This Row],[Nombre]],Tabla3[[Nombre]:[Precio]],2,FALSE)</f>
        <v>Bebidas</v>
      </c>
      <c r="G6" s="88">
        <v>16</v>
      </c>
      <c r="H6" s="87">
        <f>VLOOKUP(Tabla3[[#This Row],[Nombre]],Tabla3[[Nombre]:[Precio]],3,FALSE)</f>
        <v>0.3</v>
      </c>
    </row>
    <row r="7" spans="2:8" x14ac:dyDescent="0.25">
      <c r="B7" s="83">
        <f>VLOOKUP(Productos!B7,Tabla3[],1,FALSE)</f>
        <v>3</v>
      </c>
      <c r="C7" s="83">
        <f>VLOOKUP(Productos!B7,Tabla3[],1,FALSE)</f>
        <v>3</v>
      </c>
      <c r="D7" s="85">
        <f t="shared" si="0"/>
        <v>45545</v>
      </c>
      <c r="E7" s="90" t="str">
        <f>VLOOKUP(Tabla3[[#This Row],[ID Producto]],Tabla3[],2,FALSE)</f>
        <v>Volt</v>
      </c>
      <c r="F7" s="89" t="str">
        <f>VLOOKUP(Tabla3[[#This Row],[Nombre]],Tabla3[[Nombre]:[Precio]],2,FALSE)</f>
        <v>Bebidas</v>
      </c>
      <c r="G7" s="90">
        <v>0</v>
      </c>
      <c r="H7" s="87">
        <f>VLOOKUP(Tabla3[[#This Row],[Nombre]],Tabla3[[Nombre]:[Precio]],3,FALSE)</f>
        <v>0.5</v>
      </c>
    </row>
    <row r="8" spans="2:8" x14ac:dyDescent="0.25">
      <c r="B8" s="83">
        <f>VLOOKUP(Productos!B8,Tabla3[],1,FALSE)</f>
        <v>4</v>
      </c>
      <c r="C8" s="83">
        <f>VLOOKUP(Productos!B8,Tabla3[],1,FALSE)</f>
        <v>4</v>
      </c>
      <c r="D8" s="85">
        <f t="shared" si="0"/>
        <v>45545</v>
      </c>
      <c r="E8" s="88" t="str">
        <f>VLOOKUP(Tabla3[[#This Row],[ID Producto]],Tabla3[],2,FALSE)</f>
        <v>Helado de Manjar</v>
      </c>
      <c r="F8" s="89" t="str">
        <f>VLOOKUP(Tabla3[[#This Row],[Nombre]],Tabla3[[Nombre]:[Precio]],2,FALSE)</f>
        <v>Golosinas</v>
      </c>
      <c r="G8" s="88">
        <v>24</v>
      </c>
      <c r="H8" s="87">
        <f>VLOOKUP(Tabla3[[#This Row],[Nombre]],Tabla3[[Nombre]:[Precio]],3,FALSE)</f>
        <v>0.25</v>
      </c>
    </row>
    <row r="9" spans="2:8" x14ac:dyDescent="0.25">
      <c r="B9" s="83">
        <f>VLOOKUP(Productos!B9,Tabla3[],1,FALSE)</f>
        <v>5</v>
      </c>
      <c r="C9" s="83">
        <f>VLOOKUP(Productos!B9,Tabla3[],1,FALSE)</f>
        <v>5</v>
      </c>
      <c r="D9" s="85">
        <f t="shared" si="0"/>
        <v>45545</v>
      </c>
      <c r="E9" s="90" t="str">
        <f>VLOOKUP(Tabla3[[#This Row],[ID Producto]],Tabla3[],2,FALSE)</f>
        <v>Maduritos</v>
      </c>
      <c r="F9" s="89" t="str">
        <f>VLOOKUP(Tabla3[[#This Row],[Nombre]],Tabla3[[Nombre]:[Precio]],2,FALSE)</f>
        <v>Golosinas</v>
      </c>
      <c r="G9" s="90">
        <v>6</v>
      </c>
      <c r="H9" s="87">
        <f>VLOOKUP(Tabla3[[#This Row],[Nombre]],Tabla3[[Nombre]:[Precio]],3,FALSE)</f>
        <v>0.25</v>
      </c>
    </row>
    <row r="10" spans="2:8" x14ac:dyDescent="0.25">
      <c r="B10" s="83">
        <f>VLOOKUP(Productos!B10,Tabla3[],1,FALSE)</f>
        <v>6</v>
      </c>
      <c r="C10" s="83">
        <f>VLOOKUP(Productos!B10,Tabla3[],1,FALSE)</f>
        <v>6</v>
      </c>
      <c r="D10" s="85">
        <f t="shared" si="0"/>
        <v>45545</v>
      </c>
      <c r="E10" s="88" t="str">
        <f>VLOOKUP(Tabla3[[#This Row],[ID Producto]],Tabla3[],2,FALSE)</f>
        <v>Bolo de Yogurt</v>
      </c>
      <c r="F10" s="89" t="str">
        <f>VLOOKUP(Tabla3[[#This Row],[Nombre]],Tabla3[[Nombre]:[Precio]],2,FALSE)</f>
        <v>Golosinas</v>
      </c>
      <c r="G10" s="88">
        <v>28</v>
      </c>
      <c r="H10" s="87">
        <f>VLOOKUP(Tabla3[[#This Row],[Nombre]],Tabla3[[Nombre]:[Precio]],3,FALSE)</f>
        <v>0.05</v>
      </c>
    </row>
    <row r="11" spans="2:8" x14ac:dyDescent="0.25">
      <c r="B11" s="83">
        <f>VLOOKUP(Productos!B11,Tabla3[],1,FALSE)</f>
        <v>7</v>
      </c>
      <c r="C11" s="83">
        <f>VLOOKUP(Productos!B11,Tabla3[],1,FALSE)</f>
        <v>7</v>
      </c>
      <c r="D11" s="85">
        <f t="shared" si="0"/>
        <v>45545</v>
      </c>
      <c r="E11" s="90" t="str">
        <f>VLOOKUP(Tabla3[[#This Row],[ID Producto]],Tabla3[],2,FALSE)</f>
        <v>Pan Unidad</v>
      </c>
      <c r="F11" s="89" t="str">
        <f>VLOOKUP(Tabla3[[#This Row],[Nombre]],Tabla3[[Nombre]:[Precio]],2,FALSE)</f>
        <v>Primera Necesidad</v>
      </c>
      <c r="G11" s="90">
        <v>10</v>
      </c>
      <c r="H11" s="87">
        <f>VLOOKUP(Tabla3[[#This Row],[Nombre]],Tabla3[[Nombre]:[Precio]],3,FALSE)</f>
        <v>0.1</v>
      </c>
    </row>
    <row r="12" spans="2:8" x14ac:dyDescent="0.25">
      <c r="B12" s="83">
        <f>VLOOKUP(Productos!B12,Tabla3[],1,FALSE)</f>
        <v>8</v>
      </c>
      <c r="C12" s="83">
        <f>VLOOKUP(Productos!B12,Tabla3[],1,FALSE)</f>
        <v>8</v>
      </c>
      <c r="D12" s="85">
        <f t="shared" si="0"/>
        <v>45545</v>
      </c>
      <c r="E12" s="88" t="str">
        <f>VLOOKUP(Tabla3[[#This Row],[ID Producto]],Tabla3[],2,FALSE)</f>
        <v>Chifle</v>
      </c>
      <c r="F12" s="89" t="str">
        <f>VLOOKUP(Tabla3[[#This Row],[Nombre]],Tabla3[[Nombre]:[Precio]],2,FALSE)</f>
        <v>Golosinas</v>
      </c>
      <c r="G12" s="88">
        <v>7</v>
      </c>
      <c r="H12" s="87">
        <f>VLOOKUP(Tabla3[[#This Row],[Nombre]],Tabla3[[Nombre]:[Precio]],3,FALSE)</f>
        <v>0.25</v>
      </c>
    </row>
    <row r="13" spans="2:8" x14ac:dyDescent="0.25">
      <c r="B13" s="83">
        <f>VLOOKUP(Productos!B13,Tabla3[],1,FALSE)</f>
        <v>9</v>
      </c>
      <c r="C13" s="83">
        <f>VLOOKUP(Productos!B13,Tabla3[],1,FALSE)</f>
        <v>9</v>
      </c>
      <c r="D13" s="85">
        <f t="shared" si="0"/>
        <v>45545</v>
      </c>
      <c r="E13" s="90" t="str">
        <f>VLOOKUP(Tabla3[[#This Row],[ID Producto]],Tabla3[],2,FALSE)</f>
        <v>Helado de Chicle</v>
      </c>
      <c r="F13" s="89" t="str">
        <f>VLOOKUP(Tabla3[[#This Row],[Nombre]],Tabla3[[Nombre]:[Precio]],2,FALSE)</f>
        <v>Golosinas</v>
      </c>
      <c r="G13" s="90">
        <v>24</v>
      </c>
      <c r="H13" s="87">
        <f>VLOOKUP(Tabla3[[#This Row],[Nombre]],Tabla3[[Nombre]:[Precio]],3,FALSE)</f>
        <v>0.25</v>
      </c>
    </row>
    <row r="14" spans="2:8" x14ac:dyDescent="0.25">
      <c r="B14" s="83">
        <f>VLOOKUP(Productos!B14,Tabla3[],1,FALSE)</f>
        <v>10</v>
      </c>
      <c r="C14" s="83">
        <f>VLOOKUP(Productos!B14,Tabla3[],1,FALSE)</f>
        <v>10</v>
      </c>
      <c r="D14" s="85">
        <f t="shared" si="0"/>
        <v>45545</v>
      </c>
      <c r="E14" s="88" t="str">
        <f>VLOOKUP(Tabla3[[#This Row],[ID Producto]],Tabla3[],2,FALSE)</f>
        <v>Choco-Banano</v>
      </c>
      <c r="F14" s="89" t="str">
        <f>VLOOKUP(Tabla3[[#This Row],[Nombre]],Tabla3[[Nombre]:[Precio]],2,FALSE)</f>
        <v>Golosinas</v>
      </c>
      <c r="G14" s="88">
        <v>11</v>
      </c>
      <c r="H14" s="87">
        <f>VLOOKUP(Tabla3[[#This Row],[Nombre]],Tabla3[[Nombre]:[Precio]],3,FALSE)</f>
        <v>0.25</v>
      </c>
    </row>
    <row r="15" spans="2:8" x14ac:dyDescent="0.25">
      <c r="B15" s="83">
        <f>VLOOKUP(Productos!B15,Tabla3[],1,FALSE)</f>
        <v>11</v>
      </c>
      <c r="C15" s="83">
        <f>VLOOKUP(Productos!B15,Tabla3[],1,FALSE)</f>
        <v>11</v>
      </c>
      <c r="D15" s="85">
        <f t="shared" si="0"/>
        <v>45545</v>
      </c>
      <c r="E15" s="90" t="str">
        <f>VLOOKUP(Tabla3[[#This Row],[ID Producto]],Tabla3[],2,FALSE)</f>
        <v>Bolo de Tamarindo</v>
      </c>
      <c r="F15" s="89" t="str">
        <f>VLOOKUP(Tabla3[[#This Row],[Nombre]],Tabla3[[Nombre]:[Precio]],2,FALSE)</f>
        <v>Golosinas</v>
      </c>
      <c r="G15" s="88">
        <v>28</v>
      </c>
      <c r="H15" s="87">
        <f>VLOOKUP(Tabla3[[#This Row],[Nombre]],Tabla3[[Nombre]:[Precio]],3,FALSE)</f>
        <v>0.05</v>
      </c>
    </row>
    <row r="16" spans="2:8" x14ac:dyDescent="0.25">
      <c r="B16" s="83">
        <f>VLOOKUP(Productos!B16,Tabla3[],1,FALSE)</f>
        <v>12</v>
      </c>
      <c r="C16" s="83">
        <f>VLOOKUP(Productos!B16,Tabla3[],1,FALSE)</f>
        <v>12</v>
      </c>
      <c r="D16" s="85">
        <f t="shared" si="0"/>
        <v>45545</v>
      </c>
      <c r="E16" s="88" t="str">
        <f>VLOOKUP(Tabla3[[#This Row],[ID Producto]],Tabla3[],2,FALSE)</f>
        <v>Cifrut</v>
      </c>
      <c r="F16" s="89" t="str">
        <f>VLOOKUP(Tabla3[[#This Row],[Nombre]],Tabla3[[Nombre]:[Precio]],2,FALSE)</f>
        <v>Bebidas</v>
      </c>
      <c r="G16" s="88">
        <v>4</v>
      </c>
      <c r="H16" s="87">
        <f>VLOOKUP(Tabla3[[#This Row],[Nombre]],Tabla3[[Nombre]:[Precio]],3,FALSE)</f>
        <v>0.6</v>
      </c>
    </row>
    <row r="17" spans="2:8" x14ac:dyDescent="0.25">
      <c r="B17" s="83">
        <f>VLOOKUP(Productos!B17,Tabla3[],1,FALSE)</f>
        <v>13</v>
      </c>
      <c r="C17" s="83">
        <f>VLOOKUP(Productos!B17,Tabla3[],1,FALSE)</f>
        <v>13</v>
      </c>
      <c r="D17" s="85">
        <f t="shared" si="0"/>
        <v>45545</v>
      </c>
      <c r="E17" s="90" t="str">
        <f>VLOOKUP(Tabla3[[#This Row],[ID Producto]],Tabla3[],2,FALSE)</f>
        <v>Arroz Libra</v>
      </c>
      <c r="F17" s="89" t="str">
        <f>VLOOKUP(Tabla3[[#This Row],[Nombre]],Tabla3[[Nombre]:[Precio]],2,FALSE)</f>
        <v>Primera Necesidad</v>
      </c>
      <c r="G17" s="90">
        <v>150</v>
      </c>
      <c r="H17" s="87">
        <f>VLOOKUP(Tabla3[[#This Row],[Nombre]],Tabla3[[Nombre]:[Precio]],3,FALSE)</f>
        <v>0.6</v>
      </c>
    </row>
    <row r="18" spans="2:8" x14ac:dyDescent="0.25">
      <c r="B18" s="83">
        <f>VLOOKUP(Productos!B18,Tabla3[],1,FALSE)</f>
        <v>14</v>
      </c>
      <c r="C18" s="83">
        <f>VLOOKUP(Productos!B18,Tabla3[],1,FALSE)</f>
        <v>14</v>
      </c>
      <c r="D18" s="85">
        <f t="shared" si="0"/>
        <v>45545</v>
      </c>
      <c r="E18" s="88" t="str">
        <f>VLOOKUP(Tabla3[[#This Row],[ID Producto]],Tabla3[],2,FALSE)</f>
        <v>Azucar Libra</v>
      </c>
      <c r="F18" s="89" t="str">
        <f>VLOOKUP(Tabla3[[#This Row],[Nombre]],Tabla3[[Nombre]:[Precio]],2,FALSE)</f>
        <v>Primera Necesidad</v>
      </c>
      <c r="G18" s="88">
        <v>5</v>
      </c>
      <c r="H18" s="87">
        <f>VLOOKUP(Tabla3[[#This Row],[Nombre]],Tabla3[[Nombre]:[Precio]],3,FALSE)</f>
        <v>0.65</v>
      </c>
    </row>
    <row r="19" spans="2:8" x14ac:dyDescent="0.25">
      <c r="B19" s="83">
        <f>VLOOKUP(Productos!B19,Tabla3[],1,FALSE)</f>
        <v>15</v>
      </c>
      <c r="C19" s="83">
        <f>VLOOKUP(Productos!B19,Tabla3[],1,FALSE)</f>
        <v>15</v>
      </c>
      <c r="D19" s="85">
        <f t="shared" si="0"/>
        <v>45545</v>
      </c>
      <c r="E19" s="90" t="str">
        <f>VLOOKUP(Tabla3[[#This Row],[ID Producto]],Tabla3[],2,FALSE)</f>
        <v>Azucar Media Libra</v>
      </c>
      <c r="F19" s="89" t="str">
        <f>VLOOKUP(Tabla3[[#This Row],[Nombre]],Tabla3[[Nombre]:[Precio]],2,FALSE)</f>
        <v>Primera Necesidad</v>
      </c>
      <c r="G19" s="90">
        <v>10</v>
      </c>
      <c r="H19" s="87">
        <f>VLOOKUP(Tabla3[[#This Row],[Nombre]],Tabla3[[Nombre]:[Precio]],3,FALSE)</f>
        <v>0.35</v>
      </c>
    </row>
    <row r="20" spans="2:8" x14ac:dyDescent="0.25">
      <c r="B20" s="83">
        <f>VLOOKUP(Productos!B20,Tabla3[],1,FALSE)</f>
        <v>16</v>
      </c>
      <c r="C20" s="83">
        <f>VLOOKUP(Productos!B20,Tabla3[],1,FALSE)</f>
        <v>16</v>
      </c>
      <c r="D20" s="85">
        <f t="shared" si="0"/>
        <v>45545</v>
      </c>
      <c r="E20" s="88" t="str">
        <f>VLOOKUP(Tabla3[[#This Row],[ID Producto]],Tabla3[],2,FALSE)</f>
        <v>Gusanitos de Goma</v>
      </c>
      <c r="F20" s="89" t="str">
        <f>VLOOKUP(Tabla3[[#This Row],[Nombre]],Tabla3[[Nombre]:[Precio]],2,FALSE)</f>
        <v>Golosinas</v>
      </c>
      <c r="G20" s="88">
        <v>80</v>
      </c>
      <c r="H20" s="87">
        <f>VLOOKUP(Tabla3[[#This Row],[Nombre]],Tabla3[[Nombre]:[Precio]],3,FALSE)</f>
        <v>0.05</v>
      </c>
    </row>
    <row r="21" spans="2:8" x14ac:dyDescent="0.25">
      <c r="B21" s="83">
        <f>VLOOKUP(Productos!B21,Tabla3[],1,FALSE)</f>
        <v>17</v>
      </c>
      <c r="C21" s="83">
        <f>VLOOKUP(Productos!B21,Tabla3[],1,FALSE)</f>
        <v>17</v>
      </c>
      <c r="D21" s="85">
        <f t="shared" si="0"/>
        <v>45545</v>
      </c>
      <c r="E21" s="90" t="str">
        <f>VLOOKUP(Tabla3[[#This Row],[ID Producto]],Tabla3[],2,FALSE)</f>
        <v>Chocolate de Mani</v>
      </c>
      <c r="F21" s="89" t="str">
        <f>VLOOKUP(Tabla3[[#This Row],[Nombre]],Tabla3[[Nombre]:[Precio]],2,FALSE)</f>
        <v>Golosinas</v>
      </c>
      <c r="G21" s="90">
        <v>30</v>
      </c>
      <c r="H21" s="87">
        <f>VLOOKUP(Tabla3[[#This Row],[Nombre]],Tabla3[[Nombre]:[Precio]],3,FALSE)</f>
        <v>0.05</v>
      </c>
    </row>
    <row r="22" spans="2:8" x14ac:dyDescent="0.25">
      <c r="B22" s="83">
        <f>VLOOKUP(Productos!B22,Tabla3[],1,FALSE)</f>
        <v>18</v>
      </c>
      <c r="C22" s="83">
        <f>VLOOKUP(Productos!B22,Tabla3[],1,FALSE)</f>
        <v>18</v>
      </c>
      <c r="D22" s="85">
        <f t="shared" si="0"/>
        <v>45545</v>
      </c>
      <c r="E22" s="88" t="str">
        <f>VLOOKUP(Tabla3[[#This Row],[ID Producto]],Tabla3[],2,FALSE)</f>
        <v>Menta</v>
      </c>
      <c r="F22" s="89" t="str">
        <f>VLOOKUP(Tabla3[[#This Row],[Nombre]],Tabla3[[Nombre]:[Precio]],2,FALSE)</f>
        <v>Golosinas</v>
      </c>
      <c r="G22" s="88">
        <v>0</v>
      </c>
      <c r="H22" s="87">
        <f>VLOOKUP(Tabla3[[#This Row],[Nombre]],Tabla3[[Nombre]:[Precio]],3,FALSE)</f>
        <v>0.05</v>
      </c>
    </row>
    <row r="23" spans="2:8" x14ac:dyDescent="0.25">
      <c r="B23" s="83">
        <f>VLOOKUP(Productos!B23,Tabla3[],1,FALSE)</f>
        <v>19</v>
      </c>
      <c r="C23" s="83">
        <f>VLOOKUP(Productos!B23,Tabla3[],1,FALSE)</f>
        <v>19</v>
      </c>
      <c r="D23" s="85">
        <f t="shared" si="0"/>
        <v>45545</v>
      </c>
      <c r="E23" s="90" t="str">
        <f>VLOOKUP(Tabla3[[#This Row],[ID Producto]],Tabla3[],2,FALSE)</f>
        <v>Chupete de Sal</v>
      </c>
      <c r="F23" s="89" t="str">
        <f>VLOOKUP(Tabla3[[#This Row],[Nombre]],Tabla3[[Nombre]:[Precio]],2,FALSE)</f>
        <v>Golosinas</v>
      </c>
      <c r="G23" s="90">
        <v>14</v>
      </c>
      <c r="H23" s="87">
        <f>VLOOKUP(Tabla3[[#This Row],[Nombre]],Tabla3[[Nombre]:[Precio]],3,FALSE)</f>
        <v>0.05</v>
      </c>
    </row>
    <row r="24" spans="2:8" x14ac:dyDescent="0.25">
      <c r="B24" s="83">
        <f>VLOOKUP(Productos!B24,Tabla3[],1,FALSE)</f>
        <v>20</v>
      </c>
      <c r="C24" s="83">
        <f>VLOOKUP(Productos!B24,Tabla3[],1,FALSE)</f>
        <v>20</v>
      </c>
      <c r="D24" s="85">
        <f t="shared" si="0"/>
        <v>45545</v>
      </c>
      <c r="E24" s="88" t="str">
        <f>VLOOKUP(Tabla3[[#This Row],[ID Producto]],Tabla3[],2,FALSE)</f>
        <v>Gelatina de Fresa</v>
      </c>
      <c r="F24" s="89" t="str">
        <f>VLOOKUP(Tabla3[[#This Row],[Nombre]],Tabla3[[Nombre]:[Precio]],2,FALSE)</f>
        <v>Golosinas</v>
      </c>
      <c r="G24" s="88">
        <v>27</v>
      </c>
      <c r="H24" s="87">
        <f>VLOOKUP(Tabla3[[#This Row],[Nombre]],Tabla3[[Nombre]:[Precio]],3,FALSE)</f>
        <v>0.25</v>
      </c>
    </row>
    <row r="25" spans="2:8" x14ac:dyDescent="0.25">
      <c r="B25" s="83">
        <f>VLOOKUP(Productos!B25,Tabla3[],1,FALSE)</f>
        <v>21</v>
      </c>
      <c r="C25" s="83">
        <f>VLOOKUP(Productos!B25,Tabla3[],1,FALSE)</f>
        <v>21</v>
      </c>
      <c r="D25" s="85">
        <f t="shared" si="0"/>
        <v>45545</v>
      </c>
      <c r="E25" s="90" t="str">
        <f>VLOOKUP(Tabla3[[#This Row],[ID Producto]],Tabla3[],2,FALSE)</f>
        <v>Big Cola Pequeña Negra</v>
      </c>
      <c r="F25" s="89" t="str">
        <f>VLOOKUP(Tabla3[[#This Row],[Nombre]],Tabla3[[Nombre]:[Precio]],2,FALSE)</f>
        <v>Bebidas</v>
      </c>
      <c r="G25" s="90">
        <v>16</v>
      </c>
      <c r="H25" s="87">
        <f>VLOOKUP(Tabla3[[#This Row],[Nombre]],Tabla3[[Nombre]:[Precio]],3,FALSE)</f>
        <v>0.3</v>
      </c>
    </row>
    <row r="26" spans="2:8" x14ac:dyDescent="0.25">
      <c r="B26" s="83">
        <f>VLOOKUP(Productos!B26,Tabla3[],1,FALSE)</f>
        <v>22</v>
      </c>
      <c r="C26" s="83">
        <f>VLOOKUP(Productos!B26,Tabla3[],1,FALSE)</f>
        <v>22</v>
      </c>
      <c r="D26" s="85">
        <f t="shared" si="0"/>
        <v>45545</v>
      </c>
      <c r="E26" s="88" t="str">
        <f>VLOOKUP(Tabla3[[#This Row],[ID Producto]],Tabla3[],2,FALSE)</f>
        <v>Big Cola Grande Fresa</v>
      </c>
      <c r="F26" s="89" t="str">
        <f>VLOOKUP(Tabla3[[#This Row],[Nombre]],Tabla3[[Nombre]:[Precio]],2,FALSE)</f>
        <v>Bebidas</v>
      </c>
      <c r="G26" s="88">
        <v>0</v>
      </c>
      <c r="H26" s="87">
        <f>VLOOKUP(Tabla3[[#This Row],[Nombre]],Tabla3[[Nombre]:[Precio]],3,FALSE)</f>
        <v>0.6</v>
      </c>
    </row>
    <row r="27" spans="2:8" x14ac:dyDescent="0.25">
      <c r="B27" s="83">
        <f>VLOOKUP(Productos!B27,Tabla3[],1,FALSE)</f>
        <v>23</v>
      </c>
      <c r="C27" s="83">
        <f>VLOOKUP(Productos!B27,Tabla3[],1,FALSE)</f>
        <v>23</v>
      </c>
      <c r="D27" s="85">
        <f t="shared" si="0"/>
        <v>45545</v>
      </c>
      <c r="E27" s="90" t="str">
        <f>VLOOKUP(Tabla3[[#This Row],[ID Producto]],Tabla3[],2,FALSE)</f>
        <v>Chupete Plop</v>
      </c>
      <c r="F27" s="89" t="str">
        <f>VLOOKUP(Tabla3[[#This Row],[Nombre]],Tabla3[[Nombre]:[Precio]],2,FALSE)</f>
        <v>Golosinas</v>
      </c>
      <c r="G27" s="90">
        <v>7</v>
      </c>
      <c r="H27" s="87">
        <f>VLOOKUP(Tabla3[[#This Row],[Nombre]],Tabla3[[Nombre]:[Precio]],3,FALSE)</f>
        <v>0.15</v>
      </c>
    </row>
    <row r="28" spans="2:8" x14ac:dyDescent="0.25">
      <c r="B28" s="83">
        <f>VLOOKUP(Productos!B28,Tabla3[],1,FALSE)</f>
        <v>24</v>
      </c>
      <c r="C28" s="83">
        <f>VLOOKUP(Productos!B28,Tabla3[],1,FALSE)</f>
        <v>24</v>
      </c>
      <c r="D28" s="85">
        <f t="shared" si="0"/>
        <v>45545</v>
      </c>
      <c r="E28" s="88" t="str">
        <f>VLOOKUP(Tabla3[[#This Row],[ID Producto]],Tabla3[],2,FALSE)</f>
        <v>Helado de Mani</v>
      </c>
      <c r="F28" s="89" t="str">
        <f>VLOOKUP(Tabla3[[#This Row],[Nombre]],Tabla3[[Nombre]:[Precio]],2,FALSE)</f>
        <v>Golosinas</v>
      </c>
      <c r="G28" s="88">
        <v>24</v>
      </c>
      <c r="H28" s="87">
        <f>VLOOKUP(Tabla3[[#This Row],[Nombre]],Tabla3[[Nombre]:[Precio]],3,FALSE)</f>
        <v>0.25</v>
      </c>
    </row>
    <row r="29" spans="2:8" x14ac:dyDescent="0.25">
      <c r="B29" s="83">
        <f>VLOOKUP(Productos!B29,Tabla3[],1,FALSE)</f>
        <v>25</v>
      </c>
      <c r="C29" s="83">
        <f>VLOOKUP(Productos!B29,Tabla3[],1,FALSE)</f>
        <v>25</v>
      </c>
      <c r="D29" s="85">
        <f t="shared" si="0"/>
        <v>45545</v>
      </c>
      <c r="E29" s="90" t="str">
        <f>VLOOKUP(Tabla3[[#This Row],[ID Producto]],Tabla3[],2,FALSE)</f>
        <v>Helado de Guayaba</v>
      </c>
      <c r="F29" s="89" t="str">
        <f>VLOOKUP(Tabla3[[#This Row],[Nombre]],Tabla3[[Nombre]:[Precio]],2,FALSE)</f>
        <v>Golosinas</v>
      </c>
      <c r="G29" s="90">
        <v>24</v>
      </c>
      <c r="H29" s="87">
        <f>VLOOKUP(Tabla3[[#This Row],[Nombre]],Tabla3[[Nombre]:[Precio]],3,FALSE)</f>
        <v>0.25</v>
      </c>
    </row>
    <row r="30" spans="2:8" x14ac:dyDescent="0.25">
      <c r="B30" s="83">
        <f>VLOOKUP(Productos!B30,Tabla3[],1,FALSE)</f>
        <v>26</v>
      </c>
      <c r="C30" s="83">
        <f>VLOOKUP(Productos!B30,Tabla3[],1,FALSE)</f>
        <v>26</v>
      </c>
      <c r="D30" s="85">
        <f t="shared" si="0"/>
        <v>45545</v>
      </c>
      <c r="E30" s="88" t="str">
        <f>VLOOKUP(Tabla3[[#This Row],[ID Producto]],Tabla3[],2,FALSE)</f>
        <v>Detergente Ciclon Grande</v>
      </c>
      <c r="F30" s="89" t="str">
        <f>VLOOKUP(Tabla3[[#This Row],[Nombre]],Tabla3[[Nombre]:[Precio]],2,FALSE)</f>
        <v>Lavado y Limpieza</v>
      </c>
      <c r="G30" s="88">
        <v>3</v>
      </c>
      <c r="H30" s="87">
        <f>VLOOKUP(Tabla3[[#This Row],[Nombre]],Tabla3[[Nombre]:[Precio]],3,FALSE)</f>
        <v>1</v>
      </c>
    </row>
    <row r="31" spans="2:8" x14ac:dyDescent="0.25">
      <c r="B31" s="83">
        <f>VLOOKUP(Productos!B31,Tabla3[],1,FALSE)</f>
        <v>27</v>
      </c>
      <c r="C31" s="83">
        <f>VLOOKUP(Productos!B31,Tabla3[],1,FALSE)</f>
        <v>27</v>
      </c>
      <c r="D31" s="85">
        <f t="shared" si="0"/>
        <v>45545</v>
      </c>
      <c r="E31" s="90" t="str">
        <f>VLOOKUP(Tabla3[[#This Row],[ID Producto]],Tabla3[],2,FALSE)</f>
        <v>Detergente Gol Mediano</v>
      </c>
      <c r="F31" s="89" t="str">
        <f>VLOOKUP(Tabla3[[#This Row],[Nombre]],Tabla3[[Nombre]:[Precio]],2,FALSE)</f>
        <v>Lavado y Limpieza</v>
      </c>
      <c r="G31" s="90">
        <v>0</v>
      </c>
      <c r="H31" s="87">
        <f>VLOOKUP(Tabla3[[#This Row],[Nombre]],Tabla3[[Nombre]:[Precio]],3,FALSE)</f>
        <v>0.5</v>
      </c>
    </row>
    <row r="32" spans="2:8" x14ac:dyDescent="0.25">
      <c r="B32" s="83">
        <f>VLOOKUP(Productos!B32,Tabla3[],1,FALSE)</f>
        <v>28</v>
      </c>
      <c r="C32" s="83">
        <f>VLOOKUP(Productos!B32,Tabla3[],1,FALSE)</f>
        <v>28</v>
      </c>
      <c r="D32" s="85">
        <f t="shared" si="0"/>
        <v>45545</v>
      </c>
      <c r="E32" s="88" t="str">
        <f>VLOOKUP(Tabla3[[#This Row],[ID Producto]],Tabla3[],2,FALSE)</f>
        <v>Detergente Ciclon Mediano</v>
      </c>
      <c r="F32" s="89" t="str">
        <f>VLOOKUP(Tabla3[[#This Row],[Nombre]],Tabla3[[Nombre]:[Precio]],2,FALSE)</f>
        <v>Lavado y Limpieza</v>
      </c>
      <c r="G32" s="88">
        <v>0</v>
      </c>
      <c r="H32" s="87">
        <f>VLOOKUP(Tabla3[[#This Row],[Nombre]],Tabla3[[Nombre]:[Precio]],3,FALSE)</f>
        <v>0.5</v>
      </c>
    </row>
    <row r="33" spans="2:8" x14ac:dyDescent="0.25">
      <c r="B33" s="83">
        <f>VLOOKUP(Productos!B33,Tabla3[],1,FALSE)</f>
        <v>29</v>
      </c>
      <c r="C33" s="83">
        <f>VLOOKUP(Productos!B33,Tabla3[],1,FALSE)</f>
        <v>29</v>
      </c>
      <c r="D33" s="85">
        <f t="shared" si="0"/>
        <v>45545</v>
      </c>
      <c r="E33" s="90" t="str">
        <f>VLOOKUP(Tabla3[[#This Row],[ID Producto]],Tabla3[],2,FALSE)</f>
        <v>Jabon Azul</v>
      </c>
      <c r="F33" s="89" t="str">
        <f>VLOOKUP(Tabla3[[#This Row],[Nombre]],Tabla3[[Nombre]:[Precio]],2,FALSE)</f>
        <v>Lavado y Limpieza</v>
      </c>
      <c r="G33" s="90">
        <v>5</v>
      </c>
      <c r="H33" s="87">
        <f>VLOOKUP(Tabla3[[#This Row],[Nombre]],Tabla3[[Nombre]:[Precio]],3,FALSE)</f>
        <v>0.4</v>
      </c>
    </row>
    <row r="34" spans="2:8" x14ac:dyDescent="0.25">
      <c r="B34" s="83">
        <f>VLOOKUP(Productos!B34,Tabla3[],1,FALSE)</f>
        <v>30</v>
      </c>
      <c r="C34" s="83">
        <f>VLOOKUP(Productos!B34,Tabla3[],1,FALSE)</f>
        <v>30</v>
      </c>
      <c r="D34" s="85">
        <f t="shared" si="0"/>
        <v>45545</v>
      </c>
      <c r="E34" s="88" t="str">
        <f>VLOOKUP(Tabla3[[#This Row],[ID Producto]],Tabla3[],2,FALSE)</f>
        <v>Suavizante en Botella</v>
      </c>
      <c r="F34" s="89" t="str">
        <f>VLOOKUP(Tabla3[[#This Row],[Nombre]],Tabla3[[Nombre]:[Precio]],2,FALSE)</f>
        <v>Lavado y Limpieza</v>
      </c>
      <c r="G34" s="88">
        <v>7</v>
      </c>
      <c r="H34" s="87">
        <f>VLOOKUP(Tabla3[[#This Row],[Nombre]],Tabla3[[Nombre]:[Precio]],3,FALSE)</f>
        <v>0.5</v>
      </c>
    </row>
    <row r="35" spans="2:8" x14ac:dyDescent="0.25">
      <c r="B35" s="83">
        <f>VLOOKUP(Productos!B35,Tabla3[],1,FALSE)</f>
        <v>31</v>
      </c>
      <c r="C35" s="83">
        <f>VLOOKUP(Productos!B35,Tabla3[],1,FALSE)</f>
        <v>31</v>
      </c>
      <c r="D35" s="85">
        <f t="shared" si="0"/>
        <v>45545</v>
      </c>
      <c r="E35" s="90" t="str">
        <f>VLOOKUP(Tabla3[[#This Row],[ID Producto]],Tabla3[],2,FALSE)</f>
        <v>Suavitel en Sachet</v>
      </c>
      <c r="F35" s="89" t="str">
        <f>VLOOKUP(Tabla3[[#This Row],[Nombre]],Tabla3[[Nombre]:[Precio]],2,FALSE)</f>
        <v>Lavado y Limpieza</v>
      </c>
      <c r="G35" s="90">
        <v>9</v>
      </c>
      <c r="H35" s="87">
        <f>VLOOKUP(Tabla3[[#This Row],[Nombre]],Tabla3[[Nombre]:[Precio]],3,FALSE)</f>
        <v>0.5</v>
      </c>
    </row>
    <row r="36" spans="2:8" x14ac:dyDescent="0.25">
      <c r="B36" s="83">
        <f>VLOOKUP(Productos!B36,Tabla3[],1,FALSE)</f>
        <v>32</v>
      </c>
      <c r="C36" s="83">
        <f>VLOOKUP(Productos!B36,Tabla3[],1,FALSE)</f>
        <v>32</v>
      </c>
      <c r="D36" s="85">
        <f t="shared" si="0"/>
        <v>45545</v>
      </c>
      <c r="E36" s="88" t="str">
        <f>VLOOKUP(Tabla3[[#This Row],[ID Producto]],Tabla3[],2,FALSE)</f>
        <v>Limpiador para Piso</v>
      </c>
      <c r="F36" s="89" t="str">
        <f>VLOOKUP(Tabla3[[#This Row],[Nombre]],Tabla3[[Nombre]:[Precio]],2,FALSE)</f>
        <v>Lavado y Limpieza</v>
      </c>
      <c r="G36" s="88">
        <v>0</v>
      </c>
      <c r="H36" s="87">
        <f>VLOOKUP(Tabla3[[#This Row],[Nombre]],Tabla3[[Nombre]:[Precio]],3,FALSE)</f>
        <v>0.5</v>
      </c>
    </row>
    <row r="37" spans="2:8" x14ac:dyDescent="0.25">
      <c r="B37" s="83">
        <f>VLOOKUP(Productos!B37,Tabla3[],1,FALSE)</f>
        <v>33</v>
      </c>
      <c r="C37" s="83">
        <f>VLOOKUP(Productos!B37,Tabla3[],1,FALSE)</f>
        <v>33</v>
      </c>
      <c r="D37" s="85">
        <f t="shared" ref="D37:D68" si="1">DATE(2024,9,10)</f>
        <v>45545</v>
      </c>
      <c r="E37" s="90" t="str">
        <f>VLOOKUP(Tabla3[[#This Row],[ID Producto]],Tabla3[],2,FALSE)</f>
        <v>Cloro Leon</v>
      </c>
      <c r="F37" s="89" t="str">
        <f>VLOOKUP(Tabla3[[#This Row],[Nombre]],Tabla3[[Nombre]:[Precio]],2,FALSE)</f>
        <v>Lavado y Limpieza</v>
      </c>
      <c r="G37" s="90">
        <v>18</v>
      </c>
      <c r="H37" s="87">
        <f>VLOOKUP(Tabla3[[#This Row],[Nombre]],Tabla3[[Nombre]:[Precio]],3,FALSE)</f>
        <v>0.15</v>
      </c>
    </row>
    <row r="38" spans="2:8" x14ac:dyDescent="0.25">
      <c r="B38" s="83">
        <f>VLOOKUP(Productos!B38,Tabla3[],1,FALSE)</f>
        <v>34</v>
      </c>
      <c r="C38" s="83">
        <f>VLOOKUP(Productos!B38,Tabla3[],1,FALSE)</f>
        <v>34</v>
      </c>
      <c r="D38" s="85">
        <f t="shared" si="1"/>
        <v>45545</v>
      </c>
      <c r="E38" s="88" t="str">
        <f>VLOOKUP(Tabla3[[#This Row],[ID Producto]],Tabla3[],2,FALSE)</f>
        <v>Azucaradas</v>
      </c>
      <c r="F38" s="89" t="str">
        <f>VLOOKUP(Tabla3[[#This Row],[Nombre]],Tabla3[[Nombre]:[Precio]],2,FALSE)</f>
        <v>Golosinas</v>
      </c>
      <c r="G38" s="88">
        <v>13</v>
      </c>
      <c r="H38" s="87">
        <f>VLOOKUP(Tabla3[[#This Row],[Nombre]],Tabla3[[Nombre]:[Precio]],3,FALSE)</f>
        <v>0.1</v>
      </c>
    </row>
    <row r="39" spans="2:8" x14ac:dyDescent="0.25">
      <c r="B39" s="83">
        <f>VLOOKUP(Productos!B39,Tabla3[],1,FALSE)</f>
        <v>35</v>
      </c>
      <c r="C39" s="83">
        <f>VLOOKUP(Productos!B39,Tabla3[],1,FALSE)</f>
        <v>35</v>
      </c>
      <c r="D39" s="85">
        <f t="shared" si="1"/>
        <v>45545</v>
      </c>
      <c r="E39" s="90" t="str">
        <f>VLOOKUP(Tabla3[[#This Row],[ID Producto]],Tabla3[],2,FALSE)</f>
        <v>Yoyos</v>
      </c>
      <c r="F39" s="89" t="str">
        <f>VLOOKUP(Tabla3[[#This Row],[Nombre]],Tabla3[[Nombre]:[Precio]],2,FALSE)</f>
        <v>Golosinas</v>
      </c>
      <c r="G39" s="90">
        <v>5</v>
      </c>
      <c r="H39" s="87">
        <f>VLOOKUP(Tabla3[[#This Row],[Nombre]],Tabla3[[Nombre]:[Precio]],3,FALSE)</f>
        <v>0.1</v>
      </c>
    </row>
    <row r="40" spans="2:8" x14ac:dyDescent="0.25">
      <c r="B40" s="83">
        <f>VLOOKUP(Productos!B40,Tabla3[],1,FALSE)</f>
        <v>36</v>
      </c>
      <c r="C40" s="83">
        <f>VLOOKUP(Productos!B40,Tabla3[],1,FALSE)</f>
        <v>36</v>
      </c>
      <c r="D40" s="85">
        <f t="shared" si="1"/>
        <v>45545</v>
      </c>
      <c r="E40" s="88" t="str">
        <f>VLOOKUP(Tabla3[[#This Row],[ID Producto]],Tabla3[],2,FALSE)</f>
        <v>Budin</v>
      </c>
      <c r="F40" s="89" t="str">
        <f>VLOOKUP(Tabla3[[#This Row],[Nombre]],Tabla3[[Nombre]:[Precio]],2,FALSE)</f>
        <v>Golosinas</v>
      </c>
      <c r="G40" s="88">
        <v>19</v>
      </c>
      <c r="H40" s="87">
        <f>VLOOKUP(Tabla3[[#This Row],[Nombre]],Tabla3[[Nombre]:[Precio]],3,FALSE)</f>
        <v>0.1</v>
      </c>
    </row>
    <row r="41" spans="2:8" x14ac:dyDescent="0.25">
      <c r="B41" s="83">
        <f>VLOOKUP(Productos!B41,Tabla3[],1,FALSE)</f>
        <v>37</v>
      </c>
      <c r="C41" s="83">
        <f>VLOOKUP(Productos!B41,Tabla3[],1,FALSE)</f>
        <v>37</v>
      </c>
      <c r="D41" s="85">
        <f t="shared" si="1"/>
        <v>45545</v>
      </c>
      <c r="E41" s="90" t="str">
        <f>VLOOKUP(Tabla3[[#This Row],[ID Producto]],Tabla3[],2,FALSE)</f>
        <v>Rosca Roja</v>
      </c>
      <c r="F41" s="89" t="str">
        <f>VLOOKUP(Tabla3[[#This Row],[Nombre]],Tabla3[[Nombre]:[Precio]],2,FALSE)</f>
        <v>Golosinas</v>
      </c>
      <c r="G41" s="90">
        <v>0</v>
      </c>
      <c r="H41" s="87">
        <f>VLOOKUP(Tabla3[[#This Row],[Nombre]],Tabla3[[Nombre]:[Precio]],3,FALSE)</f>
        <v>0.1</v>
      </c>
    </row>
    <row r="42" spans="2:8" x14ac:dyDescent="0.25">
      <c r="B42" s="83">
        <f>VLOOKUP(Productos!B42,Tabla3[],1,FALSE)</f>
        <v>38</v>
      </c>
      <c r="C42" s="83">
        <f>VLOOKUP(Productos!B42,Tabla3[],1,FALSE)</f>
        <v>38</v>
      </c>
      <c r="D42" s="85">
        <f t="shared" si="1"/>
        <v>45545</v>
      </c>
      <c r="E42" s="88" t="str">
        <f>VLOOKUP(Tabla3[[#This Row],[ID Producto]],Tabla3[],2,FALSE)</f>
        <v>Galletas Tacos de Dulce</v>
      </c>
      <c r="F42" s="89" t="str">
        <f>VLOOKUP(Tabla3[[#This Row],[Nombre]],Tabla3[[Nombre]:[Precio]],2,FALSE)</f>
        <v>Golosinas</v>
      </c>
      <c r="G42" s="88">
        <v>8</v>
      </c>
      <c r="H42" s="87">
        <f>VLOOKUP(Tabla3[[#This Row],[Nombre]],Tabla3[[Nombre]:[Precio]],3,FALSE)</f>
        <v>0.75</v>
      </c>
    </row>
    <row r="43" spans="2:8" x14ac:dyDescent="0.25">
      <c r="B43" s="83">
        <f>VLOOKUP(Productos!B43,Tabla3[],1,FALSE)</f>
        <v>39</v>
      </c>
      <c r="C43" s="83">
        <f>VLOOKUP(Productos!B43,Tabla3[],1,FALSE)</f>
        <v>39</v>
      </c>
      <c r="D43" s="85">
        <f t="shared" si="1"/>
        <v>45545</v>
      </c>
      <c r="E43" s="90" t="str">
        <f>VLOOKUP(Tabla3[[#This Row],[ID Producto]],Tabla3[],2,FALSE)</f>
        <v>Galletas Tacos de Sal</v>
      </c>
      <c r="F43" s="89" t="str">
        <f>VLOOKUP(Tabla3[[#This Row],[Nombre]],Tabla3[[Nombre]:[Precio]],2,FALSE)</f>
        <v>Golosinas</v>
      </c>
      <c r="G43" s="90">
        <v>3</v>
      </c>
      <c r="H43" s="87">
        <f>VLOOKUP(Tabla3[[#This Row],[Nombre]],Tabla3[[Nombre]:[Precio]],3,FALSE)</f>
        <v>0.75</v>
      </c>
    </row>
    <row r="44" spans="2:8" x14ac:dyDescent="0.25">
      <c r="B44" s="83">
        <f>VLOOKUP(Productos!B44,Tabla3[],1,FALSE)</f>
        <v>40</v>
      </c>
      <c r="C44" s="83">
        <f>VLOOKUP(Productos!B44,Tabla3[],1,FALSE)</f>
        <v>40</v>
      </c>
      <c r="D44" s="85">
        <f t="shared" si="1"/>
        <v>45545</v>
      </c>
      <c r="E44" s="88" t="str">
        <f>VLOOKUP(Tabla3[[#This Row],[ID Producto]],Tabla3[],2,FALSE)</f>
        <v>Galletas Oreo</v>
      </c>
      <c r="F44" s="89" t="str">
        <f>VLOOKUP(Tabla3[[#This Row],[Nombre]],Tabla3[[Nombre]:[Precio]],2,FALSE)</f>
        <v>Golosinas</v>
      </c>
      <c r="G44" s="88">
        <v>2</v>
      </c>
      <c r="H44" s="87">
        <f>VLOOKUP(Tabla3[[#This Row],[Nombre]],Tabla3[[Nombre]:[Precio]],3,FALSE)</f>
        <v>0.4</v>
      </c>
    </row>
    <row r="45" spans="2:8" x14ac:dyDescent="0.25">
      <c r="B45" s="83">
        <f>VLOOKUP(Productos!B45,Tabla3[],1,FALSE)</f>
        <v>41</v>
      </c>
      <c r="C45" s="83">
        <f>VLOOKUP(Productos!B45,Tabla3[],1,FALSE)</f>
        <v>41</v>
      </c>
      <c r="D45" s="85">
        <f t="shared" si="1"/>
        <v>45545</v>
      </c>
      <c r="E45" s="90" t="str">
        <f>VLOOKUP(Tabla3[[#This Row],[ID Producto]],Tabla3[],2,FALSE)</f>
        <v>Galletas Ricas</v>
      </c>
      <c r="F45" s="89" t="str">
        <f>VLOOKUP(Tabla3[[#This Row],[Nombre]],Tabla3[[Nombre]:[Precio]],2,FALSE)</f>
        <v>Golosinas</v>
      </c>
      <c r="G45" s="90">
        <v>2</v>
      </c>
      <c r="H45" s="87">
        <f>VLOOKUP(Tabla3[[#This Row],[Nombre]],Tabla3[[Nombre]:[Precio]],3,FALSE)</f>
        <v>0.5</v>
      </c>
    </row>
    <row r="46" spans="2:8" x14ac:dyDescent="0.25">
      <c r="B46" s="83">
        <f>VLOOKUP(Productos!B46,Tabla3[],1,FALSE)</f>
        <v>42</v>
      </c>
      <c r="C46" s="83">
        <f>VLOOKUP(Productos!B46,Tabla3[],1,FALSE)</f>
        <v>42</v>
      </c>
      <c r="D46" s="85">
        <f t="shared" si="1"/>
        <v>45545</v>
      </c>
      <c r="E46" s="88" t="str">
        <f>VLOOKUP(Tabla3[[#This Row],[ID Producto]],Tabla3[],2,FALSE)</f>
        <v>Cigarrillos Carnival Unidad</v>
      </c>
      <c r="F46" s="89" t="str">
        <f>VLOOKUP(Tabla3[[#This Row],[Nombre]],Tabla3[[Nombre]:[Precio]],2,FALSE)</f>
        <v>Primera Necesidad</v>
      </c>
      <c r="G46" s="88">
        <v>30</v>
      </c>
      <c r="H46" s="87">
        <f>VLOOKUP(Tabla3[[#This Row],[Nombre]],Tabla3[[Nombre]:[Precio]],3,FALSE)</f>
        <v>0.2</v>
      </c>
    </row>
    <row r="47" spans="2:8" x14ac:dyDescent="0.25">
      <c r="B47" s="83">
        <f>VLOOKUP(Productos!B47,Tabla3[],1,FALSE)</f>
        <v>43</v>
      </c>
      <c r="C47" s="83">
        <f>VLOOKUP(Productos!B47,Tabla3[],1,FALSE)</f>
        <v>43</v>
      </c>
      <c r="D47" s="85">
        <f t="shared" si="1"/>
        <v>45545</v>
      </c>
      <c r="E47" s="90" t="str">
        <f>VLOOKUP(Tabla3[[#This Row],[ID Producto]],Tabla3[],2,FALSE)</f>
        <v>Cigarrillos Modern Unidad</v>
      </c>
      <c r="F47" s="89" t="str">
        <f>VLOOKUP(Tabla3[[#This Row],[Nombre]],Tabla3[[Nombre]:[Precio]],2,FALSE)</f>
        <v>Primera Necesidad</v>
      </c>
      <c r="G47" s="90">
        <v>10</v>
      </c>
      <c r="H47" s="87">
        <f>VLOOKUP(Tabla3[[#This Row],[Nombre]],Tabla3[[Nombre]:[Precio]],3,FALSE)</f>
        <v>0.15</v>
      </c>
    </row>
    <row r="48" spans="2:8" x14ac:dyDescent="0.25">
      <c r="B48" s="83">
        <f>VLOOKUP(Productos!B48,Tabla3[],1,FALSE)</f>
        <v>44</v>
      </c>
      <c r="C48" s="83">
        <f>VLOOKUP(Productos!B48,Tabla3[],1,FALSE)</f>
        <v>44</v>
      </c>
      <c r="D48" s="85">
        <f t="shared" si="1"/>
        <v>45545</v>
      </c>
      <c r="E48" s="88" t="str">
        <f>VLOOKUP(Tabla3[[#This Row],[ID Producto]],Tabla3[],2,FALSE)</f>
        <v>Cajas de Fosforos</v>
      </c>
      <c r="F48" s="89" t="str">
        <f>VLOOKUP(Tabla3[[#This Row],[Nombre]],Tabla3[[Nombre]:[Precio]],2,FALSE)</f>
        <v>Primera Necesidad</v>
      </c>
      <c r="G48" s="88">
        <v>11</v>
      </c>
      <c r="H48" s="87">
        <f>VLOOKUP(Tabla3[[#This Row],[Nombre]],Tabla3[[Nombre]:[Precio]],3,FALSE)</f>
        <v>0.1</v>
      </c>
    </row>
    <row r="49" spans="2:8" x14ac:dyDescent="0.25">
      <c r="B49" s="83">
        <f>VLOOKUP(Productos!B49,Tabla3[],1,FALSE)</f>
        <v>45</v>
      </c>
      <c r="C49" s="83">
        <f>VLOOKUP(Productos!B49,Tabla3[],1,FALSE)</f>
        <v>45</v>
      </c>
      <c r="D49" s="85">
        <f t="shared" si="1"/>
        <v>45545</v>
      </c>
      <c r="E49" s="90" t="str">
        <f>VLOOKUP(Tabla3[[#This Row],[ID Producto]],Tabla3[],2,FALSE)</f>
        <v>Ranchero</v>
      </c>
      <c r="F49" s="89" t="str">
        <f>VLOOKUP(Tabla3[[#This Row],[Nombre]],Tabla3[[Nombre]:[Precio]],2,FALSE)</f>
        <v>Primera Necesidad</v>
      </c>
      <c r="G49" s="90">
        <v>6</v>
      </c>
      <c r="H49" s="87">
        <f>VLOOKUP(Tabla3[[#This Row],[Nombre]],Tabla3[[Nombre]:[Precio]],3,FALSE)</f>
        <v>0.25</v>
      </c>
    </row>
    <row r="50" spans="2:8" x14ac:dyDescent="0.25">
      <c r="B50" s="83">
        <f>VLOOKUP(Productos!B50,Tabla3[],1,FALSE)</f>
        <v>46</v>
      </c>
      <c r="C50" s="83">
        <f>VLOOKUP(Productos!B50,Tabla3[],1,FALSE)</f>
        <v>46</v>
      </c>
      <c r="D50" s="85">
        <f t="shared" si="1"/>
        <v>45545</v>
      </c>
      <c r="E50" s="88" t="str">
        <f>VLOOKUP(Tabla3[[#This Row],[ID Producto]],Tabla3[],2,FALSE)</f>
        <v>Criollita</v>
      </c>
      <c r="F50" s="89" t="str">
        <f>VLOOKUP(Tabla3[[#This Row],[Nombre]],Tabla3[[Nombre]:[Precio]],2,FALSE)</f>
        <v>Primera Necesidad</v>
      </c>
      <c r="G50" s="88">
        <v>9</v>
      </c>
      <c r="H50" s="87">
        <f>VLOOKUP(Tabla3[[#This Row],[Nombre]],Tabla3[[Nombre]:[Precio]],3,FALSE)</f>
        <v>0.25</v>
      </c>
    </row>
    <row r="51" spans="2:8" x14ac:dyDescent="0.25">
      <c r="B51" s="83">
        <f>VLOOKUP(Productos!B51,Tabla3[],1,FALSE)</f>
        <v>47</v>
      </c>
      <c r="C51" s="83">
        <f>VLOOKUP(Productos!B51,Tabla3[],1,FALSE)</f>
        <v>47</v>
      </c>
      <c r="D51" s="85">
        <f t="shared" si="1"/>
        <v>45545</v>
      </c>
      <c r="E51" s="90" t="str">
        <f>VLOOKUP(Tabla3[[#This Row],[ID Producto]],Tabla3[],2,FALSE)</f>
        <v>Rapiditos</v>
      </c>
      <c r="F51" s="89" t="str">
        <f>VLOOKUP(Tabla3[[#This Row],[Nombre]],Tabla3[[Nombre]:[Precio]],2,FALSE)</f>
        <v>Primera Necesidad</v>
      </c>
      <c r="G51" s="90">
        <v>4</v>
      </c>
      <c r="H51" s="87">
        <f>VLOOKUP(Tabla3[[#This Row],[Nombre]],Tabla3[[Nombre]:[Precio]],3,FALSE)</f>
        <v>0.75</v>
      </c>
    </row>
    <row r="52" spans="2:8" x14ac:dyDescent="0.25">
      <c r="B52" s="83">
        <f>VLOOKUP(Productos!B52,Tabla3[],1,FALSE)</f>
        <v>48</v>
      </c>
      <c r="C52" s="83">
        <f>VLOOKUP(Productos!B52,Tabla3[],1,FALSE)</f>
        <v>48</v>
      </c>
      <c r="D52" s="85">
        <f t="shared" si="1"/>
        <v>45545</v>
      </c>
      <c r="E52" s="88" t="str">
        <f>VLOOKUP(Tabla3[[#This Row],[ID Producto]],Tabla3[],2,FALSE)</f>
        <v>Salsa de Tomate en Sachet</v>
      </c>
      <c r="F52" s="89" t="str">
        <f>VLOOKUP(Tabla3[[#This Row],[Nombre]],Tabla3[[Nombre]:[Precio]],2,FALSE)</f>
        <v>Primera Necesidad</v>
      </c>
      <c r="G52" s="88">
        <v>15</v>
      </c>
      <c r="H52" s="87">
        <f>VLOOKUP(Tabla3[[#This Row],[Nombre]],Tabla3[[Nombre]:[Precio]],3,FALSE)</f>
        <v>0.35</v>
      </c>
    </row>
    <row r="53" spans="2:8" x14ac:dyDescent="0.25">
      <c r="B53" s="83">
        <f>VLOOKUP(Productos!B53,Tabla3[],1,FALSE)</f>
        <v>49</v>
      </c>
      <c r="C53" s="83">
        <f>VLOOKUP(Productos!B53,Tabla3[],1,FALSE)</f>
        <v>49</v>
      </c>
      <c r="D53" s="85">
        <f t="shared" si="1"/>
        <v>45545</v>
      </c>
      <c r="E53" s="90" t="str">
        <f>VLOOKUP(Tabla3[[#This Row],[ID Producto]],Tabla3[],2,FALSE)</f>
        <v>Mayonesa en Sachet</v>
      </c>
      <c r="F53" s="89" t="str">
        <f>VLOOKUP(Tabla3[[#This Row],[Nombre]],Tabla3[[Nombre]:[Precio]],2,FALSE)</f>
        <v>Primera Necesidad</v>
      </c>
      <c r="G53" s="90">
        <v>13</v>
      </c>
      <c r="H53" s="87">
        <f>VLOOKUP(Tabla3[[#This Row],[Nombre]],Tabla3[[Nombre]:[Precio]],3,FALSE)</f>
        <v>0.35</v>
      </c>
    </row>
    <row r="54" spans="2:8" x14ac:dyDescent="0.25">
      <c r="B54" s="83">
        <f>VLOOKUP(Productos!B54,Tabla3[],1,FALSE)</f>
        <v>50</v>
      </c>
      <c r="C54" s="83">
        <f>VLOOKUP(Productos!B54,Tabla3[],1,FALSE)</f>
        <v>50</v>
      </c>
      <c r="D54" s="85">
        <f t="shared" si="1"/>
        <v>45545</v>
      </c>
      <c r="E54" s="88" t="str">
        <f>VLOOKUP(Tabla3[[#This Row],[ID Producto]],Tabla3[],2,FALSE)</f>
        <v>Mostaza</v>
      </c>
      <c r="F54" s="89" t="str">
        <f>VLOOKUP(Tabla3[[#This Row],[Nombre]],Tabla3[[Nombre]:[Precio]],2,FALSE)</f>
        <v>Primera Necesidad</v>
      </c>
      <c r="G54" s="88">
        <v>8</v>
      </c>
      <c r="H54" s="87">
        <f>VLOOKUP(Tabla3[[#This Row],[Nombre]],Tabla3[[Nombre]:[Precio]],3,FALSE)</f>
        <v>0.35</v>
      </c>
    </row>
    <row r="55" spans="2:8" x14ac:dyDescent="0.25">
      <c r="B55" s="83">
        <f>VLOOKUP(Productos!B55,Tabla3[],1,FALSE)</f>
        <v>51</v>
      </c>
      <c r="C55" s="83">
        <f>VLOOKUP(Productos!B55,Tabla3[],1,FALSE)</f>
        <v>51</v>
      </c>
      <c r="D55" s="85">
        <f t="shared" si="1"/>
        <v>45545</v>
      </c>
      <c r="E55" s="90" t="str">
        <f>VLOOKUP(Tabla3[[#This Row],[ID Producto]],Tabla3[],2,FALSE)</f>
        <v>Leche en Polvo La Vaquita</v>
      </c>
      <c r="F55" s="89" t="str">
        <f>VLOOKUP(Tabla3[[#This Row],[Nombre]],Tabla3[[Nombre]:[Precio]],2,FALSE)</f>
        <v>Primera Necesidad</v>
      </c>
      <c r="G55" s="90">
        <v>10</v>
      </c>
      <c r="H55" s="87">
        <f>VLOOKUP(Tabla3[[#This Row],[Nombre]],Tabla3[[Nombre]:[Precio]],3,FALSE)</f>
        <v>0.5</v>
      </c>
    </row>
    <row r="56" spans="2:8" x14ac:dyDescent="0.25">
      <c r="B56" s="83">
        <f>VLOOKUP(Productos!B56,Tabla3[],1,FALSE)</f>
        <v>52</v>
      </c>
      <c r="C56" s="83">
        <f>VLOOKUP(Productos!B56,Tabla3[],1,FALSE)</f>
        <v>52</v>
      </c>
      <c r="D56" s="85">
        <f t="shared" si="1"/>
        <v>45545</v>
      </c>
      <c r="E56" s="88" t="str">
        <f>VLOOKUP(Tabla3[[#This Row],[ID Producto]],Tabla3[],2,FALSE)</f>
        <v>La Sazón</v>
      </c>
      <c r="F56" s="89" t="str">
        <f>VLOOKUP(Tabla3[[#This Row],[Nombre]],Tabla3[[Nombre]:[Precio]],2,FALSE)</f>
        <v>Primera Necesidad</v>
      </c>
      <c r="G56" s="88">
        <v>8</v>
      </c>
      <c r="H56" s="87">
        <f>VLOOKUP(Tabla3[[#This Row],[Nombre]],Tabla3[[Nombre]:[Precio]],3,FALSE)</f>
        <v>0.35</v>
      </c>
    </row>
    <row r="57" spans="2:8" x14ac:dyDescent="0.25">
      <c r="B57" s="83">
        <f>VLOOKUP(Productos!B57,Tabla3[],1,FALSE)</f>
        <v>53</v>
      </c>
      <c r="C57" s="83">
        <f>VLOOKUP(Productos!B57,Tabla3[],1,FALSE)</f>
        <v>53</v>
      </c>
      <c r="D57" s="85">
        <f t="shared" si="1"/>
        <v>45545</v>
      </c>
      <c r="E57" s="90" t="str">
        <f>VLOOKUP(Tabla3[[#This Row],[ID Producto]],Tabla3[],2,FALSE)</f>
        <v>Crema para Peinar Sedal</v>
      </c>
      <c r="F57" s="89" t="str">
        <f>VLOOKUP(Tabla3[[#This Row],[Nombre]],Tabla3[[Nombre]:[Precio]],2,FALSE)</f>
        <v>Primera Necesidad</v>
      </c>
      <c r="G57" s="90">
        <v>10</v>
      </c>
      <c r="H57" s="87">
        <f>VLOOKUP(Tabla3[[#This Row],[Nombre]],Tabla3[[Nombre]:[Precio]],3,FALSE)</f>
        <v>0.3</v>
      </c>
    </row>
    <row r="58" spans="2:8" x14ac:dyDescent="0.25">
      <c r="B58" s="83">
        <f>VLOOKUP(Productos!B58,Tabla3[],1,FALSE)</f>
        <v>54</v>
      </c>
      <c r="C58" s="83">
        <f>VLOOKUP(Productos!B58,Tabla3[],1,FALSE)</f>
        <v>54</v>
      </c>
      <c r="D58" s="85">
        <f t="shared" si="1"/>
        <v>45545</v>
      </c>
      <c r="E58" s="88" t="str">
        <f>VLOOKUP(Tabla3[[#This Row],[ID Producto]],Tabla3[],2,FALSE)</f>
        <v>Desodorante en Sachet Hombres</v>
      </c>
      <c r="F58" s="89" t="str">
        <f>VLOOKUP(Tabla3[[#This Row],[Nombre]],Tabla3[[Nombre]:[Precio]],2,FALSE)</f>
        <v>Limpieza Personal</v>
      </c>
      <c r="G58" s="88">
        <v>6</v>
      </c>
      <c r="H58" s="87">
        <f>VLOOKUP(Tabla3[[#This Row],[Nombre]],Tabla3[[Nombre]:[Precio]],3,FALSE)</f>
        <v>0.3</v>
      </c>
    </row>
    <row r="59" spans="2:8" x14ac:dyDescent="0.25">
      <c r="B59" s="83">
        <f>VLOOKUP(Productos!B59,Tabla3[],1,FALSE)</f>
        <v>55</v>
      </c>
      <c r="C59" s="83">
        <f>VLOOKUP(Productos!B59,Tabla3[],1,FALSE)</f>
        <v>55</v>
      </c>
      <c r="D59" s="85">
        <f t="shared" si="1"/>
        <v>45545</v>
      </c>
      <c r="E59" s="90" t="str">
        <f>VLOOKUP(Tabla3[[#This Row],[ID Producto]],Tabla3[],2,FALSE)</f>
        <v>Desodorante en Sachet Mujeres</v>
      </c>
      <c r="F59" s="89" t="str">
        <f>VLOOKUP(Tabla3[[#This Row],[Nombre]],Tabla3[[Nombre]:[Precio]],2,FALSE)</f>
        <v>Limpieza Personal</v>
      </c>
      <c r="G59" s="90">
        <v>8</v>
      </c>
      <c r="H59" s="87">
        <f>VLOOKUP(Tabla3[[#This Row],[Nombre]],Tabla3[[Nombre]:[Precio]],3,FALSE)</f>
        <v>0.3</v>
      </c>
    </row>
    <row r="60" spans="2:8" x14ac:dyDescent="0.25">
      <c r="B60" s="83">
        <f>VLOOKUP(Productos!B60,Tabla3[],1,FALSE)</f>
        <v>56</v>
      </c>
      <c r="C60" s="83">
        <f>VLOOKUP(Productos!B60,Tabla3[],1,FALSE)</f>
        <v>56</v>
      </c>
      <c r="D60" s="85">
        <f t="shared" si="1"/>
        <v>45545</v>
      </c>
      <c r="E60" s="88" t="str">
        <f>VLOOKUP(Tabla3[[#This Row],[ID Producto]],Tabla3[],2,FALSE)</f>
        <v>Mantequilla Bonella en Sachet</v>
      </c>
      <c r="F60" s="89" t="str">
        <f>VLOOKUP(Tabla3[[#This Row],[Nombre]],Tabla3[[Nombre]:[Precio]],2,FALSE)</f>
        <v>Primera Necesidad</v>
      </c>
      <c r="G60" s="88">
        <v>4</v>
      </c>
      <c r="H60" s="87">
        <f>VLOOKUP(Tabla3[[#This Row],[Nombre]],Tabla3[[Nombre]:[Precio]],3,FALSE)</f>
        <v>0.5</v>
      </c>
    </row>
    <row r="61" spans="2:8" x14ac:dyDescent="0.25">
      <c r="B61" s="83">
        <f>VLOOKUP(Productos!B61,Tabla3[],1,FALSE)</f>
        <v>57</v>
      </c>
      <c r="C61" s="83">
        <f>VLOOKUP(Productos!B61,Tabla3[],1,FALSE)</f>
        <v>57</v>
      </c>
      <c r="D61" s="85">
        <f t="shared" si="1"/>
        <v>45545</v>
      </c>
      <c r="E61" s="90" t="str">
        <f>VLOOKUP(Tabla3[[#This Row],[ID Producto]],Tabla3[],2,FALSE)</f>
        <v>Gel Ego Sachet</v>
      </c>
      <c r="F61" s="89" t="str">
        <f>VLOOKUP(Tabla3[[#This Row],[Nombre]],Tabla3[[Nombre]:[Precio]],2,FALSE)</f>
        <v>Primera Necesidad</v>
      </c>
      <c r="G61" s="90">
        <v>6</v>
      </c>
      <c r="H61" s="87">
        <f>VLOOKUP(Tabla3[[#This Row],[Nombre]],Tabla3[[Nombre]:[Precio]],3,FALSE)</f>
        <v>0.3</v>
      </c>
    </row>
    <row r="62" spans="2:8" x14ac:dyDescent="0.25">
      <c r="B62" s="83">
        <f>VLOOKUP(Productos!B62,Tabla3[],1,FALSE)</f>
        <v>58</v>
      </c>
      <c r="C62" s="83">
        <f>VLOOKUP(Productos!B62,Tabla3[],1,FALSE)</f>
        <v>58</v>
      </c>
      <c r="D62" s="85">
        <f t="shared" si="1"/>
        <v>45545</v>
      </c>
      <c r="E62" s="88" t="str">
        <f>VLOOKUP(Tabla3[[#This Row],[ID Producto]],Tabla3[],2,FALSE)</f>
        <v>Café Cayetano</v>
      </c>
      <c r="F62" s="89" t="str">
        <f>VLOOKUP(Tabla3[[#This Row],[Nombre]],Tabla3[[Nombre]:[Precio]],2,FALSE)</f>
        <v>Primera Necesidad</v>
      </c>
      <c r="G62" s="88">
        <v>0</v>
      </c>
      <c r="H62" s="87">
        <f>VLOOKUP(Tabla3[[#This Row],[Nombre]],Tabla3[[Nombre]:[Precio]],3,FALSE)</f>
        <v>0.25</v>
      </c>
    </row>
    <row r="63" spans="2:8" x14ac:dyDescent="0.25">
      <c r="B63" s="83">
        <f>VLOOKUP(Productos!B63,Tabla3[],1,FALSE)</f>
        <v>59</v>
      </c>
      <c r="C63" s="83">
        <f>VLOOKUP(Productos!B63,Tabla3[],1,FALSE)</f>
        <v>59</v>
      </c>
      <c r="D63" s="85">
        <f t="shared" si="1"/>
        <v>45545</v>
      </c>
      <c r="E63" s="90" t="str">
        <f>VLOOKUP(Tabla3[[#This Row],[ID Producto]],Tabla3[],2,FALSE)</f>
        <v>Cocoa</v>
      </c>
      <c r="F63" s="89" t="str">
        <f>VLOOKUP(Tabla3[[#This Row],[Nombre]],Tabla3[[Nombre]:[Precio]],2,FALSE)</f>
        <v>Primera Necesidad</v>
      </c>
      <c r="G63" s="90">
        <v>6</v>
      </c>
      <c r="H63" s="87">
        <f>VLOOKUP(Tabla3[[#This Row],[Nombre]],Tabla3[[Nombre]:[Precio]],3,FALSE)</f>
        <v>0.25</v>
      </c>
    </row>
    <row r="64" spans="2:8" x14ac:dyDescent="0.25">
      <c r="B64" s="83">
        <f>VLOOKUP(Productos!B64,Tabla3[],1,FALSE)</f>
        <v>60</v>
      </c>
      <c r="C64" s="83">
        <f>VLOOKUP(Productos!B64,Tabla3[],1,FALSE)</f>
        <v>60</v>
      </c>
      <c r="D64" s="85">
        <f t="shared" si="1"/>
        <v>45545</v>
      </c>
      <c r="E64" s="88" t="str">
        <f>VLOOKUP(Tabla3[[#This Row],[ID Producto]],Tabla3[],2,FALSE)</f>
        <v>Jugos Yá</v>
      </c>
      <c r="F64" s="89" t="str">
        <f>VLOOKUP(Tabla3[[#This Row],[Nombre]],Tabla3[[Nombre]:[Precio]],2,FALSE)</f>
        <v>Primera Necesidad</v>
      </c>
      <c r="G64" s="88">
        <v>3</v>
      </c>
      <c r="H64" s="87">
        <f>VLOOKUP(Tabla3[[#This Row],[Nombre]],Tabla3[[Nombre]:[Precio]],3,FALSE)</f>
        <v>0.3</v>
      </c>
    </row>
    <row r="65" spans="2:8" x14ac:dyDescent="0.25">
      <c r="B65" s="83">
        <f>VLOOKUP(Productos!B65,Tabla3[],1,FALSE)</f>
        <v>61</v>
      </c>
      <c r="C65" s="83">
        <f>VLOOKUP(Productos!B65,Tabla3[],1,FALSE)</f>
        <v>61</v>
      </c>
      <c r="D65" s="85">
        <f t="shared" si="1"/>
        <v>45545</v>
      </c>
      <c r="E65" s="90" t="str">
        <f>VLOOKUP(Tabla3[[#This Row],[ID Producto]],Tabla3[],2,FALSE)</f>
        <v>Huevos</v>
      </c>
      <c r="F65" s="89" t="str">
        <f>VLOOKUP(Tabla3[[#This Row],[Nombre]],Tabla3[[Nombre]:[Precio]],2,FALSE)</f>
        <v>Embutidos</v>
      </c>
      <c r="G65" s="90">
        <v>52</v>
      </c>
      <c r="H65" s="87">
        <f>VLOOKUP(Tabla3[[#This Row],[Nombre]],Tabla3[[Nombre]:[Precio]],3,FALSE)</f>
        <v>0.2</v>
      </c>
    </row>
    <row r="66" spans="2:8" x14ac:dyDescent="0.25">
      <c r="B66" s="83">
        <f>VLOOKUP(Productos!B66,Tabla3[],1,FALSE)</f>
        <v>62</v>
      </c>
      <c r="C66" s="83">
        <f>VLOOKUP(Productos!B66,Tabla3[],1,FALSE)</f>
        <v>62</v>
      </c>
      <c r="D66" s="85">
        <f t="shared" si="1"/>
        <v>45545</v>
      </c>
      <c r="E66" s="88" t="str">
        <f>VLOOKUP(Tabla3[[#This Row],[ID Producto]],Tabla3[],2,FALSE)</f>
        <v>Salsa China en Botella</v>
      </c>
      <c r="F66" s="89" t="str">
        <f>VLOOKUP(Tabla3[[#This Row],[Nombre]],Tabla3[[Nombre]:[Precio]],2,FALSE)</f>
        <v>Primera Necesidad</v>
      </c>
      <c r="G66" s="88">
        <v>4</v>
      </c>
      <c r="H66" s="87">
        <f>VLOOKUP(Tabla3[[#This Row],[Nombre]],Tabla3[[Nombre]:[Precio]],3,FALSE)</f>
        <v>0.8</v>
      </c>
    </row>
    <row r="67" spans="2:8" x14ac:dyDescent="0.25">
      <c r="B67" s="83">
        <f>VLOOKUP(Productos!B67,Tabla3[],1,FALSE)</f>
        <v>63</v>
      </c>
      <c r="C67" s="83">
        <f>VLOOKUP(Productos!B67,Tabla3[],1,FALSE)</f>
        <v>63</v>
      </c>
      <c r="D67" s="85">
        <f t="shared" si="1"/>
        <v>45545</v>
      </c>
      <c r="E67" s="90" t="str">
        <f>VLOOKUP(Tabla3[[#This Row],[ID Producto]],Tabla3[],2,FALSE)</f>
        <v>Vinagre Blanco en Botella</v>
      </c>
      <c r="F67" s="89" t="str">
        <f>VLOOKUP(Tabla3[[#This Row],[Nombre]],Tabla3[[Nombre]:[Precio]],2,FALSE)</f>
        <v>Primera Necesidad</v>
      </c>
      <c r="G67" s="90">
        <v>1</v>
      </c>
      <c r="H67" s="87">
        <f>VLOOKUP(Tabla3[[#This Row],[Nombre]],Tabla3[[Nombre]:[Precio]],3,FALSE)</f>
        <v>1.1499999999999999</v>
      </c>
    </row>
    <row r="68" spans="2:8" x14ac:dyDescent="0.25">
      <c r="B68" s="83">
        <f>VLOOKUP(Productos!B68,Tabla3[],1,FALSE)</f>
        <v>64</v>
      </c>
      <c r="C68" s="83">
        <f>VLOOKUP(Productos!B68,Tabla3[],1,FALSE)</f>
        <v>64</v>
      </c>
      <c r="D68" s="85">
        <f t="shared" si="1"/>
        <v>45545</v>
      </c>
      <c r="E68" s="88" t="str">
        <f>VLOOKUP(Tabla3[[#This Row],[ID Producto]],Tabla3[],2,FALSE)</f>
        <v>Lustre Unidad</v>
      </c>
      <c r="F68" s="89" t="str">
        <f>VLOOKUP(Tabla3[[#This Row],[Nombre]],Tabla3[[Nombre]:[Precio]],2,FALSE)</f>
        <v>Lavado y Limpieza</v>
      </c>
      <c r="G68" s="88">
        <v>13</v>
      </c>
      <c r="H68" s="87">
        <f>VLOOKUP(Tabla3[[#This Row],[Nombre]],Tabla3[[Nombre]:[Precio]],3,FALSE)</f>
        <v>0.1</v>
      </c>
    </row>
    <row r="69" spans="2:8" x14ac:dyDescent="0.25">
      <c r="B69" s="83">
        <f>VLOOKUP(Productos!B69,Tabla3[],1,FALSE)</f>
        <v>65</v>
      </c>
      <c r="C69" s="83">
        <f>VLOOKUP(Productos!B69,Tabla3[],1,FALSE)</f>
        <v>65</v>
      </c>
      <c r="D69" s="85">
        <f t="shared" ref="D69:D100" si="2">DATE(2024,9,10)</f>
        <v>45545</v>
      </c>
      <c r="E69" s="90" t="str">
        <f>VLOOKUP(Tabla3[[#This Row],[ID Producto]],Tabla3[],2,FALSE)</f>
        <v>Lustre Paquete</v>
      </c>
      <c r="F69" s="89" t="str">
        <f>VLOOKUP(Tabla3[[#This Row],[Nombre]],Tabla3[[Nombre]:[Precio]],2,FALSE)</f>
        <v>Lavado y Limpieza</v>
      </c>
      <c r="G69" s="90">
        <v>5</v>
      </c>
      <c r="H69" s="87">
        <f>VLOOKUP(Tabla3[[#This Row],[Nombre]],Tabla3[[Nombre]:[Precio]],3,FALSE)</f>
        <v>0.3</v>
      </c>
    </row>
    <row r="70" spans="2:8" x14ac:dyDescent="0.25">
      <c r="B70" s="83">
        <f>VLOOKUP(Productos!B70,Tabla3[],1,FALSE)</f>
        <v>66</v>
      </c>
      <c r="C70" s="83">
        <f>VLOOKUP(Productos!B70,Tabla3[],1,FALSE)</f>
        <v>66</v>
      </c>
      <c r="D70" s="85">
        <f t="shared" si="2"/>
        <v>45545</v>
      </c>
      <c r="E70" s="88" t="str">
        <f>VLOOKUP(Tabla3[[#This Row],[ID Producto]],Tabla3[],2,FALSE)</f>
        <v>Chocolate Osito</v>
      </c>
      <c r="F70" s="89" t="str">
        <f>VLOOKUP(Tabla3[[#This Row],[Nombre]],Tabla3[[Nombre]:[Precio]],2,FALSE)</f>
        <v>Golosinas</v>
      </c>
      <c r="G70" s="88">
        <v>2</v>
      </c>
      <c r="H70" s="87">
        <f>VLOOKUP(Tabla3[[#This Row],[Nombre]],Tabla3[[Nombre]:[Precio]],3,FALSE)</f>
        <v>0.3</v>
      </c>
    </row>
    <row r="71" spans="2:8" x14ac:dyDescent="0.25">
      <c r="B71" s="83">
        <f>VLOOKUP(Productos!B71,Tabla3[],1,FALSE)</f>
        <v>67</v>
      </c>
      <c r="C71" s="83">
        <f>VLOOKUP(Productos!B71,Tabla3[],1,FALSE)</f>
        <v>67</v>
      </c>
      <c r="D71" s="85">
        <f t="shared" si="2"/>
        <v>45545</v>
      </c>
      <c r="E71" s="90" t="str">
        <f>VLOOKUP(Tabla3[[#This Row],[ID Producto]],Tabla3[],2,FALSE)</f>
        <v>Ramoncitos</v>
      </c>
      <c r="F71" s="89" t="str">
        <f>VLOOKUP(Tabla3[[#This Row],[Nombre]],Tabla3[[Nombre]:[Precio]],2,FALSE)</f>
        <v>Golosinas</v>
      </c>
      <c r="G71" s="90">
        <v>3</v>
      </c>
      <c r="H71" s="87">
        <f>VLOOKUP(Tabla3[[#This Row],[Nombre]],Tabla3[[Nombre]:[Precio]],3,FALSE)</f>
        <v>0.1</v>
      </c>
    </row>
    <row r="72" spans="2:8" x14ac:dyDescent="0.25">
      <c r="B72" s="83">
        <f>VLOOKUP(Productos!B72,Tabla3[],1,FALSE)</f>
        <v>68</v>
      </c>
      <c r="C72" s="83">
        <f>VLOOKUP(Productos!B72,Tabla3[],1,FALSE)</f>
        <v>68</v>
      </c>
      <c r="D72" s="85">
        <f t="shared" si="2"/>
        <v>45545</v>
      </c>
      <c r="E72" s="88" t="str">
        <f>VLOOKUP(Tabla3[[#This Row],[ID Producto]],Tabla3[],2,FALSE)</f>
        <v>Galleta de Amor</v>
      </c>
      <c r="F72" s="89" t="str">
        <f>VLOOKUP(Tabla3[[#This Row],[Nombre]],Tabla3[[Nombre]:[Precio]],2,FALSE)</f>
        <v>Golosinas</v>
      </c>
      <c r="G72" s="88">
        <v>6</v>
      </c>
      <c r="H72" s="87">
        <f>VLOOKUP(Tabla3[[#This Row],[Nombre]],Tabla3[[Nombre]:[Precio]],3,FALSE)</f>
        <v>0.4</v>
      </c>
    </row>
    <row r="73" spans="2:8" x14ac:dyDescent="0.25">
      <c r="B73" s="83">
        <f>VLOOKUP(Productos!B73,Tabla3[],1,FALSE)</f>
        <v>69</v>
      </c>
      <c r="C73" s="83">
        <f>VLOOKUP(Productos!B73,Tabla3[],1,FALSE)</f>
        <v>69</v>
      </c>
      <c r="D73" s="85">
        <f t="shared" si="2"/>
        <v>45545</v>
      </c>
      <c r="E73" s="90" t="str">
        <f>VLOOKUP(Tabla3[[#This Row],[ID Producto]],Tabla3[],2,FALSE)</f>
        <v xml:space="preserve">Cebolla Colorada  </v>
      </c>
      <c r="F73" s="89" t="str">
        <f>VLOOKUP(Tabla3[[#This Row],[Nombre]],Tabla3[[Nombre]:[Precio]],2,FALSE)</f>
        <v>Primera Necesidad</v>
      </c>
      <c r="G73" s="90">
        <v>5</v>
      </c>
      <c r="H73" s="87">
        <f>VLOOKUP(Tabla3[[#This Row],[Nombre]],Tabla3[[Nombre]:[Precio]],3,FALSE)</f>
        <v>0.2</v>
      </c>
    </row>
    <row r="74" spans="2:8" x14ac:dyDescent="0.25">
      <c r="B74" s="83">
        <f>VLOOKUP(Productos!B74,Tabla3[],1,FALSE)</f>
        <v>70</v>
      </c>
      <c r="C74" s="83">
        <f>VLOOKUP(Productos!B74,Tabla3[],1,FALSE)</f>
        <v>70</v>
      </c>
      <c r="D74" s="85">
        <f t="shared" si="2"/>
        <v>45545</v>
      </c>
      <c r="E74" s="88" t="str">
        <f>VLOOKUP(Tabla3[[#This Row],[ID Producto]],Tabla3[],2,FALSE)</f>
        <v>Cebolla Blanca</v>
      </c>
      <c r="F74" s="89" t="str">
        <f>VLOOKUP(Tabla3[[#This Row],[Nombre]],Tabla3[[Nombre]:[Precio]],2,FALSE)</f>
        <v>Primera Necesidad</v>
      </c>
      <c r="G74" s="88">
        <v>0</v>
      </c>
      <c r="H74" s="87">
        <f>VLOOKUP(Tabla3[[#This Row],[Nombre]],Tabla3[[Nombre]:[Precio]],3,FALSE)</f>
        <v>0.1</v>
      </c>
    </row>
    <row r="75" spans="2:8" x14ac:dyDescent="0.25">
      <c r="B75" s="83">
        <f>VLOOKUP(Productos!B75,Tabla3[],1,FALSE)</f>
        <v>71</v>
      </c>
      <c r="C75" s="83">
        <f>VLOOKUP(Productos!B75,Tabla3[],1,FALSE)</f>
        <v>71</v>
      </c>
      <c r="D75" s="85">
        <f t="shared" si="2"/>
        <v>45545</v>
      </c>
      <c r="E75" s="90" t="str">
        <f>VLOOKUP(Tabla3[[#This Row],[ID Producto]],Tabla3[],2,FALSE)</f>
        <v>Tomate</v>
      </c>
      <c r="F75" s="89" t="str">
        <f>VLOOKUP(Tabla3[[#This Row],[Nombre]],Tabla3[[Nombre]:[Precio]],2,FALSE)</f>
        <v>Primera Necesidad</v>
      </c>
      <c r="G75" s="90">
        <v>4</v>
      </c>
      <c r="H75" s="87">
        <f>VLOOKUP(Tabla3[[#This Row],[Nombre]],Tabla3[[Nombre]:[Precio]],3,FALSE)</f>
        <v>0.2</v>
      </c>
    </row>
    <row r="76" spans="2:8" x14ac:dyDescent="0.25">
      <c r="B76" s="83">
        <f>VLOOKUP(Productos!B76,Tabla3[],1,FALSE)</f>
        <v>72</v>
      </c>
      <c r="C76" s="83">
        <f>VLOOKUP(Productos!B76,Tabla3[],1,FALSE)</f>
        <v>72</v>
      </c>
      <c r="D76" s="85">
        <f t="shared" si="2"/>
        <v>45545</v>
      </c>
      <c r="E76" s="88" t="str">
        <f>VLOOKUP(Tabla3[[#This Row],[ID Producto]],Tabla3[],2,FALSE)</f>
        <v>Pimiento</v>
      </c>
      <c r="F76" s="89" t="str">
        <f>VLOOKUP(Tabla3[[#This Row],[Nombre]],Tabla3[[Nombre]:[Precio]],2,FALSE)</f>
        <v>Primera Necesidad</v>
      </c>
      <c r="G76" s="88">
        <v>10</v>
      </c>
      <c r="H76" s="87">
        <f>VLOOKUP(Tabla3[[#This Row],[Nombre]],Tabla3[[Nombre]:[Precio]],3,FALSE)</f>
        <v>0.2</v>
      </c>
    </row>
    <row r="77" spans="2:8" x14ac:dyDescent="0.25">
      <c r="B77" s="83">
        <f>VLOOKUP(Productos!B77,Tabla3[],1,FALSE)</f>
        <v>73</v>
      </c>
      <c r="C77" s="83">
        <f>VLOOKUP(Productos!B77,Tabla3[],1,FALSE)</f>
        <v>73</v>
      </c>
      <c r="D77" s="85">
        <f t="shared" si="2"/>
        <v>45545</v>
      </c>
      <c r="E77" s="90" t="str">
        <f>VLOOKUP(Tabla3[[#This Row],[ID Producto]],Tabla3[],2,FALSE)</f>
        <v xml:space="preserve">Papa </v>
      </c>
      <c r="F77" s="89" t="str">
        <f>VLOOKUP(Tabla3[[#This Row],[Nombre]],Tabla3[[Nombre]:[Precio]],2,FALSE)</f>
        <v>Primera Necesidad</v>
      </c>
      <c r="G77" s="90">
        <v>10</v>
      </c>
      <c r="H77" s="87">
        <f>VLOOKUP(Tabla3[[#This Row],[Nombre]],Tabla3[[Nombre]:[Precio]],3,FALSE)</f>
        <v>0.2</v>
      </c>
    </row>
    <row r="78" spans="2:8" x14ac:dyDescent="0.25">
      <c r="B78" s="83">
        <f>VLOOKUP(Productos!B78,Tabla3[],1,FALSE)</f>
        <v>74</v>
      </c>
      <c r="C78" s="83">
        <f>VLOOKUP(Productos!B78,Tabla3[],1,FALSE)</f>
        <v>74</v>
      </c>
      <c r="D78" s="85">
        <f t="shared" si="2"/>
        <v>45545</v>
      </c>
      <c r="E78" s="88" t="str">
        <f>VLOOKUP(Tabla3[[#This Row],[ID Producto]],Tabla3[],2,FALSE)</f>
        <v>Pimienta</v>
      </c>
      <c r="F78" s="89" t="str">
        <f>VLOOKUP(Tabla3[[#This Row],[Nombre]],Tabla3[[Nombre]:[Precio]],2,FALSE)</f>
        <v>Primera Necesidad</v>
      </c>
      <c r="G78" s="88">
        <v>30</v>
      </c>
      <c r="H78" s="87">
        <f>VLOOKUP(Tabla3[[#This Row],[Nombre]],Tabla3[[Nombre]:[Precio]],3,FALSE)</f>
        <v>0.1</v>
      </c>
    </row>
    <row r="79" spans="2:8" x14ac:dyDescent="0.25">
      <c r="B79" s="83">
        <f>VLOOKUP(Productos!B79,Tabla3[],1,FALSE)</f>
        <v>75</v>
      </c>
      <c r="C79" s="83">
        <f>VLOOKUP(Productos!B79,Tabla3[],1,FALSE)</f>
        <v>75</v>
      </c>
      <c r="D79" s="85">
        <f t="shared" si="2"/>
        <v>45545</v>
      </c>
      <c r="E79" s="90" t="str">
        <f>VLOOKUP(Tabla3[[#This Row],[ID Producto]],Tabla3[],2,FALSE)</f>
        <v>Ajo en sobre</v>
      </c>
      <c r="F79" s="89" t="str">
        <f>VLOOKUP(Tabla3[[#This Row],[Nombre]],Tabla3[[Nombre]:[Precio]],2,FALSE)</f>
        <v>Primera Necesidad</v>
      </c>
      <c r="G79" s="90">
        <v>0</v>
      </c>
      <c r="H79" s="87">
        <f>VLOOKUP(Tabla3[[#This Row],[Nombre]],Tabla3[[Nombre]:[Precio]],3,FALSE)</f>
        <v>0.1</v>
      </c>
    </row>
    <row r="80" spans="2:8" x14ac:dyDescent="0.25">
      <c r="B80" s="83">
        <f>VLOOKUP(Productos!B80,Tabla3[],1,FALSE)</f>
        <v>76</v>
      </c>
      <c r="C80" s="83">
        <f>VLOOKUP(Productos!B80,Tabla3[],1,FALSE)</f>
        <v>76</v>
      </c>
      <c r="D80" s="85">
        <f t="shared" si="2"/>
        <v>45545</v>
      </c>
      <c r="E80" s="88" t="str">
        <f>VLOOKUP(Tabla3[[#This Row],[ID Producto]],Tabla3[],2,FALSE)</f>
        <v>Sabora</v>
      </c>
      <c r="F80" s="89" t="str">
        <f>VLOOKUP(Tabla3[[#This Row],[Nombre]],Tabla3[[Nombre]:[Precio]],2,FALSE)</f>
        <v>Primera Necesidad</v>
      </c>
      <c r="G80" s="88">
        <v>60</v>
      </c>
      <c r="H80" s="87">
        <f>VLOOKUP(Tabla3[[#This Row],[Nombre]],Tabla3[[Nombre]:[Precio]],3,FALSE)</f>
        <v>0.1</v>
      </c>
    </row>
    <row r="81" spans="2:8" x14ac:dyDescent="0.25">
      <c r="B81" s="83">
        <f>VLOOKUP(Productos!B81,Tabla3[],1,FALSE)</f>
        <v>77</v>
      </c>
      <c r="C81" s="83">
        <f>VLOOKUP(Productos!B81,Tabla3[],1,FALSE)</f>
        <v>77</v>
      </c>
      <c r="D81" s="85">
        <f t="shared" si="2"/>
        <v>45545</v>
      </c>
      <c r="E81" s="90" t="str">
        <f>VLOOKUP(Tabla3[[#This Row],[ID Producto]],Tabla3[],2,FALSE)</f>
        <v>Achiote en sachet</v>
      </c>
      <c r="F81" s="89" t="str">
        <f>VLOOKUP(Tabla3[[#This Row],[Nombre]],Tabla3[[Nombre]:[Precio]],2,FALSE)</f>
        <v>Primera Necesidad</v>
      </c>
      <c r="G81" s="90">
        <v>10</v>
      </c>
      <c r="H81" s="87">
        <f>VLOOKUP(Tabla3[[#This Row],[Nombre]],Tabla3[[Nombre]:[Precio]],3,FALSE)</f>
        <v>0.2</v>
      </c>
    </row>
    <row r="82" spans="2:8" x14ac:dyDescent="0.25">
      <c r="B82" s="83">
        <f>VLOOKUP(Productos!B82,Tabla3[],1,FALSE)</f>
        <v>78</v>
      </c>
      <c r="C82" s="83">
        <f>VLOOKUP(Productos!B82,Tabla3[],1,FALSE)</f>
        <v>78</v>
      </c>
      <c r="D82" s="85">
        <f t="shared" si="2"/>
        <v>45545</v>
      </c>
      <c r="E82" s="88" t="str">
        <f>VLOOKUP(Tabla3[[#This Row],[ID Producto]],Tabla3[],2,FALSE)</f>
        <v>Achiote en Pepa</v>
      </c>
      <c r="F82" s="89" t="str">
        <f>VLOOKUP(Tabla3[[#This Row],[Nombre]],Tabla3[[Nombre]:[Precio]],2,FALSE)</f>
        <v>Primera Necesidad</v>
      </c>
      <c r="G82" s="88">
        <v>6</v>
      </c>
      <c r="H82" s="87">
        <f>VLOOKUP(Tabla3[[#This Row],[Nombre]],Tabla3[[Nombre]:[Precio]],3,FALSE)</f>
        <v>0.1</v>
      </c>
    </row>
    <row r="83" spans="2:8" x14ac:dyDescent="0.25">
      <c r="B83" s="83">
        <f>VLOOKUP(Productos!B83,Tabla3[],1,FALSE)</f>
        <v>79</v>
      </c>
      <c r="C83" s="83">
        <f>VLOOKUP(Productos!B83,Tabla3[],1,FALSE)</f>
        <v>79</v>
      </c>
      <c r="D83" s="85">
        <f t="shared" si="2"/>
        <v>45545</v>
      </c>
      <c r="E83" s="90" t="str">
        <f>VLOOKUP(Tabla3[[#This Row],[ID Producto]],Tabla3[],2,FALSE)</f>
        <v>Té en Sobre</v>
      </c>
      <c r="F83" s="89" t="str">
        <f>VLOOKUP(Tabla3[[#This Row],[Nombre]],Tabla3[[Nombre]:[Precio]],2,FALSE)</f>
        <v>Primera Necesidad</v>
      </c>
      <c r="G83" s="90">
        <v>4</v>
      </c>
      <c r="H83" s="87">
        <f>VLOOKUP(Tabla3[[#This Row],[Nombre]],Tabla3[[Nombre]:[Precio]],3,FALSE)</f>
        <v>0.1</v>
      </c>
    </row>
    <row r="84" spans="2:8" x14ac:dyDescent="0.25">
      <c r="B84" s="83">
        <f>VLOOKUP(Productos!B84,Tabla3[],1,FALSE)</f>
        <v>80</v>
      </c>
      <c r="C84" s="83">
        <f>VLOOKUP(Productos!B84,Tabla3[],1,FALSE)</f>
        <v>80</v>
      </c>
      <c r="D84" s="85">
        <f t="shared" si="2"/>
        <v>45545</v>
      </c>
      <c r="E84" s="88" t="str">
        <f>VLOOKUP(Tabla3[[#This Row],[ID Producto]],Tabla3[],2,FALSE)</f>
        <v>Comino</v>
      </c>
      <c r="F84" s="89" t="str">
        <f>VLOOKUP(Tabla3[[#This Row],[Nombre]],Tabla3[[Nombre]:[Precio]],2,FALSE)</f>
        <v>Primera Necesidad</v>
      </c>
      <c r="G84" s="88">
        <v>19</v>
      </c>
      <c r="H84" s="87">
        <f>VLOOKUP(Tabla3[[#This Row],[Nombre]],Tabla3[[Nombre]:[Precio]],3,FALSE)</f>
        <v>0.1</v>
      </c>
    </row>
    <row r="85" spans="2:8" x14ac:dyDescent="0.25">
      <c r="B85" s="83">
        <f>VLOOKUP(Productos!B85,Tabla3[],1,FALSE)</f>
        <v>81</v>
      </c>
      <c r="C85" s="83">
        <f>VLOOKUP(Productos!B85,Tabla3[],1,FALSE)</f>
        <v>81</v>
      </c>
      <c r="D85" s="85">
        <f t="shared" si="2"/>
        <v>45545</v>
      </c>
      <c r="E85" s="90" t="str">
        <f>VLOOKUP(Tabla3[[#This Row],[ID Producto]],Tabla3[],2,FALSE)</f>
        <v>Leche Viglac 1/2 Litro</v>
      </c>
      <c r="F85" s="89" t="str">
        <f>VLOOKUP(Tabla3[[#This Row],[Nombre]],Tabla3[[Nombre]:[Precio]],2,FALSE)</f>
        <v>Primera Necesidad</v>
      </c>
      <c r="G85" s="90">
        <v>4</v>
      </c>
      <c r="H85" s="87">
        <f>VLOOKUP(Tabla3[[#This Row],[Nombre]],Tabla3[[Nombre]:[Precio]],3,FALSE)</f>
        <v>0.5</v>
      </c>
    </row>
    <row r="86" spans="2:8" x14ac:dyDescent="0.25">
      <c r="B86" s="83">
        <f>VLOOKUP(Productos!B86,Tabla3[],1,FALSE)</f>
        <v>82</v>
      </c>
      <c r="C86" s="83">
        <f>VLOOKUP(Productos!B86,Tabla3[],1,FALSE)</f>
        <v>82</v>
      </c>
      <c r="D86" s="85">
        <f t="shared" si="2"/>
        <v>45545</v>
      </c>
      <c r="E86" s="88" t="str">
        <f>VLOOKUP(Tabla3[[#This Row],[ID Producto]],Tabla3[],2,FALSE)</f>
        <v>Leche Viglac 1/4</v>
      </c>
      <c r="F86" s="89" t="str">
        <f>VLOOKUP(Tabla3[[#This Row],[Nombre]],Tabla3[[Nombre]:[Precio]],2,FALSE)</f>
        <v>Primera Necesidad</v>
      </c>
      <c r="G86" s="88">
        <v>0</v>
      </c>
      <c r="H86" s="87">
        <f>VLOOKUP(Tabla3[[#This Row],[Nombre]],Tabla3[[Nombre]:[Precio]],3,FALSE)</f>
        <v>0.25</v>
      </c>
    </row>
    <row r="87" spans="2:8" x14ac:dyDescent="0.25">
      <c r="B87" s="83">
        <f>VLOOKUP(Productos!B87,Tabla3[],1,FALSE)</f>
        <v>83</v>
      </c>
      <c r="C87" s="83">
        <f>VLOOKUP(Productos!B87,Tabla3[],1,FALSE)</f>
        <v>83</v>
      </c>
      <c r="D87" s="85">
        <f t="shared" si="2"/>
        <v>45545</v>
      </c>
      <c r="E87" s="90" t="str">
        <f>VLOOKUP(Tabla3[[#This Row],[ID Producto]],Tabla3[],2,FALSE)</f>
        <v>Ajo en Pepa</v>
      </c>
      <c r="F87" s="89" t="str">
        <f>VLOOKUP(Tabla3[[#This Row],[Nombre]],Tabla3[[Nombre]:[Precio]],2,FALSE)</f>
        <v>Primera Necesidad</v>
      </c>
      <c r="G87" s="90">
        <v>2</v>
      </c>
      <c r="H87" s="87">
        <f>VLOOKUP(Tabla3[[#This Row],[Nombre]],Tabla3[[Nombre]:[Precio]],3,FALSE)</f>
        <v>0.2</v>
      </c>
    </row>
    <row r="88" spans="2:8" x14ac:dyDescent="0.25">
      <c r="B88" s="83">
        <f>VLOOKUP(Productos!B88,Tabla3[],1,FALSE)</f>
        <v>84</v>
      </c>
      <c r="C88" s="83">
        <f>VLOOKUP(Productos!B88,Tabla3[],1,FALSE)</f>
        <v>84</v>
      </c>
      <c r="D88" s="85">
        <f t="shared" si="2"/>
        <v>45545</v>
      </c>
      <c r="E88" s="88" t="str">
        <f>VLOOKUP(Tabla3[[#This Row],[ID Producto]],Tabla3[],2,FALSE)</f>
        <v>Pulp de Durazno</v>
      </c>
      <c r="F88" s="89" t="str">
        <f>VLOOKUP(Tabla3[[#This Row],[Nombre]],Tabla3[[Nombre]:[Precio]],2,FALSE)</f>
        <v>Bebidas</v>
      </c>
      <c r="G88" s="88">
        <v>7</v>
      </c>
      <c r="H88" s="87">
        <f>VLOOKUP(Tabla3[[#This Row],[Nombre]],Tabla3[[Nombre]:[Precio]],3,FALSE)</f>
        <v>0.3</v>
      </c>
    </row>
    <row r="89" spans="2:8" x14ac:dyDescent="0.25">
      <c r="B89" s="83">
        <f>VLOOKUP(Productos!B89,Tabla3[],1,FALSE)</f>
        <v>85</v>
      </c>
      <c r="C89" s="83">
        <f>VLOOKUP(Productos!B89,Tabla3[],1,FALSE)</f>
        <v>85</v>
      </c>
      <c r="D89" s="85">
        <f t="shared" si="2"/>
        <v>45545</v>
      </c>
      <c r="E89" s="90" t="str">
        <f>VLOOKUP(Tabla3[[#This Row],[ID Producto]],Tabla3[],2,FALSE)</f>
        <v>Limon</v>
      </c>
      <c r="F89" s="89" t="str">
        <f>VLOOKUP(Tabla3[[#This Row],[Nombre]],Tabla3[[Nombre]:[Precio]],2,FALSE)</f>
        <v>Primera Necesidad</v>
      </c>
      <c r="G89" s="90">
        <v>3</v>
      </c>
      <c r="H89" s="87">
        <f>VLOOKUP(Tabla3[[#This Row],[Nombre]],Tabla3[[Nombre]:[Precio]],3,FALSE)</f>
        <v>0.1</v>
      </c>
    </row>
    <row r="90" spans="2:8" x14ac:dyDescent="0.25">
      <c r="B90" s="83">
        <f>VLOOKUP(Productos!B90,Tabla3[],1,FALSE)</f>
        <v>86</v>
      </c>
      <c r="C90" s="83">
        <f>VLOOKUP(Productos!B90,Tabla3[],1,FALSE)</f>
        <v>86</v>
      </c>
      <c r="D90" s="85">
        <f t="shared" si="2"/>
        <v>45545</v>
      </c>
      <c r="E90" s="88" t="str">
        <f>VLOOKUP(Tabla3[[#This Row],[ID Producto]],Tabla3[],2,FALSE)</f>
        <v>Naranjilla</v>
      </c>
      <c r="F90" s="89" t="str">
        <f>VLOOKUP(Tabla3[[#This Row],[Nombre]],Tabla3[[Nombre]:[Precio]],2,FALSE)</f>
        <v>Primera Necesidad</v>
      </c>
      <c r="G90" s="88">
        <v>8</v>
      </c>
      <c r="H90" s="87">
        <f>VLOOKUP(Tabla3[[#This Row],[Nombre]],Tabla3[[Nombre]:[Precio]],3,FALSE)</f>
        <v>0.15</v>
      </c>
    </row>
    <row r="91" spans="2:8" x14ac:dyDescent="0.25">
      <c r="B91" s="83">
        <f>VLOOKUP(Productos!B91,Tabla3[],1,FALSE)</f>
        <v>87</v>
      </c>
      <c r="C91" s="83">
        <f>VLOOKUP(Productos!B91,Tabla3[],1,FALSE)</f>
        <v>87</v>
      </c>
      <c r="D91" s="85">
        <f t="shared" si="2"/>
        <v>45545</v>
      </c>
      <c r="E91" s="90" t="str">
        <f>VLOOKUP(Tabla3[[#This Row],[ID Producto]],Tabla3[],2,FALSE)</f>
        <v>Totame de Árbol</v>
      </c>
      <c r="F91" s="89" t="str">
        <f>VLOOKUP(Tabla3[[#This Row],[Nombre]],Tabla3[[Nombre]:[Precio]],2,FALSE)</f>
        <v>Primera Necesidad</v>
      </c>
      <c r="G91" s="90">
        <v>3</v>
      </c>
      <c r="H91" s="87">
        <f>VLOOKUP(Tabla3[[#This Row],[Nombre]],Tabla3[[Nombre]:[Precio]],3,FALSE)</f>
        <v>0.3</v>
      </c>
    </row>
    <row r="92" spans="2:8" x14ac:dyDescent="0.25">
      <c r="B92" s="83">
        <f>VLOOKUP(Productos!B92,Tabla3[],1,FALSE)</f>
        <v>88</v>
      </c>
      <c r="C92" s="83">
        <f>VLOOKUP(Productos!B92,Tabla3[],1,FALSE)</f>
        <v>88</v>
      </c>
      <c r="D92" s="85">
        <f t="shared" si="2"/>
        <v>45545</v>
      </c>
      <c r="E92" s="88" t="str">
        <f>VLOOKUP(Tabla3[[#This Row],[ID Producto]],Tabla3[],2,FALSE)</f>
        <v>Pasta Colgate</v>
      </c>
      <c r="F92" s="89" t="str">
        <f>VLOOKUP(Tabla3[[#This Row],[Nombre]],Tabla3[[Nombre]:[Precio]],2,FALSE)</f>
        <v>Limpieza Personal</v>
      </c>
      <c r="G92" s="88">
        <v>2</v>
      </c>
      <c r="H92" s="87">
        <f>VLOOKUP(Tabla3[[#This Row],[Nombre]],Tabla3[[Nombre]:[Precio]],3,FALSE)</f>
        <v>1.1000000000000001</v>
      </c>
    </row>
    <row r="93" spans="2:8" x14ac:dyDescent="0.25">
      <c r="B93" s="83">
        <f>VLOOKUP(Productos!B93,Tabla3[],1,FALSE)</f>
        <v>89</v>
      </c>
      <c r="C93" s="83">
        <f>VLOOKUP(Productos!B93,Tabla3[],1,FALSE)</f>
        <v>89</v>
      </c>
      <c r="D93" s="85">
        <f t="shared" si="2"/>
        <v>45545</v>
      </c>
      <c r="E93" s="90" t="str">
        <f>VLOOKUP(Tabla3[[#This Row],[ID Producto]],Tabla3[],2,FALSE)</f>
        <v>Toallas Sanitarias Nosotras Paquete</v>
      </c>
      <c r="F93" s="89" t="str">
        <f>VLOOKUP(Tabla3[[#This Row],[Nombre]],Tabla3[[Nombre]:[Precio]],2,FALSE)</f>
        <v>Limpieza Personal</v>
      </c>
      <c r="G93" s="90">
        <v>0</v>
      </c>
      <c r="H93" s="87">
        <f>VLOOKUP(Tabla3[[#This Row],[Nombre]],Tabla3[[Nombre]:[Precio]],3,FALSE)</f>
        <v>1.1499999999999999</v>
      </c>
    </row>
    <row r="94" spans="2:8" x14ac:dyDescent="0.25">
      <c r="B94" s="83">
        <f>VLOOKUP(Productos!B94,Tabla3[],1,FALSE)</f>
        <v>90</v>
      </c>
      <c r="C94" s="83">
        <f>VLOOKUP(Productos!B94,Tabla3[],1,FALSE)</f>
        <v>90</v>
      </c>
      <c r="D94" s="85">
        <f t="shared" si="2"/>
        <v>45545</v>
      </c>
      <c r="E94" s="88" t="str">
        <f>VLOOKUP(Tabla3[[#This Row],[ID Producto]],Tabla3[],2,FALSE)</f>
        <v>Toallas Sanitarias Nosotras Unidad</v>
      </c>
      <c r="F94" s="89" t="str">
        <f>VLOOKUP(Tabla3[[#This Row],[Nombre]],Tabla3[[Nombre]:[Precio]],2,FALSE)</f>
        <v>Limpieza Personal</v>
      </c>
      <c r="G94" s="88">
        <v>0</v>
      </c>
      <c r="H94" s="87">
        <f>VLOOKUP(Tabla3[[#This Row],[Nombre]],Tabla3[[Nombre]:[Precio]],3,FALSE)</f>
        <v>0.15</v>
      </c>
    </row>
    <row r="95" spans="2:8" x14ac:dyDescent="0.25">
      <c r="B95" s="83">
        <f>VLOOKUP(Productos!B95,Tabla3[],1,FALSE)</f>
        <v>91</v>
      </c>
      <c r="C95" s="83">
        <f>VLOOKUP(Productos!B95,Tabla3[],1,FALSE)</f>
        <v>91</v>
      </c>
      <c r="D95" s="85">
        <f t="shared" si="2"/>
        <v>45545</v>
      </c>
      <c r="E95" s="90" t="str">
        <f>VLOOKUP(Tabla3[[#This Row],[ID Producto]],Tabla3[],2,FALSE)</f>
        <v>Toallas Sanitarias Siempre Libre Paquete</v>
      </c>
      <c r="F95" s="89" t="str">
        <f>VLOOKUP(Tabla3[[#This Row],[Nombre]],Tabla3[[Nombre]:[Precio]],2,FALSE)</f>
        <v>Limpieza Personal</v>
      </c>
      <c r="G95" s="90">
        <v>1</v>
      </c>
      <c r="H95" s="87">
        <f>VLOOKUP(Tabla3[[#This Row],[Nombre]],Tabla3[[Nombre]:[Precio]],3,FALSE)</f>
        <v>1.1499999999999999</v>
      </c>
    </row>
    <row r="96" spans="2:8" x14ac:dyDescent="0.25">
      <c r="B96" s="83">
        <f>VLOOKUP(Productos!B96,Tabla3[],1,FALSE)</f>
        <v>92</v>
      </c>
      <c r="C96" s="83">
        <f>VLOOKUP(Productos!B96,Tabla3[],1,FALSE)</f>
        <v>92</v>
      </c>
      <c r="D96" s="85">
        <f t="shared" si="2"/>
        <v>45545</v>
      </c>
      <c r="E96" s="88" t="str">
        <f>VLOOKUP(Tabla3[[#This Row],[ID Producto]],Tabla3[],2,FALSE)</f>
        <v>Toallas Sanitarias Siempre Libre Unidad</v>
      </c>
      <c r="F96" s="89" t="str">
        <f>VLOOKUP(Tabla3[[#This Row],[Nombre]],Tabla3[[Nombre]:[Precio]],2,FALSE)</f>
        <v>Limpieza Personal</v>
      </c>
      <c r="G96" s="88">
        <v>7</v>
      </c>
      <c r="H96" s="87">
        <f>VLOOKUP(Tabla3[[#This Row],[Nombre]],Tabla3[[Nombre]:[Precio]],3,FALSE)</f>
        <v>0.15</v>
      </c>
    </row>
    <row r="97" spans="2:8" x14ac:dyDescent="0.25">
      <c r="B97" s="83">
        <f>VLOOKUP(Productos!B97,Tabla3[],1,FALSE)</f>
        <v>93</v>
      </c>
      <c r="C97" s="83">
        <f>VLOOKUP(Productos!B97,Tabla3[],1,FALSE)</f>
        <v>93</v>
      </c>
      <c r="D97" s="85">
        <f t="shared" si="2"/>
        <v>45545</v>
      </c>
      <c r="E97" s="90" t="str">
        <f>VLOOKUP(Tabla3[[#This Row],[ID Producto]],Tabla3[],2,FALSE)</f>
        <v>Protectores Intimas Paquete</v>
      </c>
      <c r="F97" s="89" t="str">
        <f>VLOOKUP(Tabla3[[#This Row],[Nombre]],Tabla3[[Nombre]:[Precio]],2,FALSE)</f>
        <v>Limpieza Personal</v>
      </c>
      <c r="G97" s="90">
        <v>2</v>
      </c>
      <c r="H97" s="87">
        <f>VLOOKUP(Tabla3[[#This Row],[Nombre]],Tabla3[[Nombre]:[Precio]],3,FALSE)</f>
        <v>1.25</v>
      </c>
    </row>
    <row r="98" spans="2:8" x14ac:dyDescent="0.25">
      <c r="B98" s="83">
        <f>VLOOKUP(Productos!B98,Tabla3[],1,FALSE)</f>
        <v>94</v>
      </c>
      <c r="C98" s="83">
        <f>VLOOKUP(Productos!B98,Tabla3[],1,FALSE)</f>
        <v>94</v>
      </c>
      <c r="D98" s="85">
        <f t="shared" si="2"/>
        <v>45545</v>
      </c>
      <c r="E98" s="88" t="str">
        <f>VLOOKUP(Tabla3[[#This Row],[ID Producto]],Tabla3[],2,FALSE)</f>
        <v>Protectores Intimas Unidad</v>
      </c>
      <c r="F98" s="89" t="str">
        <f>VLOOKUP(Tabla3[[#This Row],[Nombre]],Tabla3[[Nombre]:[Precio]],2,FALSE)</f>
        <v>Limpieza Personal</v>
      </c>
      <c r="G98" s="88">
        <v>23</v>
      </c>
      <c r="H98" s="87">
        <f>VLOOKUP(Tabla3[[#This Row],[Nombre]],Tabla3[[Nombre]:[Precio]],3,FALSE)</f>
        <v>0.15</v>
      </c>
    </row>
    <row r="99" spans="2:8" x14ac:dyDescent="0.25">
      <c r="B99" s="83">
        <f>VLOOKUP(Productos!B99,Tabla3[],1,FALSE)</f>
        <v>95</v>
      </c>
      <c r="C99" s="83">
        <f>VLOOKUP(Productos!B99,Tabla3[],1,FALSE)</f>
        <v>95</v>
      </c>
      <c r="D99" s="85">
        <f t="shared" si="2"/>
        <v>45545</v>
      </c>
      <c r="E99" s="90" t="str">
        <f>VLOOKUP(Tabla3[[#This Row],[ID Producto]],Tabla3[],2,FALSE)</f>
        <v>Salchicha</v>
      </c>
      <c r="F99" s="89" t="str">
        <f>VLOOKUP(Tabla3[[#This Row],[Nombre]],Tabla3[[Nombre]:[Precio]],2,FALSE)</f>
        <v>Embutidos</v>
      </c>
      <c r="G99" s="90">
        <v>4</v>
      </c>
      <c r="H99" s="87">
        <f>VLOOKUP(Tabla3[[#This Row],[Nombre]],Tabla3[[Nombre]:[Precio]],3,FALSE)</f>
        <v>0.15</v>
      </c>
    </row>
    <row r="100" spans="2:8" x14ac:dyDescent="0.25">
      <c r="B100" s="83">
        <f>VLOOKUP(Productos!B100,Tabla3[],1,FALSE)</f>
        <v>96</v>
      </c>
      <c r="C100" s="83">
        <f>VLOOKUP(Productos!B100,Tabla3[],1,FALSE)</f>
        <v>96</v>
      </c>
      <c r="D100" s="85">
        <f t="shared" si="2"/>
        <v>45545</v>
      </c>
      <c r="E100" s="88" t="str">
        <f>VLOOKUP(Tabla3[[#This Row],[ID Producto]],Tabla3[],2,FALSE)</f>
        <v>Chorizo</v>
      </c>
      <c r="F100" s="89" t="str">
        <f>VLOOKUP(Tabla3[[#This Row],[Nombre]],Tabla3[[Nombre]:[Precio]],2,FALSE)</f>
        <v>Embutidos</v>
      </c>
      <c r="G100" s="88">
        <v>4</v>
      </c>
      <c r="H100" s="87">
        <f>VLOOKUP(Tabla3[[#This Row],[Nombre]],Tabla3[[Nombre]:[Precio]],3,FALSE)</f>
        <v>0.3</v>
      </c>
    </row>
    <row r="101" spans="2:8" x14ac:dyDescent="0.25">
      <c r="B101" s="83">
        <f>VLOOKUP(Productos!B101,Tabla3[],1,FALSE)</f>
        <v>97</v>
      </c>
      <c r="C101" s="83">
        <f>VLOOKUP(Productos!B101,Tabla3[],1,FALSE)</f>
        <v>97</v>
      </c>
      <c r="D101" s="85">
        <f t="shared" ref="D101:D122" si="3">DATE(2024,9,10)</f>
        <v>45545</v>
      </c>
      <c r="E101" s="90" t="str">
        <f>VLOOKUP(Tabla3[[#This Row],[ID Producto]],Tabla3[],2,FALSE)</f>
        <v>Canela</v>
      </c>
      <c r="F101" s="89" t="str">
        <f>VLOOKUP(Tabla3[[#This Row],[Nombre]],Tabla3[[Nombre]:[Precio]],2,FALSE)</f>
        <v>Primera Necesidad</v>
      </c>
      <c r="G101" s="90">
        <v>12</v>
      </c>
      <c r="H101" s="87">
        <f>VLOOKUP(Tabla3[[#This Row],[Nombre]],Tabla3[[Nombre]:[Precio]],3,FALSE)</f>
        <v>0.1</v>
      </c>
    </row>
    <row r="102" spans="2:8" x14ac:dyDescent="0.25">
      <c r="B102" s="83">
        <f>VLOOKUP(Productos!B102,Tabla3[],1,FALSE)</f>
        <v>98</v>
      </c>
      <c r="C102" s="83">
        <f>VLOOKUP(Productos!B102,Tabla3[],1,FALSE)</f>
        <v>98</v>
      </c>
      <c r="D102" s="85">
        <f t="shared" si="3"/>
        <v>45545</v>
      </c>
      <c r="E102" s="88" t="str">
        <f>VLOOKUP(Tabla3[[#This Row],[ID Producto]],Tabla3[],2,FALSE)</f>
        <v>Cucharas desechables</v>
      </c>
      <c r="F102" s="89" t="str">
        <f>VLOOKUP(Tabla3[[#This Row],[Nombre]],Tabla3[[Nombre]:[Precio]],2,FALSE)</f>
        <v>Otro</v>
      </c>
      <c r="G102" s="88">
        <v>3</v>
      </c>
      <c r="H102" s="87">
        <f>VLOOKUP(Tabla3[[#This Row],[Nombre]],Tabla3[[Nombre]:[Precio]],3,FALSE)</f>
        <v>0.05</v>
      </c>
    </row>
    <row r="103" spans="2:8" x14ac:dyDescent="0.25">
      <c r="B103" s="83">
        <f>VLOOKUP(Productos!B103,Tabla3[],1,FALSE)</f>
        <v>99</v>
      </c>
      <c r="C103" s="83">
        <f>VLOOKUP(Productos!B103,Tabla3[],1,FALSE)</f>
        <v>99</v>
      </c>
      <c r="D103" s="85">
        <f t="shared" si="3"/>
        <v>45545</v>
      </c>
      <c r="E103" s="90" t="str">
        <f>VLOOKUP(Tabla3[[#This Row],[ID Producto]],Tabla3[],2,FALSE)</f>
        <v>Vasos Desechables</v>
      </c>
      <c r="F103" s="89" t="str">
        <f>VLOOKUP(Tabla3[[#This Row],[Nombre]],Tabla3[[Nombre]:[Precio]],2,FALSE)</f>
        <v>Otro</v>
      </c>
      <c r="G103" s="90">
        <v>3</v>
      </c>
      <c r="H103" s="87">
        <f>VLOOKUP(Tabla3[[#This Row],[Nombre]],Tabla3[[Nombre]:[Precio]],3,FALSE)</f>
        <v>0.05</v>
      </c>
    </row>
    <row r="104" spans="2:8" x14ac:dyDescent="0.25">
      <c r="B104" s="83">
        <f>VLOOKUP(Productos!B104,Tabla3[],1,FALSE)</f>
        <v>100</v>
      </c>
      <c r="C104" s="83">
        <f>VLOOKUP(Productos!B104,Tabla3[],1,FALSE)</f>
        <v>100</v>
      </c>
      <c r="D104" s="85">
        <f t="shared" si="3"/>
        <v>45545</v>
      </c>
      <c r="E104" s="88" t="str">
        <f>VLOOKUP(Tabla3[[#This Row],[ID Producto]],Tabla3[],2,FALSE)</f>
        <v>Tarrinas Desechables</v>
      </c>
      <c r="F104" s="89" t="str">
        <f>VLOOKUP(Tabla3[[#This Row],[Nombre]],Tabla3[[Nombre]:[Precio]],2,FALSE)</f>
        <v>Otro</v>
      </c>
      <c r="G104" s="88">
        <v>2</v>
      </c>
      <c r="H104" s="87">
        <f>VLOOKUP(Tabla3[[#This Row],[Nombre]],Tabla3[[Nombre]:[Precio]],3,FALSE)</f>
        <v>0.15</v>
      </c>
    </row>
    <row r="105" spans="2:8" x14ac:dyDescent="0.25">
      <c r="B105" s="83">
        <f>VLOOKUP(Productos!B105,Tabla3[],1,FALSE)</f>
        <v>101</v>
      </c>
      <c r="C105" s="83">
        <f>VLOOKUP(Productos!B105,Tabla3[],1,FALSE)</f>
        <v>101</v>
      </c>
      <c r="D105" s="85">
        <f t="shared" si="3"/>
        <v>45545</v>
      </c>
      <c r="E105" s="90" t="str">
        <f>VLOOKUP(Tabla3[[#This Row],[ID Producto]],Tabla3[],2,FALSE)</f>
        <v>Lapiz de Madera Genius</v>
      </c>
      <c r="F105" s="89" t="str">
        <f>VLOOKUP(Tabla3[[#This Row],[Nombre]],Tabla3[[Nombre]:[Precio]],2,FALSE)</f>
        <v>Utiles Escolares</v>
      </c>
      <c r="G105" s="90">
        <v>24</v>
      </c>
      <c r="H105" s="87">
        <f>VLOOKUP(Tabla3[[#This Row],[Nombre]],Tabla3[[Nombre]:[Precio]],3,FALSE)</f>
        <v>0.3</v>
      </c>
    </row>
    <row r="106" spans="2:8" x14ac:dyDescent="0.25">
      <c r="B106" s="83">
        <f>VLOOKUP(Productos!B106,Tabla3[],1,FALSE)</f>
        <v>102</v>
      </c>
      <c r="C106" s="83">
        <f>VLOOKUP(Productos!B106,Tabla3[],1,FALSE)</f>
        <v>102</v>
      </c>
      <c r="D106" s="85">
        <f t="shared" si="3"/>
        <v>45545</v>
      </c>
      <c r="E106" s="88" t="str">
        <f>VLOOKUP(Tabla3[[#This Row],[ID Producto]],Tabla3[],2,FALSE)</f>
        <v>Lapiz de Madera Alex</v>
      </c>
      <c r="F106" s="89" t="str">
        <f>VLOOKUP(Tabla3[[#This Row],[Nombre]],Tabla3[[Nombre]:[Precio]],2,FALSE)</f>
        <v>Utiles Escolares</v>
      </c>
      <c r="G106" s="90">
        <v>24</v>
      </c>
      <c r="H106" s="87">
        <f>VLOOKUP(Tabla3[[#This Row],[Nombre]],Tabla3[[Nombre]:[Precio]],3,FALSE)</f>
        <v>0.3</v>
      </c>
    </row>
    <row r="107" spans="2:8" x14ac:dyDescent="0.25">
      <c r="B107" s="83">
        <f>VLOOKUP(Productos!B107,Tabla3[],1,FALSE)</f>
        <v>103</v>
      </c>
      <c r="C107" s="83">
        <f>VLOOKUP(Productos!B107,Tabla3[],1,FALSE)</f>
        <v>103</v>
      </c>
      <c r="D107" s="85">
        <f t="shared" si="3"/>
        <v>45545</v>
      </c>
      <c r="E107" s="90" t="str">
        <f>VLOOKUP(Tabla3[[#This Row],[ID Producto]],Tabla3[],2,FALSE)</f>
        <v>Sacapuntas de Acero</v>
      </c>
      <c r="F107" s="89" t="str">
        <f>VLOOKUP(Tabla3[[#This Row],[Nombre]],Tabla3[[Nombre]:[Precio]],2,FALSE)</f>
        <v>Utiles Escolares</v>
      </c>
      <c r="G107" s="90">
        <v>20</v>
      </c>
      <c r="H107" s="87">
        <f>VLOOKUP(Tabla3[[#This Row],[Nombre]],Tabla3[[Nombre]:[Precio]],3,FALSE)</f>
        <v>0.3</v>
      </c>
    </row>
    <row r="108" spans="2:8" x14ac:dyDescent="0.25">
      <c r="B108" s="83">
        <f>VLOOKUP(Productos!B108,Tabla3[],1,FALSE)</f>
        <v>104</v>
      </c>
      <c r="C108" s="83">
        <f>VLOOKUP(Productos!B108,Tabla3[],1,FALSE)</f>
        <v>104</v>
      </c>
      <c r="D108" s="85">
        <f t="shared" si="3"/>
        <v>45545</v>
      </c>
      <c r="E108" s="88" t="str">
        <f>VLOOKUP(Tabla3[[#This Row],[ID Producto]],Tabla3[],2,FALSE)</f>
        <v>Sacapuntas de plastico</v>
      </c>
      <c r="F108" s="89" t="str">
        <f>VLOOKUP(Tabla3[[#This Row],[Nombre]],Tabla3[[Nombre]:[Precio]],2,FALSE)</f>
        <v>Utiles Escolares</v>
      </c>
      <c r="G108" s="90">
        <v>20</v>
      </c>
      <c r="H108" s="87">
        <f>VLOOKUP(Tabla3[[#This Row],[Nombre]],Tabla3[[Nombre]:[Precio]],3,FALSE)</f>
        <v>0.15</v>
      </c>
    </row>
    <row r="109" spans="2:8" x14ac:dyDescent="0.25">
      <c r="B109" s="83">
        <f>VLOOKUP(Productos!B109,Tabla3[],1,FALSE)</f>
        <v>105</v>
      </c>
      <c r="C109" s="83">
        <f>VLOOKUP(Productos!B109,Tabla3[],1,FALSE)</f>
        <v>105</v>
      </c>
      <c r="D109" s="85">
        <f t="shared" si="3"/>
        <v>45545</v>
      </c>
      <c r="E109" s="90" t="str">
        <f>VLOOKUP(Tabla3[[#This Row],[ID Producto]],Tabla3[],2,FALSE)</f>
        <v>Borrador de Queso</v>
      </c>
      <c r="F109" s="89" t="str">
        <f>VLOOKUP(Tabla3[[#This Row],[Nombre]],Tabla3[[Nombre]:[Precio]],2,FALSE)</f>
        <v>Utiles Escolares</v>
      </c>
      <c r="G109" s="90">
        <v>20</v>
      </c>
      <c r="H109" s="87">
        <f>VLOOKUP(Tabla3[[#This Row],[Nombre]],Tabla3[[Nombre]:[Precio]],3,FALSE)</f>
        <v>0.3</v>
      </c>
    </row>
    <row r="110" spans="2:8" x14ac:dyDescent="0.25">
      <c r="B110" s="83">
        <f>VLOOKUP(Productos!B110,Tabla3[],1,FALSE)</f>
        <v>107</v>
      </c>
      <c r="C110" s="83">
        <f>VLOOKUP(Productos!B110,Tabla3[],1,FALSE)</f>
        <v>107</v>
      </c>
      <c r="D110" s="85">
        <f t="shared" si="3"/>
        <v>45545</v>
      </c>
      <c r="E110" s="90" t="str">
        <f>VLOOKUP(Tabla3[[#This Row],[ID Producto]],Tabla3[],2,FALSE)</f>
        <v>Helado de Oreo</v>
      </c>
      <c r="F110" s="89" t="str">
        <f>VLOOKUP(Tabla3[[#This Row],[Nombre]],Tabla3[[Nombre]:[Precio]],2,FALSE)</f>
        <v>Golosinas</v>
      </c>
      <c r="G110" s="90">
        <v>13</v>
      </c>
      <c r="H110" s="87">
        <f>VLOOKUP(Tabla3[[#This Row],[Nombre]],Tabla3[[Nombre]:[Precio]],3,FALSE)</f>
        <v>0.25</v>
      </c>
    </row>
    <row r="111" spans="2:8" x14ac:dyDescent="0.25">
      <c r="B111" s="83">
        <f>VLOOKUP(Productos!B111,Tabla3[],1,FALSE)</f>
        <v>108</v>
      </c>
      <c r="C111" s="83">
        <f>VLOOKUP(Productos!B111,Tabla3[],1,FALSE)</f>
        <v>108</v>
      </c>
      <c r="D111" s="85">
        <f t="shared" si="3"/>
        <v>45545</v>
      </c>
      <c r="E111" s="88" t="str">
        <f>VLOOKUP(Tabla3[[#This Row],[ID Producto]],Tabla3[],2,FALSE)</f>
        <v xml:space="preserve"> Platano</v>
      </c>
      <c r="F111" s="89" t="str">
        <f>VLOOKUP(Tabla3[[#This Row],[Nombre]],Tabla3[[Nombre]:[Precio]],2,FALSE)</f>
        <v>Primera Necesidad</v>
      </c>
      <c r="G111">
        <v>24</v>
      </c>
      <c r="H111" s="87">
        <f>VLOOKUP(Tabla3[[#This Row],[Nombre]],Tabla3[[Nombre]:[Precio]],3,FALSE)</f>
        <v>4</v>
      </c>
    </row>
    <row r="112" spans="2:8" x14ac:dyDescent="0.25">
      <c r="B112" s="83">
        <f>VLOOKUP(Productos!B112,Tabla3[],1,FALSE)</f>
        <v>109</v>
      </c>
      <c r="C112" s="83">
        <f>VLOOKUP(Productos!B112,Tabla3[],1,FALSE)</f>
        <v>109</v>
      </c>
      <c r="D112" s="85">
        <f t="shared" si="3"/>
        <v>45545</v>
      </c>
      <c r="E112" s="91" t="str">
        <f>VLOOKUP(Tabla3[[#This Row],[ID Producto]],Tabla3[],2,FALSE)</f>
        <v>Nutribela</v>
      </c>
      <c r="F112" s="89" t="str">
        <f>VLOOKUP(Tabla3[[#This Row],[Nombre]],Tabla3[[Nombre]:[Precio]],2,FALSE)</f>
        <v>Primera Necesidad</v>
      </c>
      <c r="G112" s="90">
        <v>1</v>
      </c>
      <c r="H112" s="87">
        <f>VLOOKUP(Tabla3[[#This Row],[Nombre]],Tabla3[[Nombre]:[Precio]],3,FALSE)</f>
        <v>0.5</v>
      </c>
    </row>
    <row r="113" spans="2:8" x14ac:dyDescent="0.25">
      <c r="B113" s="83">
        <f>VLOOKUP(Productos!B113,Tabla3[],1,FALSE)</f>
        <v>110</v>
      </c>
      <c r="C113" s="83">
        <f>VLOOKUP(Productos!B113,Tabla3[],1,FALSE)</f>
        <v>110</v>
      </c>
      <c r="D113" s="85">
        <f t="shared" si="3"/>
        <v>45545</v>
      </c>
      <c r="E113" s="88" t="str">
        <f>VLOOKUP(Tabla3[[#This Row],[ID Producto]],Tabla3[],2,FALSE)</f>
        <v>Gelatina de Crema</v>
      </c>
      <c r="F113" s="89" t="str">
        <f>VLOOKUP(Tabla3[[#This Row],[Nombre]],Tabla3[[Nombre]:[Precio]],2,FALSE)</f>
        <v>Golosinas</v>
      </c>
      <c r="G113">
        <v>1</v>
      </c>
      <c r="H113" s="87">
        <f>VLOOKUP(Tabla3[[#This Row],[Nombre]],Tabla3[[Nombre]:[Precio]],3,FALSE)</f>
        <v>0.25</v>
      </c>
    </row>
    <row r="114" spans="2:8" x14ac:dyDescent="0.25">
      <c r="B114" s="83">
        <f>VLOOKUP(Productos!B114,Tabla3[],1,FALSE)</f>
        <v>111</v>
      </c>
      <c r="C114" s="83">
        <f>VLOOKUP(Productos!B114,Tabla3[],1,FALSE)</f>
        <v>111</v>
      </c>
      <c r="D114" s="85">
        <f t="shared" si="3"/>
        <v>45545</v>
      </c>
      <c r="E114" s="91" t="str">
        <f>VLOOKUP(Tabla3[[#This Row],[ID Producto]],Tabla3[],2,FALSE)</f>
        <v>Esferografico Tinta negra</v>
      </c>
      <c r="F114" s="89" t="str">
        <f>VLOOKUP(Tabla3[[#This Row],[Nombre]],Tabla3[[Nombre]:[Precio]],2,FALSE)</f>
        <v>Utiles Escolares</v>
      </c>
      <c r="G114" s="90">
        <v>0</v>
      </c>
      <c r="H114" s="87">
        <f>VLOOKUP(Tabla3[[#This Row],[Nombre]],Tabla3[[Nombre]:[Precio]],3,FALSE)</f>
        <v>0.5</v>
      </c>
    </row>
    <row r="115" spans="2:8" x14ac:dyDescent="0.25">
      <c r="B115" s="83">
        <f>VLOOKUP(Productos!B115,Tabla3[],1,FALSE)</f>
        <v>112</v>
      </c>
      <c r="C115" s="83">
        <f>VLOOKUP(Productos!B115,Tabla3[],1,FALSE)</f>
        <v>112</v>
      </c>
      <c r="D115" s="85">
        <f t="shared" si="3"/>
        <v>45545</v>
      </c>
      <c r="E115" s="88" t="str">
        <f>VLOOKUP(Tabla3[[#This Row],[ID Producto]],Tabla3[],2,FALSE)</f>
        <v>Esferografico Tinta Roja</v>
      </c>
      <c r="F115" s="89" t="str">
        <f>VLOOKUP(Tabla3[[#This Row],[Nombre]],Tabla3[[Nombre]:[Precio]],2,FALSE)</f>
        <v>Utiles Escolares</v>
      </c>
      <c r="G115">
        <v>5</v>
      </c>
      <c r="H115" s="87">
        <f>VLOOKUP(Tabla3[[#This Row],[Nombre]],Tabla3[[Nombre]:[Precio]],3,FALSE)</f>
        <v>0.5</v>
      </c>
    </row>
    <row r="116" spans="2:8" x14ac:dyDescent="0.25">
      <c r="B116" s="83">
        <f>VLOOKUP(Productos!B116,Tabla3[],1,FALSE)</f>
        <v>113</v>
      </c>
      <c r="C116" s="83">
        <f>VLOOKUP(Productos!B116,Tabla3[],1,FALSE)</f>
        <v>113</v>
      </c>
      <c r="D116" s="85">
        <f t="shared" si="3"/>
        <v>45545</v>
      </c>
      <c r="E116" s="91" t="str">
        <f>VLOOKUP(Tabla3[[#This Row],[ID Producto]],Tabla3[],2,FALSE)</f>
        <v>Esferografico Tinta Azul</v>
      </c>
      <c r="F116" s="89" t="str">
        <f>VLOOKUP(Tabla3[[#This Row],[Nombre]],Tabla3[[Nombre]:[Precio]],2,FALSE)</f>
        <v>Utiles Escolares</v>
      </c>
      <c r="G116" s="90">
        <v>3</v>
      </c>
      <c r="H116" s="87">
        <f>VLOOKUP(Tabla3[[#This Row],[Nombre]],Tabla3[[Nombre]:[Precio]],3,FALSE)</f>
        <v>0.5</v>
      </c>
    </row>
    <row r="117" spans="2:8" x14ac:dyDescent="0.25">
      <c r="B117" s="83">
        <f>VLOOKUP(Productos!B117,Tabla3[],1,FALSE)</f>
        <v>114</v>
      </c>
      <c r="C117" s="83">
        <f>VLOOKUP(Productos!B117,Tabla3[],1,FALSE)</f>
        <v>114</v>
      </c>
      <c r="D117" s="85">
        <f t="shared" si="3"/>
        <v>45545</v>
      </c>
      <c r="E117" s="88" t="str">
        <f>VLOOKUP(Tabla3[[#This Row],[ID Producto]],Tabla3[],2,FALSE)</f>
        <v>Prestobarba Gillette</v>
      </c>
      <c r="F117" s="89" t="str">
        <f>VLOOKUP(Tabla3[[#This Row],[Nombre]],Tabla3[[Nombre]:[Precio]],2,FALSE)</f>
        <v>Limpieza Personal</v>
      </c>
      <c r="G117">
        <v>10</v>
      </c>
      <c r="H117" s="87">
        <f>VLOOKUP(Tabla3[[#This Row],[Nombre]],Tabla3[[Nombre]:[Precio]],3,FALSE)</f>
        <v>0.5</v>
      </c>
    </row>
    <row r="118" spans="2:8" x14ac:dyDescent="0.25">
      <c r="B118" s="83">
        <f>VLOOKUP(Productos!B118,Tabla3[],1,FALSE)</f>
        <v>115</v>
      </c>
      <c r="C118" s="83">
        <f>VLOOKUP(Productos!B118,Tabla3[],1,FALSE)</f>
        <v>115</v>
      </c>
      <c r="D118" s="85">
        <f t="shared" si="3"/>
        <v>45545</v>
      </c>
      <c r="E118" s="91" t="str">
        <f>VLOOKUP(Tabla3[[#This Row],[ID Producto]],Tabla3[],2,FALSE)</f>
        <v>Bateria Panasonic</v>
      </c>
      <c r="F118" s="89" t="str">
        <f>VLOOKUP(Tabla3[[#This Row],[Nombre]],Tabla3[[Nombre]:[Precio]],2,FALSE)</f>
        <v>Electronica</v>
      </c>
      <c r="G118" s="90">
        <v>4</v>
      </c>
      <c r="H118" s="87">
        <f>VLOOKUP(Tabla3[[#This Row],[Nombre]],Tabla3[[Nombre]:[Precio]],3,FALSE)</f>
        <v>0.5</v>
      </c>
    </row>
    <row r="119" spans="2:8" x14ac:dyDescent="0.25">
      <c r="B119" s="83">
        <f>VLOOKUP(Productos!B119,Tabla3[],1,FALSE)</f>
        <v>116</v>
      </c>
      <c r="C119" s="83">
        <f>VLOOKUP(Productos!B119,Tabla3[],1,FALSE)</f>
        <v>116</v>
      </c>
      <c r="D119" s="85">
        <f t="shared" si="3"/>
        <v>45545</v>
      </c>
      <c r="E119" s="88" t="str">
        <f>VLOOKUP(Tabla3[[#This Row],[ID Producto]],Tabla3[],2,FALSE)</f>
        <v>Bateria Eveready</v>
      </c>
      <c r="F119" s="89" t="str">
        <f>VLOOKUP(Tabla3[[#This Row],[Nombre]],Tabla3[[Nombre]:[Precio]],2,FALSE)</f>
        <v>Electronica</v>
      </c>
      <c r="G119">
        <v>2</v>
      </c>
      <c r="H119" s="87">
        <f>VLOOKUP(Tabla3[[#This Row],[Nombre]],Tabla3[[Nombre]:[Precio]],3,FALSE)</f>
        <v>0.5</v>
      </c>
    </row>
    <row r="120" spans="2:8" x14ac:dyDescent="0.25">
      <c r="B120" s="83">
        <f>VLOOKUP(Productos!B120,Tabla3[],1,FALSE)</f>
        <v>117</v>
      </c>
      <c r="C120" s="83">
        <f>VLOOKUP(Productos!B120,Tabla3[],1,FALSE)</f>
        <v>117</v>
      </c>
      <c r="D120" s="85">
        <f t="shared" si="3"/>
        <v>45545</v>
      </c>
      <c r="E120" s="91" t="str">
        <f>VLOOKUP(Tabla3[[#This Row],[ID Producto]],Tabla3[],2,FALSE)</f>
        <v>Bateria Panaplus</v>
      </c>
      <c r="F120" s="89" t="str">
        <f>VLOOKUP(Tabla3[[#This Row],[Nombre]],Tabla3[[Nombre]:[Precio]],2,FALSE)</f>
        <v>Electronica</v>
      </c>
      <c r="G120" s="90">
        <v>15</v>
      </c>
      <c r="H120" s="87">
        <f>VLOOKUP(Tabla3[[#This Row],[Nombre]],Tabla3[[Nombre]:[Precio]],3,FALSE)</f>
        <v>0.5</v>
      </c>
    </row>
    <row r="121" spans="2:8" x14ac:dyDescent="0.25">
      <c r="B121" s="83">
        <f>VLOOKUP(Productos!B121,Tabla3[],1,FALSE)</f>
        <v>118</v>
      </c>
      <c r="C121" s="83">
        <f>VLOOKUP(Productos!B121,Tabla3[],1,FALSE)</f>
        <v>118</v>
      </c>
      <c r="D121" s="85">
        <f t="shared" si="3"/>
        <v>45545</v>
      </c>
      <c r="E121" s="88" t="str">
        <f>VLOOKUP(Tabla3[[#This Row],[ID Producto]],Tabla3[],2,FALSE)</f>
        <v>Pegamento Brujita</v>
      </c>
      <c r="F121" s="89" t="str">
        <f>VLOOKUP(Tabla3[[#This Row],[Nombre]],Tabla3[[Nombre]:[Precio]],2,FALSE)</f>
        <v>Primera Necesidad</v>
      </c>
      <c r="G121">
        <v>10</v>
      </c>
      <c r="H121" s="87">
        <f>VLOOKUP(Tabla3[[#This Row],[Nombre]],Tabla3[[Nombre]:[Precio]],3,FALSE)</f>
        <v>0.3</v>
      </c>
    </row>
    <row r="122" spans="2:8" x14ac:dyDescent="0.25">
      <c r="B122" s="83">
        <f>VLOOKUP(Productos!B122,Tabla3[],1,FALSE)</f>
        <v>119</v>
      </c>
      <c r="C122" s="83">
        <f>VLOOKUP(Productos!B122,Tabla3[],1,FALSE)</f>
        <v>119</v>
      </c>
      <c r="D122" s="85">
        <f t="shared" si="3"/>
        <v>45545</v>
      </c>
      <c r="E122" s="91" t="str">
        <f>VLOOKUP(Tabla3[[#This Row],[ID Producto]],Tabla3[],2,FALSE)</f>
        <v>Bicarbonato</v>
      </c>
      <c r="F122" s="89" t="str">
        <f>VLOOKUP(Tabla3[[#This Row],[Nombre]],Tabla3[[Nombre]:[Precio]],2,FALSE)</f>
        <v>Primera Necesidad</v>
      </c>
      <c r="G122" s="90">
        <v>10</v>
      </c>
      <c r="H122" s="87">
        <f>VLOOKUP(Tabla3[[#This Row],[Nombre]],Tabla3[[Nombre]:[Precio]],3,FALSE)</f>
        <v>0.1</v>
      </c>
    </row>
    <row r="123" spans="2:8" x14ac:dyDescent="0.25">
      <c r="B123" s="122">
        <f>VLOOKUP(Productos!B5,Tabla3[],1,FALSE)</f>
        <v>1</v>
      </c>
      <c r="C123" s="215">
        <f>VLOOKUP(Productos!B5,Tabla3[],1,FALSE)</f>
        <v>1</v>
      </c>
      <c r="D123" s="120">
        <f t="shared" ref="D123:D154" si="4">DATE(2024,9,12)</f>
        <v>45547</v>
      </c>
      <c r="E123" s="119" t="str">
        <f>VLOOKUP(Productos!B5,Tabla3[[ID Producto]:[Nombre]],2,FALSE)</f>
        <v>Big Cola Grande Negra</v>
      </c>
      <c r="F123" s="123" t="str">
        <f>VLOOKUP(Productos!C5,Tabla3[[Nombre]:[Categoria]],2,FALSE)</f>
        <v>Bebidas</v>
      </c>
      <c r="G123" s="125">
        <v>0</v>
      </c>
      <c r="H123" s="124">
        <f>VLOOKUP(Productos!C5,Tabla3[[Nombre]:[Precio]],3,FALSE)</f>
        <v>0.6</v>
      </c>
    </row>
    <row r="124" spans="2:8" x14ac:dyDescent="0.25">
      <c r="B124" s="122">
        <f>VLOOKUP(Productos!B6,Tabla3[],1,FALSE)</f>
        <v>2</v>
      </c>
      <c r="C124" s="215">
        <f>VLOOKUP(Productos!B6,Tabla3[],1,FALSE)</f>
        <v>2</v>
      </c>
      <c r="D124" s="120">
        <f t="shared" si="4"/>
        <v>45547</v>
      </c>
      <c r="E124" s="119" t="str">
        <f>VLOOKUP(Productos!B6,Tabla3[[ID Producto]:[Nombre]],2,FALSE)</f>
        <v>Big Cola Pequeña Fresa</v>
      </c>
      <c r="F124" s="123" t="str">
        <f>VLOOKUP(Productos!C6,Tabla3[[Nombre]:[Categoria]],2,FALSE)</f>
        <v>Bebidas</v>
      </c>
      <c r="G124" s="125">
        <v>14</v>
      </c>
      <c r="H124" s="124">
        <f>VLOOKUP(Productos!C6,Tabla3[[Nombre]:[Precio]],3,FALSE)</f>
        <v>0.3</v>
      </c>
    </row>
    <row r="125" spans="2:8" x14ac:dyDescent="0.25">
      <c r="B125" s="122">
        <f>VLOOKUP(Productos!B7,Tabla3[],1,FALSE)</f>
        <v>3</v>
      </c>
      <c r="C125" s="215">
        <f>VLOOKUP(Productos!B7,Tabla3[],1,FALSE)</f>
        <v>3</v>
      </c>
      <c r="D125" s="120">
        <f t="shared" si="4"/>
        <v>45547</v>
      </c>
      <c r="E125" s="119" t="str">
        <f>VLOOKUP(Productos!B7,Tabla3[[ID Producto]:[Nombre]],2,FALSE)</f>
        <v>Volt</v>
      </c>
      <c r="F125" s="123" t="str">
        <f>VLOOKUP(Productos!C7,Tabla3[[Nombre]:[Categoria]],2,FALSE)</f>
        <v>Bebidas</v>
      </c>
      <c r="G125" s="125">
        <f>VLOOKUP(E7,E7:G124,3,FALSE)</f>
        <v>0</v>
      </c>
      <c r="H125" s="124">
        <f>VLOOKUP(Productos!C7,Tabla3[[Nombre]:[Precio]],3,FALSE)</f>
        <v>0.5</v>
      </c>
    </row>
    <row r="126" spans="2:8" x14ac:dyDescent="0.25">
      <c r="B126" s="122">
        <f>VLOOKUP(Productos!B8,Tabla3[],1,FALSE)</f>
        <v>4</v>
      </c>
      <c r="C126" s="215">
        <f>VLOOKUP(Productos!B8,Tabla3[],1,FALSE)</f>
        <v>4</v>
      </c>
      <c r="D126" s="120">
        <f t="shared" si="4"/>
        <v>45547</v>
      </c>
      <c r="E126" s="119" t="str">
        <f>VLOOKUP(Productos!B8,Tabla3[[ID Producto]:[Nombre]],2,FALSE)</f>
        <v>Helado de Manjar</v>
      </c>
      <c r="F126" s="123" t="str">
        <f>VLOOKUP(Productos!C8,Tabla3[[Nombre]:[Categoria]],2,FALSE)</f>
        <v>Golosinas</v>
      </c>
      <c r="G126" s="125">
        <v>13</v>
      </c>
      <c r="H126" s="124">
        <f>VLOOKUP(Productos!C8,Tabla3[[Nombre]:[Precio]],3,FALSE)</f>
        <v>0.25</v>
      </c>
    </row>
    <row r="127" spans="2:8" x14ac:dyDescent="0.25">
      <c r="B127" s="122">
        <f>VLOOKUP(Productos!B9,Tabla3[],1,FALSE)</f>
        <v>5</v>
      </c>
      <c r="C127" s="215">
        <f>VLOOKUP(Productos!B9,Tabla3[],1,FALSE)</f>
        <v>5</v>
      </c>
      <c r="D127" s="120">
        <f t="shared" si="4"/>
        <v>45547</v>
      </c>
      <c r="E127" s="119" t="str">
        <f>VLOOKUP(Productos!B9,Tabla3[[ID Producto]:[Nombre]],2,FALSE)</f>
        <v>Maduritos</v>
      </c>
      <c r="F127" s="123" t="str">
        <f>VLOOKUP(Productos!C9,Tabla3[[Nombre]:[Categoria]],2,FALSE)</f>
        <v>Golosinas</v>
      </c>
      <c r="G127" s="125">
        <v>5</v>
      </c>
      <c r="H127" s="124">
        <f>VLOOKUP(Productos!C9,Tabla3[[Nombre]:[Precio]],3,FALSE)</f>
        <v>0.25</v>
      </c>
    </row>
    <row r="128" spans="2:8" x14ac:dyDescent="0.25">
      <c r="B128" s="122">
        <f>VLOOKUP(Productos!B10,Tabla3[],1,FALSE)</f>
        <v>6</v>
      </c>
      <c r="C128" s="215">
        <f>VLOOKUP(Productos!B10,Tabla3[],1,FALSE)</f>
        <v>6</v>
      </c>
      <c r="D128" s="120">
        <f t="shared" si="4"/>
        <v>45547</v>
      </c>
      <c r="E128" s="119" t="str">
        <f>VLOOKUP(Productos!B10,Tabla3[[ID Producto]:[Nombre]],2,FALSE)</f>
        <v>Bolo de Yogurt</v>
      </c>
      <c r="F128" s="123" t="str">
        <f>VLOOKUP(Productos!C10,Tabla3[[Nombre]:[Categoria]],2,FALSE)</f>
        <v>Golosinas</v>
      </c>
      <c r="G128" s="125">
        <v>24</v>
      </c>
      <c r="H128" s="124">
        <f>VLOOKUP(Productos!C10,Tabla3[[Nombre]:[Precio]],3,FALSE)</f>
        <v>0.05</v>
      </c>
    </row>
    <row r="129" spans="2:8" x14ac:dyDescent="0.25">
      <c r="B129" s="122">
        <f>VLOOKUP(Productos!B11,Tabla3[],1,FALSE)</f>
        <v>7</v>
      </c>
      <c r="C129" s="215">
        <f>VLOOKUP(Productos!B11,Tabla3[],1,FALSE)</f>
        <v>7</v>
      </c>
      <c r="D129" s="120">
        <f t="shared" si="4"/>
        <v>45547</v>
      </c>
      <c r="E129" s="119" t="str">
        <f>VLOOKUP(Productos!B11,Tabla3[[ID Producto]:[Nombre]],2,FALSE)</f>
        <v>Pan Unidad</v>
      </c>
      <c r="F129" s="123" t="str">
        <f>VLOOKUP(Productos!C11,Tabla3[[Nombre]:[Categoria]],2,FALSE)</f>
        <v>Primera Necesidad</v>
      </c>
      <c r="G129" s="125">
        <v>26</v>
      </c>
      <c r="H129" s="124">
        <f>VLOOKUP(Productos!C11,Tabla3[[Nombre]:[Precio]],3,FALSE)</f>
        <v>0.1</v>
      </c>
    </row>
    <row r="130" spans="2:8" x14ac:dyDescent="0.25">
      <c r="B130" s="122">
        <f>VLOOKUP(Productos!B12,Tabla3[],1,FALSE)</f>
        <v>8</v>
      </c>
      <c r="C130" s="215">
        <f>VLOOKUP(Productos!B12,Tabla3[],1,FALSE)</f>
        <v>8</v>
      </c>
      <c r="D130" s="120">
        <f t="shared" si="4"/>
        <v>45547</v>
      </c>
      <c r="E130" s="119" t="str">
        <f>VLOOKUP(Productos!B12,Tabla3[[ID Producto]:[Nombre]],2,FALSE)</f>
        <v>Chifle</v>
      </c>
      <c r="F130" s="123" t="str">
        <f>VLOOKUP(Productos!C12,Tabla3[[Nombre]:[Categoria]],2,FALSE)</f>
        <v>Golosinas</v>
      </c>
      <c r="G130" s="125">
        <v>5</v>
      </c>
      <c r="H130" s="124">
        <f>VLOOKUP(Productos!C12,Tabla3[[Nombre]:[Precio]],3,FALSE)</f>
        <v>0.25</v>
      </c>
    </row>
    <row r="131" spans="2:8" x14ac:dyDescent="0.25">
      <c r="B131" s="122">
        <f>VLOOKUP(Productos!B13,Tabla3[],1,FALSE)</f>
        <v>9</v>
      </c>
      <c r="C131" s="215">
        <f>VLOOKUP(Productos!B13,Tabla3[],1,FALSE)</f>
        <v>9</v>
      </c>
      <c r="D131" s="120">
        <f t="shared" si="4"/>
        <v>45547</v>
      </c>
      <c r="E131" s="119" t="str">
        <f>VLOOKUP(Productos!B13,Tabla3[[ID Producto]:[Nombre]],2,FALSE)</f>
        <v>Helado de Chicle</v>
      </c>
      <c r="F131" s="123" t="str">
        <f>VLOOKUP(Productos!C13,Tabla3[[Nombre]:[Categoria]],2,FALSE)</f>
        <v>Golosinas</v>
      </c>
      <c r="G131" s="125">
        <v>2</v>
      </c>
      <c r="H131" s="124">
        <f>VLOOKUP(Productos!C13,Tabla3[[Nombre]:[Precio]],3,FALSE)</f>
        <v>0.25</v>
      </c>
    </row>
    <row r="132" spans="2:8" x14ac:dyDescent="0.25">
      <c r="B132" s="122">
        <f>VLOOKUP(Productos!B14,Tabla3[],1,FALSE)</f>
        <v>10</v>
      </c>
      <c r="C132" s="215">
        <f>VLOOKUP(Productos!B14,Tabla3[],1,FALSE)</f>
        <v>10</v>
      </c>
      <c r="D132" s="120">
        <f t="shared" si="4"/>
        <v>45547</v>
      </c>
      <c r="E132" s="119" t="str">
        <f>VLOOKUP(Productos!B14,Tabla3[[ID Producto]:[Nombre]],2,FALSE)</f>
        <v>Choco-Banano</v>
      </c>
      <c r="F132" s="123" t="str">
        <f>VLOOKUP(Productos!C14,Tabla3[[Nombre]:[Categoria]],2,FALSE)</f>
        <v>Golosinas</v>
      </c>
      <c r="G132" s="125">
        <v>10</v>
      </c>
      <c r="H132" s="124">
        <f>VLOOKUP(Productos!C14,Tabla3[[Nombre]:[Precio]],3,FALSE)</f>
        <v>0.25</v>
      </c>
    </row>
    <row r="133" spans="2:8" x14ac:dyDescent="0.25">
      <c r="B133" s="122">
        <f>VLOOKUP(Productos!B15,Tabla3[],1,FALSE)</f>
        <v>11</v>
      </c>
      <c r="C133" s="215">
        <f>VLOOKUP(Productos!B15,Tabla3[],1,FALSE)</f>
        <v>11</v>
      </c>
      <c r="D133" s="120">
        <f t="shared" si="4"/>
        <v>45547</v>
      </c>
      <c r="E133" s="119" t="str">
        <f>VLOOKUP(Productos!B15,Tabla3[[ID Producto]:[Nombre]],2,FALSE)</f>
        <v>Bolo de Tamarindo</v>
      </c>
      <c r="F133" s="123" t="str">
        <f>VLOOKUP(Productos!C15,Tabla3[[Nombre]:[Categoria]],2,FALSE)</f>
        <v>Golosinas</v>
      </c>
      <c r="G133" s="125">
        <v>26</v>
      </c>
      <c r="H133" s="124">
        <f>VLOOKUP(Productos!C15,Tabla3[[Nombre]:[Precio]],3,FALSE)</f>
        <v>0.05</v>
      </c>
    </row>
    <row r="134" spans="2:8" x14ac:dyDescent="0.25">
      <c r="B134" s="122">
        <f>VLOOKUP(Productos!B16,Tabla3[],1,FALSE)</f>
        <v>12</v>
      </c>
      <c r="C134" s="215">
        <f>VLOOKUP(Productos!B16,Tabla3[],1,FALSE)</f>
        <v>12</v>
      </c>
      <c r="D134" s="120">
        <f t="shared" si="4"/>
        <v>45547</v>
      </c>
      <c r="E134" s="119" t="str">
        <f>VLOOKUP(Productos!B16,Tabla3[[ID Producto]:[Nombre]],2,FALSE)</f>
        <v>Cifrut</v>
      </c>
      <c r="F134" s="123" t="str">
        <f>VLOOKUP(Productos!C16,Tabla3[[Nombre]:[Categoria]],2,FALSE)</f>
        <v>Bebidas</v>
      </c>
      <c r="G134" s="125">
        <v>3</v>
      </c>
      <c r="H134" s="124">
        <f>VLOOKUP(Productos!C16,Tabla3[[Nombre]:[Precio]],3,FALSE)</f>
        <v>0.6</v>
      </c>
    </row>
    <row r="135" spans="2:8" x14ac:dyDescent="0.25">
      <c r="B135" s="122">
        <f>VLOOKUP(Productos!B17,Tabla3[],1,FALSE)</f>
        <v>13</v>
      </c>
      <c r="C135" s="215">
        <f>VLOOKUP(Productos!B17,Tabla3[],1,FALSE)</f>
        <v>13</v>
      </c>
      <c r="D135" s="120">
        <f t="shared" si="4"/>
        <v>45547</v>
      </c>
      <c r="E135" s="119" t="str">
        <f>VLOOKUP(Productos!B17,Tabla3[[ID Producto]:[Nombre]],2,FALSE)</f>
        <v>Arroz Libra</v>
      </c>
      <c r="F135" s="123" t="str">
        <f>VLOOKUP(Productos!C17,Tabla3[[Nombre]:[Categoria]],2,FALSE)</f>
        <v>Primera Necesidad</v>
      </c>
      <c r="G135" s="125">
        <v>100</v>
      </c>
      <c r="H135" s="124">
        <f>VLOOKUP(Productos!C17,Tabla3[[Nombre]:[Precio]],3,FALSE)</f>
        <v>0.6</v>
      </c>
    </row>
    <row r="136" spans="2:8" x14ac:dyDescent="0.25">
      <c r="B136" s="122">
        <f>VLOOKUP(Productos!B18,Tabla3[],1,FALSE)</f>
        <v>14</v>
      </c>
      <c r="C136" s="215">
        <f>VLOOKUP(Productos!B18,Tabla3[],1,FALSE)</f>
        <v>14</v>
      </c>
      <c r="D136" s="120">
        <f t="shared" si="4"/>
        <v>45547</v>
      </c>
      <c r="E136" s="119" t="str">
        <f>VLOOKUP(Productos!B18,Tabla3[[ID Producto]:[Nombre]],2,FALSE)</f>
        <v>Azucar Libra</v>
      </c>
      <c r="F136" s="123" t="str">
        <f>VLOOKUP(Productos!C18,Tabla3[[Nombre]:[Categoria]],2,FALSE)</f>
        <v>Primera Necesidad</v>
      </c>
      <c r="G136" s="125">
        <v>5</v>
      </c>
      <c r="H136" s="124">
        <f>VLOOKUP(Productos!C18,Tabla3[[Nombre]:[Precio]],3,FALSE)</f>
        <v>0.65</v>
      </c>
    </row>
    <row r="137" spans="2:8" x14ac:dyDescent="0.25">
      <c r="B137" s="122">
        <f>VLOOKUP(Productos!B19,Tabla3[],1,FALSE)</f>
        <v>15</v>
      </c>
      <c r="C137" s="215">
        <f>VLOOKUP(Productos!B19,Tabla3[],1,FALSE)</f>
        <v>15</v>
      </c>
      <c r="D137" s="120">
        <f t="shared" si="4"/>
        <v>45547</v>
      </c>
      <c r="E137" s="119" t="str">
        <f>VLOOKUP(Productos!B19,Tabla3[[ID Producto]:[Nombre]],2,FALSE)</f>
        <v>Azucar Media Libra</v>
      </c>
      <c r="F137" s="123" t="str">
        <f>VLOOKUP(Productos!C19,Tabla3[[Nombre]:[Categoria]],2,FALSE)</f>
        <v>Primera Necesidad</v>
      </c>
      <c r="G137" s="125">
        <v>9</v>
      </c>
      <c r="H137" s="124">
        <f>VLOOKUP(Productos!C19,Tabla3[[Nombre]:[Precio]],3,FALSE)</f>
        <v>0.35</v>
      </c>
    </row>
    <row r="138" spans="2:8" x14ac:dyDescent="0.25">
      <c r="B138" s="122">
        <f>VLOOKUP(Productos!B20,Tabla3[],1,FALSE)</f>
        <v>16</v>
      </c>
      <c r="C138" s="215">
        <f>VLOOKUP(Productos!B20,Tabla3[],1,FALSE)</f>
        <v>16</v>
      </c>
      <c r="D138" s="120">
        <f t="shared" si="4"/>
        <v>45547</v>
      </c>
      <c r="E138" s="119" t="str">
        <f>VLOOKUP(Productos!B20,Tabla3[[ID Producto]:[Nombre]],2,FALSE)</f>
        <v>Gusanitos de Goma</v>
      </c>
      <c r="F138" s="123" t="str">
        <f>VLOOKUP(Productos!C20,Tabla3[[Nombre]:[Categoria]],2,FALSE)</f>
        <v>Golosinas</v>
      </c>
      <c r="G138" s="125">
        <v>60</v>
      </c>
      <c r="H138" s="124">
        <f>VLOOKUP(Productos!C20,Tabla3[[Nombre]:[Precio]],3,FALSE)</f>
        <v>0.05</v>
      </c>
    </row>
    <row r="139" spans="2:8" x14ac:dyDescent="0.25">
      <c r="B139" s="122">
        <f>VLOOKUP(Productos!B21,Tabla3[],1,FALSE)</f>
        <v>17</v>
      </c>
      <c r="C139" s="215">
        <f>VLOOKUP(Productos!B21,Tabla3[],1,FALSE)</f>
        <v>17</v>
      </c>
      <c r="D139" s="120">
        <f t="shared" si="4"/>
        <v>45547</v>
      </c>
      <c r="E139" s="119" t="str">
        <f>VLOOKUP(Productos!B21,Tabla3[[ID Producto]:[Nombre]],2,FALSE)</f>
        <v>Chocolate de Mani</v>
      </c>
      <c r="F139" s="123" t="str">
        <f>VLOOKUP(Productos!C21,Tabla3[[Nombre]:[Categoria]],2,FALSE)</f>
        <v>Golosinas</v>
      </c>
      <c r="G139" s="125">
        <v>30</v>
      </c>
      <c r="H139" s="124">
        <f>VLOOKUP(Productos!C21,Tabla3[[Nombre]:[Precio]],3,FALSE)</f>
        <v>0.05</v>
      </c>
    </row>
    <row r="140" spans="2:8" x14ac:dyDescent="0.25">
      <c r="B140" s="122">
        <f>VLOOKUP(Productos!B22,Tabla3[],1,FALSE)</f>
        <v>18</v>
      </c>
      <c r="C140" s="215">
        <f>VLOOKUP(Productos!B22,Tabla3[],1,FALSE)</f>
        <v>18</v>
      </c>
      <c r="D140" s="120">
        <f t="shared" si="4"/>
        <v>45547</v>
      </c>
      <c r="E140" s="119" t="str">
        <f>VLOOKUP(Productos!B22,Tabla3[[ID Producto]:[Nombre]],2,FALSE)</f>
        <v>Menta</v>
      </c>
      <c r="F140" s="123" t="str">
        <f>VLOOKUP(Productos!C22,Tabla3[[Nombre]:[Categoria]],2,FALSE)</f>
        <v>Golosinas</v>
      </c>
      <c r="G140" s="125">
        <f>VLOOKUP(E22,E22:G139,3,FALSE)</f>
        <v>0</v>
      </c>
      <c r="H140" s="124">
        <f>VLOOKUP(Productos!C22,Tabla3[[Nombre]:[Precio]],3,FALSE)</f>
        <v>0.05</v>
      </c>
    </row>
    <row r="141" spans="2:8" x14ac:dyDescent="0.25">
      <c r="B141" s="122">
        <f>VLOOKUP(Productos!B23,Tabla3[],1,FALSE)</f>
        <v>19</v>
      </c>
      <c r="C141" s="215">
        <f>VLOOKUP(Productos!B23,Tabla3[],1,FALSE)</f>
        <v>19</v>
      </c>
      <c r="D141" s="120">
        <f t="shared" si="4"/>
        <v>45547</v>
      </c>
      <c r="E141" s="119" t="str">
        <f>VLOOKUP(Productos!B23,Tabla3[[ID Producto]:[Nombre]],2,FALSE)</f>
        <v>Chupete de Sal</v>
      </c>
      <c r="F141" s="123" t="str">
        <f>VLOOKUP(Productos!C23,Tabla3[[Nombre]:[Categoria]],2,FALSE)</f>
        <v>Golosinas</v>
      </c>
      <c r="G141" s="125">
        <v>6</v>
      </c>
      <c r="H141" s="124">
        <f>VLOOKUP(Productos!C23,Tabla3[[Nombre]:[Precio]],3,FALSE)</f>
        <v>0.05</v>
      </c>
    </row>
    <row r="142" spans="2:8" x14ac:dyDescent="0.25">
      <c r="B142" s="122">
        <f>VLOOKUP(Productos!B24,Tabla3[],1,FALSE)</f>
        <v>20</v>
      </c>
      <c r="C142" s="215">
        <f>VLOOKUP(Productos!B24,Tabla3[],1,FALSE)</f>
        <v>20</v>
      </c>
      <c r="D142" s="120">
        <f t="shared" si="4"/>
        <v>45547</v>
      </c>
      <c r="E142" s="119" t="str">
        <f>VLOOKUP(Productos!B24,Tabla3[[ID Producto]:[Nombre]],2,FALSE)</f>
        <v>Gelatina de Fresa</v>
      </c>
      <c r="F142" s="123" t="str">
        <f>VLOOKUP(Productos!C24,Tabla3[[Nombre]:[Categoria]],2,FALSE)</f>
        <v>Golosinas</v>
      </c>
      <c r="G142" s="125">
        <v>7</v>
      </c>
      <c r="H142" s="124">
        <f>VLOOKUP(Productos!C24,Tabla3[[Nombre]:[Precio]],3,FALSE)</f>
        <v>0.25</v>
      </c>
    </row>
    <row r="143" spans="2:8" x14ac:dyDescent="0.25">
      <c r="B143" s="122">
        <f>VLOOKUP(Productos!B25,Tabla3[],1,FALSE)</f>
        <v>21</v>
      </c>
      <c r="C143" s="215">
        <f>VLOOKUP(Productos!B25,Tabla3[],1,FALSE)</f>
        <v>21</v>
      </c>
      <c r="D143" s="120">
        <f t="shared" si="4"/>
        <v>45547</v>
      </c>
      <c r="E143" s="119" t="str">
        <f>VLOOKUP(Productos!B25,Tabla3[[ID Producto]:[Nombre]],2,FALSE)</f>
        <v>Big Cola Pequeña Negra</v>
      </c>
      <c r="F143" s="123" t="str">
        <f>VLOOKUP(Productos!C25,Tabla3[[Nombre]:[Categoria]],2,FALSE)</f>
        <v>Bebidas</v>
      </c>
      <c r="G143" s="125">
        <v>11</v>
      </c>
      <c r="H143" s="124">
        <f>VLOOKUP(Productos!C25,Tabla3[[Nombre]:[Precio]],3,FALSE)</f>
        <v>0.3</v>
      </c>
    </row>
    <row r="144" spans="2:8" x14ac:dyDescent="0.25">
      <c r="B144" s="122">
        <f>VLOOKUP(Productos!B26,Tabla3[],1,FALSE)</f>
        <v>22</v>
      </c>
      <c r="C144" s="215">
        <f>VLOOKUP(Productos!B26,Tabla3[],1,FALSE)</f>
        <v>22</v>
      </c>
      <c r="D144" s="120">
        <f t="shared" si="4"/>
        <v>45547</v>
      </c>
      <c r="E144" s="119" t="str">
        <f>VLOOKUP(Productos!B26,Tabla3[[ID Producto]:[Nombre]],2,FALSE)</f>
        <v>Big Cola Grande Fresa</v>
      </c>
      <c r="F144" s="123" t="str">
        <f>VLOOKUP(Productos!C26,Tabla3[[Nombre]:[Categoria]],2,FALSE)</f>
        <v>Bebidas</v>
      </c>
      <c r="G144" s="125">
        <f>VLOOKUP(E26,E26:G143,3,FALSE)</f>
        <v>0</v>
      </c>
      <c r="H144" s="124">
        <f>VLOOKUP(Productos!C26,Tabla3[[Nombre]:[Precio]],3,FALSE)</f>
        <v>0.6</v>
      </c>
    </row>
    <row r="145" spans="2:8" x14ac:dyDescent="0.25">
      <c r="B145" s="122">
        <f>VLOOKUP(Productos!B27,Tabla3[],1,FALSE)</f>
        <v>23</v>
      </c>
      <c r="C145" s="215">
        <f>VLOOKUP(Productos!B27,Tabla3[],1,FALSE)</f>
        <v>23</v>
      </c>
      <c r="D145" s="120">
        <f t="shared" si="4"/>
        <v>45547</v>
      </c>
      <c r="E145" s="119" t="str">
        <f>VLOOKUP(Productos!B27,Tabla3[[ID Producto]:[Nombre]],2,FALSE)</f>
        <v>Chupete Plop</v>
      </c>
      <c r="F145" s="123" t="str">
        <f>VLOOKUP(Productos!C27,Tabla3[[Nombre]:[Categoria]],2,FALSE)</f>
        <v>Golosinas</v>
      </c>
      <c r="G145" s="125">
        <v>3</v>
      </c>
      <c r="H145" s="124">
        <f>VLOOKUP(Productos!C27,Tabla3[[Nombre]:[Precio]],3,FALSE)</f>
        <v>0.15</v>
      </c>
    </row>
    <row r="146" spans="2:8" x14ac:dyDescent="0.25">
      <c r="B146" s="122">
        <f>VLOOKUP(Productos!B28,Tabla3[],1,FALSE)</f>
        <v>24</v>
      </c>
      <c r="C146" s="215">
        <f>VLOOKUP(Productos!B28,Tabla3[],1,FALSE)</f>
        <v>24</v>
      </c>
      <c r="D146" s="120">
        <f t="shared" si="4"/>
        <v>45547</v>
      </c>
      <c r="E146" s="119" t="str">
        <f>VLOOKUP(Productos!B28,Tabla3[[ID Producto]:[Nombre]],2,FALSE)</f>
        <v>Helado de Mani</v>
      </c>
      <c r="F146" s="123" t="str">
        <f>VLOOKUP(Productos!C28,Tabla3[[Nombre]:[Categoria]],2,FALSE)</f>
        <v>Golosinas</v>
      </c>
      <c r="G146" s="125">
        <f>VLOOKUP(E28,E28:G145,3,FALSE)</f>
        <v>24</v>
      </c>
      <c r="H146" s="124">
        <f>VLOOKUP(Productos!C28,Tabla3[[Nombre]:[Precio]],3,FALSE)</f>
        <v>0.25</v>
      </c>
    </row>
    <row r="147" spans="2:8" x14ac:dyDescent="0.25">
      <c r="B147" s="122">
        <f>VLOOKUP(Productos!B29,Tabla3[],1,FALSE)</f>
        <v>25</v>
      </c>
      <c r="C147" s="215">
        <f>VLOOKUP(Productos!B29,Tabla3[],1,FALSE)</f>
        <v>25</v>
      </c>
      <c r="D147" s="120">
        <f t="shared" si="4"/>
        <v>45547</v>
      </c>
      <c r="E147" s="119" t="str">
        <f>VLOOKUP(Productos!B29,Tabla3[[ID Producto]:[Nombre]],2,FALSE)</f>
        <v>Helado de Guayaba</v>
      </c>
      <c r="F147" s="123" t="str">
        <f>VLOOKUP(Productos!C29,Tabla3[[Nombre]:[Categoria]],2,FALSE)</f>
        <v>Golosinas</v>
      </c>
      <c r="G147" s="125">
        <v>0</v>
      </c>
      <c r="H147" s="124">
        <f>VLOOKUP(Productos!C29,Tabla3[[Nombre]:[Precio]],3,FALSE)</f>
        <v>0.25</v>
      </c>
    </row>
    <row r="148" spans="2:8" x14ac:dyDescent="0.25">
      <c r="B148" s="122">
        <f>VLOOKUP(Productos!B30,Tabla3[],1,FALSE)</f>
        <v>26</v>
      </c>
      <c r="C148" s="215">
        <f>VLOOKUP(Productos!B30,Tabla3[],1,FALSE)</f>
        <v>26</v>
      </c>
      <c r="D148" s="120">
        <f t="shared" si="4"/>
        <v>45547</v>
      </c>
      <c r="E148" s="119" t="str">
        <f>VLOOKUP(Productos!B30,Tabla3[[ID Producto]:[Nombre]],2,FALSE)</f>
        <v>Detergente Ciclon Grande</v>
      </c>
      <c r="F148" s="123" t="str">
        <f>VLOOKUP(Productos!C30,Tabla3[[Nombre]:[Categoria]],2,FALSE)</f>
        <v>Lavado y Limpieza</v>
      </c>
      <c r="G148" s="125">
        <v>3</v>
      </c>
      <c r="H148" s="124">
        <f>VLOOKUP(Productos!C30,Tabla3[[Nombre]:[Precio]],3,FALSE)</f>
        <v>1</v>
      </c>
    </row>
    <row r="149" spans="2:8" x14ac:dyDescent="0.25">
      <c r="B149" s="122">
        <f>VLOOKUP(Productos!B31,Tabla3[],1,FALSE)</f>
        <v>27</v>
      </c>
      <c r="C149" s="215">
        <f>VLOOKUP(Productos!B31,Tabla3[],1,FALSE)</f>
        <v>27</v>
      </c>
      <c r="D149" s="120">
        <f t="shared" si="4"/>
        <v>45547</v>
      </c>
      <c r="E149" s="119" t="str">
        <f>VLOOKUP(Productos!B31,Tabla3[[ID Producto]:[Nombre]],2,FALSE)</f>
        <v>Detergente Gol Mediano</v>
      </c>
      <c r="F149" s="123" t="str">
        <f>VLOOKUP(Productos!C31,Tabla3[[Nombre]:[Categoria]],2,FALSE)</f>
        <v>Lavado y Limpieza</v>
      </c>
      <c r="G149" s="125">
        <f>VLOOKUP(E31,E31:G148,3,FALSE)</f>
        <v>0</v>
      </c>
      <c r="H149" s="124">
        <f>VLOOKUP(Productos!C31,Tabla3[[Nombre]:[Precio]],3,FALSE)</f>
        <v>0.5</v>
      </c>
    </row>
    <row r="150" spans="2:8" x14ac:dyDescent="0.25">
      <c r="B150" s="122">
        <f>VLOOKUP(Productos!B32,Tabla3[],1,FALSE)</f>
        <v>28</v>
      </c>
      <c r="C150" s="215">
        <f>VLOOKUP(Productos!B32,Tabla3[],1,FALSE)</f>
        <v>28</v>
      </c>
      <c r="D150" s="120">
        <f t="shared" si="4"/>
        <v>45547</v>
      </c>
      <c r="E150" s="119" t="str">
        <f>VLOOKUP(Productos!B32,Tabla3[[ID Producto]:[Nombre]],2,FALSE)</f>
        <v>Detergente Ciclon Mediano</v>
      </c>
      <c r="F150" s="123" t="str">
        <f>VLOOKUP(Productos!C32,Tabla3[[Nombre]:[Categoria]],2,FALSE)</f>
        <v>Lavado y Limpieza</v>
      </c>
      <c r="G150" s="125">
        <f>VLOOKUP(E32,E32:G149,3,FALSE)</f>
        <v>0</v>
      </c>
      <c r="H150" s="124">
        <f>VLOOKUP(Productos!C32,Tabla3[[Nombre]:[Precio]],3,FALSE)</f>
        <v>0.5</v>
      </c>
    </row>
    <row r="151" spans="2:8" x14ac:dyDescent="0.25">
      <c r="B151" s="122">
        <f>VLOOKUP(Productos!B33,Tabla3[],1,FALSE)</f>
        <v>29</v>
      </c>
      <c r="C151" s="215">
        <f>VLOOKUP(Productos!B33,Tabla3[],1,FALSE)</f>
        <v>29</v>
      </c>
      <c r="D151" s="120">
        <f t="shared" si="4"/>
        <v>45547</v>
      </c>
      <c r="E151" s="119" t="str">
        <f>VLOOKUP(Productos!B33,Tabla3[[ID Producto]:[Nombre]],2,FALSE)</f>
        <v>Jabon Azul</v>
      </c>
      <c r="F151" s="123" t="str">
        <f>VLOOKUP(Productos!C33,Tabla3[[Nombre]:[Categoria]],2,FALSE)</f>
        <v>Lavado y Limpieza</v>
      </c>
      <c r="G151" s="125">
        <v>4</v>
      </c>
      <c r="H151" s="124">
        <f>VLOOKUP(Productos!C33,Tabla3[[Nombre]:[Precio]],3,FALSE)</f>
        <v>0.4</v>
      </c>
    </row>
    <row r="152" spans="2:8" x14ac:dyDescent="0.25">
      <c r="B152" s="122">
        <f>VLOOKUP(Productos!B34,Tabla3[],1,FALSE)</f>
        <v>30</v>
      </c>
      <c r="C152" s="215">
        <f>VLOOKUP(Productos!B34,Tabla3[],1,FALSE)</f>
        <v>30</v>
      </c>
      <c r="D152" s="120">
        <f t="shared" si="4"/>
        <v>45547</v>
      </c>
      <c r="E152" s="119" t="str">
        <f>VLOOKUP(Productos!B34,Tabla3[[ID Producto]:[Nombre]],2,FALSE)</f>
        <v>Suavizante en Botella</v>
      </c>
      <c r="F152" s="123" t="str">
        <f>VLOOKUP(Productos!C34,Tabla3[[Nombre]:[Categoria]],2,FALSE)</f>
        <v>Lavado y Limpieza</v>
      </c>
      <c r="G152" s="125">
        <v>7</v>
      </c>
      <c r="H152" s="124">
        <f>VLOOKUP(Productos!C34,Tabla3[[Nombre]:[Precio]],3,FALSE)</f>
        <v>0.5</v>
      </c>
    </row>
    <row r="153" spans="2:8" x14ac:dyDescent="0.25">
      <c r="B153" s="122">
        <f>VLOOKUP(Productos!B35,Tabla3[],1,FALSE)</f>
        <v>31</v>
      </c>
      <c r="C153" s="215">
        <f>VLOOKUP(Productos!B35,Tabla3[],1,FALSE)</f>
        <v>31</v>
      </c>
      <c r="D153" s="120">
        <f t="shared" si="4"/>
        <v>45547</v>
      </c>
      <c r="E153" s="119" t="str">
        <f>VLOOKUP(Productos!B35,Tabla3[[ID Producto]:[Nombre]],2,FALSE)</f>
        <v>Suavitel en Sachet</v>
      </c>
      <c r="F153" s="123" t="str">
        <f>VLOOKUP(Productos!C35,Tabla3[[Nombre]:[Categoria]],2,FALSE)</f>
        <v>Lavado y Limpieza</v>
      </c>
      <c r="G153" s="125">
        <v>9</v>
      </c>
      <c r="H153" s="124">
        <f>VLOOKUP(Productos!C35,Tabla3[[Nombre]:[Precio]],3,FALSE)</f>
        <v>0.5</v>
      </c>
    </row>
    <row r="154" spans="2:8" x14ac:dyDescent="0.25">
      <c r="B154" s="122">
        <f>VLOOKUP(Productos!B36,Tabla3[],1,FALSE)</f>
        <v>32</v>
      </c>
      <c r="C154" s="215">
        <f>VLOOKUP(Productos!B36,Tabla3[],1,FALSE)</f>
        <v>32</v>
      </c>
      <c r="D154" s="120">
        <f t="shared" si="4"/>
        <v>45547</v>
      </c>
      <c r="E154" s="119" t="str">
        <f>VLOOKUP(Productos!B36,Tabla3[[ID Producto]:[Nombre]],2,FALSE)</f>
        <v>Limpiador para Piso</v>
      </c>
      <c r="F154" s="123" t="str">
        <f>VLOOKUP(Productos!C36,Tabla3[[Nombre]:[Categoria]],2,FALSE)</f>
        <v>Lavado y Limpieza</v>
      </c>
      <c r="G154" s="125">
        <f>VLOOKUP(E36,E36:G153,3,FALSE)</f>
        <v>0</v>
      </c>
      <c r="H154" s="124">
        <f>VLOOKUP(Productos!C36,Tabla3[[Nombre]:[Precio]],3,FALSE)</f>
        <v>0.5</v>
      </c>
    </row>
    <row r="155" spans="2:8" x14ac:dyDescent="0.25">
      <c r="B155" s="122">
        <f>VLOOKUP(Productos!B37,Tabla3[],1,FALSE)</f>
        <v>33</v>
      </c>
      <c r="C155" s="215">
        <f>VLOOKUP(Productos!B37,Tabla3[],1,FALSE)</f>
        <v>33</v>
      </c>
      <c r="D155" s="120">
        <f t="shared" ref="D155:D186" si="5">DATE(2024,9,12)</f>
        <v>45547</v>
      </c>
      <c r="E155" s="119" t="str">
        <f>VLOOKUP(Productos!B37,Tabla3[[ID Producto]:[Nombre]],2,FALSE)</f>
        <v>Cloro Leon</v>
      </c>
      <c r="F155" s="123" t="str">
        <f>VLOOKUP(Productos!C37,Tabla3[[Nombre]:[Categoria]],2,FALSE)</f>
        <v>Lavado y Limpieza</v>
      </c>
      <c r="G155" s="125">
        <v>15</v>
      </c>
      <c r="H155" s="124">
        <f>VLOOKUP(Productos!C37,Tabla3[[Nombre]:[Precio]],3,FALSE)</f>
        <v>0.15</v>
      </c>
    </row>
    <row r="156" spans="2:8" x14ac:dyDescent="0.25">
      <c r="B156" s="122">
        <f>VLOOKUP(Productos!B38,Tabla3[],1,FALSE)</f>
        <v>34</v>
      </c>
      <c r="C156" s="215">
        <f>VLOOKUP(Productos!B38,Tabla3[],1,FALSE)</f>
        <v>34</v>
      </c>
      <c r="D156" s="120">
        <f t="shared" si="5"/>
        <v>45547</v>
      </c>
      <c r="E156" s="119" t="str">
        <f>VLOOKUP(Productos!B38,Tabla3[[ID Producto]:[Nombre]],2,FALSE)</f>
        <v>Azucaradas</v>
      </c>
      <c r="F156" s="123" t="str">
        <f>VLOOKUP(Productos!C38,Tabla3[[Nombre]:[Categoria]],2,FALSE)</f>
        <v>Golosinas</v>
      </c>
      <c r="G156" s="125">
        <v>4</v>
      </c>
      <c r="H156" s="124">
        <f>VLOOKUP(Productos!C38,Tabla3[[Nombre]:[Precio]],3,FALSE)</f>
        <v>0.1</v>
      </c>
    </row>
    <row r="157" spans="2:8" x14ac:dyDescent="0.25">
      <c r="B157" s="122">
        <f>VLOOKUP(Productos!B39,Tabla3[],1,FALSE)</f>
        <v>35</v>
      </c>
      <c r="C157" s="215">
        <f>VLOOKUP(Productos!B39,Tabla3[],1,FALSE)</f>
        <v>35</v>
      </c>
      <c r="D157" s="120">
        <f t="shared" si="5"/>
        <v>45547</v>
      </c>
      <c r="E157" s="119" t="str">
        <f>VLOOKUP(Productos!B39,Tabla3[[ID Producto]:[Nombre]],2,FALSE)</f>
        <v>Yoyos</v>
      </c>
      <c r="F157" s="123" t="str">
        <f>VLOOKUP(Productos!C39,Tabla3[[Nombre]:[Categoria]],2,FALSE)</f>
        <v>Golosinas</v>
      </c>
      <c r="G157" s="125">
        <v>0</v>
      </c>
      <c r="H157" s="124">
        <f>VLOOKUP(Productos!C39,Tabla3[[Nombre]:[Precio]],3,FALSE)</f>
        <v>0.1</v>
      </c>
    </row>
    <row r="158" spans="2:8" x14ac:dyDescent="0.25">
      <c r="B158" s="122">
        <f>VLOOKUP(Productos!B40,Tabla3[],1,FALSE)</f>
        <v>36</v>
      </c>
      <c r="C158" s="215">
        <f>VLOOKUP(Productos!B40,Tabla3[],1,FALSE)</f>
        <v>36</v>
      </c>
      <c r="D158" s="120">
        <f t="shared" si="5"/>
        <v>45547</v>
      </c>
      <c r="E158" s="119" t="str">
        <f>VLOOKUP(Productos!B40,Tabla3[[ID Producto]:[Nombre]],2,FALSE)</f>
        <v>Budin</v>
      </c>
      <c r="F158" s="123" t="str">
        <f>VLOOKUP(Productos!C40,Tabla3[[Nombre]:[Categoria]],2,FALSE)</f>
        <v>Golosinas</v>
      </c>
      <c r="G158" s="125">
        <v>19</v>
      </c>
      <c r="H158" s="124">
        <f>VLOOKUP(Productos!C40,Tabla3[[Nombre]:[Precio]],3,FALSE)</f>
        <v>0.1</v>
      </c>
    </row>
    <row r="159" spans="2:8" x14ac:dyDescent="0.25">
      <c r="B159" s="122">
        <f>VLOOKUP(Productos!B41,Tabla3[],1,FALSE)</f>
        <v>37</v>
      </c>
      <c r="C159" s="215">
        <f>VLOOKUP(Productos!B41,Tabla3[],1,FALSE)</f>
        <v>37</v>
      </c>
      <c r="D159" s="120">
        <f t="shared" si="5"/>
        <v>45547</v>
      </c>
      <c r="E159" s="119" t="str">
        <f>VLOOKUP(Productos!B41,Tabla3[[ID Producto]:[Nombre]],2,FALSE)</f>
        <v>Rosca Roja</v>
      </c>
      <c r="F159" s="123" t="str">
        <f>VLOOKUP(Productos!C41,Tabla3[[Nombre]:[Categoria]],2,FALSE)</f>
        <v>Golosinas</v>
      </c>
      <c r="G159" s="125">
        <f>VLOOKUP(E41,E41:G158,3,FALSE)</f>
        <v>0</v>
      </c>
      <c r="H159" s="124">
        <f>VLOOKUP(Productos!C41,Tabla3[[Nombre]:[Precio]],3,FALSE)</f>
        <v>0.1</v>
      </c>
    </row>
    <row r="160" spans="2:8" x14ac:dyDescent="0.25">
      <c r="B160" s="122">
        <f>VLOOKUP(Productos!B42,Tabla3[],1,FALSE)</f>
        <v>38</v>
      </c>
      <c r="C160" s="215">
        <f>VLOOKUP(Productos!B42,Tabla3[],1,FALSE)</f>
        <v>38</v>
      </c>
      <c r="D160" s="120">
        <f t="shared" si="5"/>
        <v>45547</v>
      </c>
      <c r="E160" s="119" t="str">
        <f>VLOOKUP(Productos!B42,Tabla3[[ID Producto]:[Nombre]],2,FALSE)</f>
        <v>Galletas Tacos de Dulce</v>
      </c>
      <c r="F160" s="123" t="str">
        <f>VLOOKUP(Productos!C42,Tabla3[[Nombre]:[Categoria]],2,FALSE)</f>
        <v>Golosinas</v>
      </c>
      <c r="G160" s="125">
        <v>8</v>
      </c>
      <c r="H160" s="124">
        <f>VLOOKUP(Productos!C42,Tabla3[[Nombre]:[Precio]],3,FALSE)</f>
        <v>0.75</v>
      </c>
    </row>
    <row r="161" spans="2:8" x14ac:dyDescent="0.25">
      <c r="B161" s="122">
        <f>VLOOKUP(Productos!B43,Tabla3[],1,FALSE)</f>
        <v>39</v>
      </c>
      <c r="C161" s="215">
        <f>VLOOKUP(Productos!B43,Tabla3[],1,FALSE)</f>
        <v>39</v>
      </c>
      <c r="D161" s="120">
        <f t="shared" si="5"/>
        <v>45547</v>
      </c>
      <c r="E161" s="119" t="str">
        <f>VLOOKUP(Productos!B43,Tabla3[[ID Producto]:[Nombre]],2,FALSE)</f>
        <v>Galletas Tacos de Sal</v>
      </c>
      <c r="F161" s="123" t="str">
        <f>VLOOKUP(Productos!C43,Tabla3[[Nombre]:[Categoria]],2,FALSE)</f>
        <v>Golosinas</v>
      </c>
      <c r="G161" s="125">
        <f>VLOOKUP(E43,E43:G160,3,FALSE)</f>
        <v>3</v>
      </c>
      <c r="H161" s="124">
        <f>VLOOKUP(Productos!C43,Tabla3[[Nombre]:[Precio]],3,FALSE)</f>
        <v>0.75</v>
      </c>
    </row>
    <row r="162" spans="2:8" x14ac:dyDescent="0.25">
      <c r="B162" s="122">
        <f>VLOOKUP(Productos!B44,Tabla3[],1,FALSE)</f>
        <v>40</v>
      </c>
      <c r="C162" s="215">
        <f>VLOOKUP(Productos!B44,Tabla3[],1,FALSE)</f>
        <v>40</v>
      </c>
      <c r="D162" s="120">
        <f t="shared" si="5"/>
        <v>45547</v>
      </c>
      <c r="E162" s="119" t="str">
        <f>VLOOKUP(Productos!B44,Tabla3[[ID Producto]:[Nombre]],2,FALSE)</f>
        <v>Galletas Oreo</v>
      </c>
      <c r="F162" s="123" t="str">
        <f>VLOOKUP(Productos!C44,Tabla3[[Nombre]:[Categoria]],2,FALSE)</f>
        <v>Golosinas</v>
      </c>
      <c r="G162" s="125">
        <f>VLOOKUP(E44,E44:G161,3,FALSE)</f>
        <v>2</v>
      </c>
      <c r="H162" s="124">
        <f>VLOOKUP(Productos!C44,Tabla3[[Nombre]:[Precio]],3,FALSE)</f>
        <v>0.4</v>
      </c>
    </row>
    <row r="163" spans="2:8" x14ac:dyDescent="0.25">
      <c r="B163" s="122">
        <f>VLOOKUP(Productos!B45,Tabla3[],1,FALSE)</f>
        <v>41</v>
      </c>
      <c r="C163" s="215">
        <f>VLOOKUP(Productos!B45,Tabla3[],1,FALSE)</f>
        <v>41</v>
      </c>
      <c r="D163" s="120">
        <f t="shared" si="5"/>
        <v>45547</v>
      </c>
      <c r="E163" s="119" t="str">
        <f>VLOOKUP(Productos!B45,Tabla3[[ID Producto]:[Nombre]],2,FALSE)</f>
        <v>Galletas Ricas</v>
      </c>
      <c r="F163" s="123" t="str">
        <f>VLOOKUP(Productos!C45,Tabla3[[Nombre]:[Categoria]],2,FALSE)</f>
        <v>Golosinas</v>
      </c>
      <c r="G163" s="125">
        <f>VLOOKUP(E45,E45:G162,3,FALSE)</f>
        <v>2</v>
      </c>
      <c r="H163" s="124">
        <f>VLOOKUP(Productos!C45,Tabla3[[Nombre]:[Precio]],3,FALSE)</f>
        <v>0.5</v>
      </c>
    </row>
    <row r="164" spans="2:8" x14ac:dyDescent="0.25">
      <c r="B164" s="122">
        <f>VLOOKUP(Productos!B46,Tabla3[],1,FALSE)</f>
        <v>42</v>
      </c>
      <c r="C164" s="215">
        <f>VLOOKUP(Productos!B46,Tabla3[],1,FALSE)</f>
        <v>42</v>
      </c>
      <c r="D164" s="120">
        <f t="shared" si="5"/>
        <v>45547</v>
      </c>
      <c r="E164" s="119" t="str">
        <f>VLOOKUP(Productos!B46,Tabla3[[ID Producto]:[Nombre]],2,FALSE)</f>
        <v>Cigarrillos Carnival Unidad</v>
      </c>
      <c r="F164" s="123" t="str">
        <f>VLOOKUP(Productos!C46,Tabla3[[Nombre]:[Categoria]],2,FALSE)</f>
        <v>Primera Necesidad</v>
      </c>
      <c r="G164" s="125">
        <v>66</v>
      </c>
      <c r="H164" s="124">
        <f>VLOOKUP(Productos!C46,Tabla3[[Nombre]:[Precio]],3,FALSE)</f>
        <v>0.2</v>
      </c>
    </row>
    <row r="165" spans="2:8" x14ac:dyDescent="0.25">
      <c r="B165" s="122">
        <f>VLOOKUP(Productos!B47,Tabla3[],1,FALSE)</f>
        <v>43</v>
      </c>
      <c r="C165" s="215">
        <f>VLOOKUP(Productos!B47,Tabla3[],1,FALSE)</f>
        <v>43</v>
      </c>
      <c r="D165" s="120">
        <f t="shared" si="5"/>
        <v>45547</v>
      </c>
      <c r="E165" s="119" t="str">
        <f>VLOOKUP(Productos!B47,Tabla3[[ID Producto]:[Nombre]],2,FALSE)</f>
        <v>Cigarrillos Modern Unidad</v>
      </c>
      <c r="F165" s="123" t="str">
        <f>VLOOKUP(Productos!C47,Tabla3[[Nombre]:[Categoria]],2,FALSE)</f>
        <v>Primera Necesidad</v>
      </c>
      <c r="G165" s="125">
        <v>4</v>
      </c>
      <c r="H165" s="124">
        <f>VLOOKUP(Productos!C47,Tabla3[[Nombre]:[Precio]],3,FALSE)</f>
        <v>0.15</v>
      </c>
    </row>
    <row r="166" spans="2:8" x14ac:dyDescent="0.25">
      <c r="B166" s="122">
        <f>VLOOKUP(Productos!B48,Tabla3[],1,FALSE)</f>
        <v>44</v>
      </c>
      <c r="C166" s="215">
        <f>VLOOKUP(Productos!B48,Tabla3[],1,FALSE)</f>
        <v>44</v>
      </c>
      <c r="D166" s="120">
        <f t="shared" si="5"/>
        <v>45547</v>
      </c>
      <c r="E166" s="119" t="str">
        <f>VLOOKUP(Productos!B48,Tabla3[[ID Producto]:[Nombre]],2,FALSE)</f>
        <v>Cajas de Fosforos</v>
      </c>
      <c r="F166" s="123" t="str">
        <f>VLOOKUP(Productos!C48,Tabla3[[Nombre]:[Categoria]],2,FALSE)</f>
        <v>Primera Necesidad</v>
      </c>
      <c r="G166" s="125">
        <v>5</v>
      </c>
      <c r="H166" s="124">
        <f>VLOOKUP(Productos!C48,Tabla3[[Nombre]:[Precio]],3,FALSE)</f>
        <v>0.1</v>
      </c>
    </row>
    <row r="167" spans="2:8" x14ac:dyDescent="0.25">
      <c r="B167" s="122">
        <f>VLOOKUP(Productos!B49,Tabla3[],1,FALSE)</f>
        <v>45</v>
      </c>
      <c r="C167" s="215">
        <f>VLOOKUP(Productos!B49,Tabla3[],1,FALSE)</f>
        <v>45</v>
      </c>
      <c r="D167" s="120">
        <f t="shared" si="5"/>
        <v>45547</v>
      </c>
      <c r="E167" s="119" t="str">
        <f>VLOOKUP(Productos!B49,Tabla3[[ID Producto]:[Nombre]],2,FALSE)</f>
        <v>Ranchero</v>
      </c>
      <c r="F167" s="123" t="str">
        <f>VLOOKUP(Productos!C49,Tabla3[[Nombre]:[Categoria]],2,FALSE)</f>
        <v>Primera Necesidad</v>
      </c>
      <c r="G167" s="125">
        <v>5</v>
      </c>
      <c r="H167" s="124">
        <f>VLOOKUP(Productos!C49,Tabla3[[Nombre]:[Precio]],3,FALSE)</f>
        <v>0.25</v>
      </c>
    </row>
    <row r="168" spans="2:8" x14ac:dyDescent="0.25">
      <c r="B168" s="122">
        <f>VLOOKUP(Productos!B50,Tabla3[],1,FALSE)</f>
        <v>46</v>
      </c>
      <c r="C168" s="215">
        <f>VLOOKUP(Productos!B50,Tabla3[],1,FALSE)</f>
        <v>46</v>
      </c>
      <c r="D168" s="120">
        <f t="shared" si="5"/>
        <v>45547</v>
      </c>
      <c r="E168" s="119" t="str">
        <f>VLOOKUP(Productos!B50,Tabla3[[ID Producto]:[Nombre]],2,FALSE)</f>
        <v>Criollita</v>
      </c>
      <c r="F168" s="123" t="str">
        <f>VLOOKUP(Productos!C50,Tabla3[[Nombre]:[Categoria]],2,FALSE)</f>
        <v>Primera Necesidad</v>
      </c>
      <c r="G168" s="125">
        <v>9</v>
      </c>
      <c r="H168" s="124">
        <f>VLOOKUP(Productos!C50,Tabla3[[Nombre]:[Precio]],3,FALSE)</f>
        <v>0.25</v>
      </c>
    </row>
    <row r="169" spans="2:8" x14ac:dyDescent="0.25">
      <c r="B169" s="122">
        <f>VLOOKUP(Productos!B51,Tabla3[],1,FALSE)</f>
        <v>47</v>
      </c>
      <c r="C169" s="215">
        <f>VLOOKUP(Productos!B51,Tabla3[],1,FALSE)</f>
        <v>47</v>
      </c>
      <c r="D169" s="120">
        <f t="shared" si="5"/>
        <v>45547</v>
      </c>
      <c r="E169" s="119" t="str">
        <f>VLOOKUP(Productos!B51,Tabla3[[ID Producto]:[Nombre]],2,FALSE)</f>
        <v>Rapiditos</v>
      </c>
      <c r="F169" s="123" t="str">
        <f>VLOOKUP(Productos!C51,Tabla3[[Nombre]:[Categoria]],2,FALSE)</f>
        <v>Primera Necesidad</v>
      </c>
      <c r="G169" s="125">
        <f>VLOOKUP(E51,E51:G168,3,FALSE)</f>
        <v>4</v>
      </c>
      <c r="H169" s="124">
        <f>VLOOKUP(Productos!C51,Tabla3[[Nombre]:[Precio]],3,FALSE)</f>
        <v>0.75</v>
      </c>
    </row>
    <row r="170" spans="2:8" x14ac:dyDescent="0.25">
      <c r="B170" s="122">
        <f>VLOOKUP(Productos!B52,Tabla3[],1,FALSE)</f>
        <v>48</v>
      </c>
      <c r="C170" s="215">
        <f>VLOOKUP(Productos!B52,Tabla3[],1,FALSE)</f>
        <v>48</v>
      </c>
      <c r="D170" s="120">
        <f t="shared" si="5"/>
        <v>45547</v>
      </c>
      <c r="E170" s="119" t="str">
        <f>VLOOKUP(Productos!B52,Tabla3[[ID Producto]:[Nombre]],2,FALSE)</f>
        <v>Salsa de Tomate en Sachet</v>
      </c>
      <c r="F170" s="123" t="str">
        <f>VLOOKUP(Productos!C52,Tabla3[[Nombre]:[Categoria]],2,FALSE)</f>
        <v>Primera Necesidad</v>
      </c>
      <c r="G170" s="125">
        <f>VLOOKUP(E52,E52:G169,3,FALSE)</f>
        <v>15</v>
      </c>
      <c r="H170" s="124">
        <f>VLOOKUP(Productos!C52,Tabla3[[Nombre]:[Precio]],3,FALSE)</f>
        <v>0.35</v>
      </c>
    </row>
    <row r="171" spans="2:8" x14ac:dyDescent="0.25">
      <c r="B171" s="122">
        <f>VLOOKUP(Productos!B53,Tabla3[],1,FALSE)</f>
        <v>49</v>
      </c>
      <c r="C171" s="215">
        <f>VLOOKUP(Productos!B53,Tabla3[],1,FALSE)</f>
        <v>49</v>
      </c>
      <c r="D171" s="120">
        <f t="shared" si="5"/>
        <v>45547</v>
      </c>
      <c r="E171" s="119" t="str">
        <f>VLOOKUP(Productos!B53,Tabla3[[ID Producto]:[Nombre]],2,FALSE)</f>
        <v>Mayonesa en Sachet</v>
      </c>
      <c r="F171" s="123" t="str">
        <f>VLOOKUP(Productos!C53,Tabla3[[Nombre]:[Categoria]],2,FALSE)</f>
        <v>Primera Necesidad</v>
      </c>
      <c r="G171" s="125">
        <f>VLOOKUP(E53,E53:G170,3,FALSE)</f>
        <v>13</v>
      </c>
      <c r="H171" s="124">
        <f>VLOOKUP(Productos!C53,Tabla3[[Nombre]:[Precio]],3,FALSE)</f>
        <v>0.35</v>
      </c>
    </row>
    <row r="172" spans="2:8" x14ac:dyDescent="0.25">
      <c r="B172" s="122">
        <f>VLOOKUP(Productos!B54,Tabla3[],1,FALSE)</f>
        <v>50</v>
      </c>
      <c r="C172" s="215">
        <f>VLOOKUP(Productos!B54,Tabla3[],1,FALSE)</f>
        <v>50</v>
      </c>
      <c r="D172" s="120">
        <f t="shared" si="5"/>
        <v>45547</v>
      </c>
      <c r="E172" s="119" t="str">
        <f>VLOOKUP(Productos!B54,Tabla3[[ID Producto]:[Nombre]],2,FALSE)</f>
        <v>Mostaza</v>
      </c>
      <c r="F172" s="123" t="str">
        <f>VLOOKUP(Productos!C54,Tabla3[[Nombre]:[Categoria]],2,FALSE)</f>
        <v>Primera Necesidad</v>
      </c>
      <c r="G172" s="125">
        <v>7</v>
      </c>
      <c r="H172" s="124">
        <f>VLOOKUP(Productos!C54,Tabla3[[Nombre]:[Precio]],3,FALSE)</f>
        <v>0.35</v>
      </c>
    </row>
    <row r="173" spans="2:8" x14ac:dyDescent="0.25">
      <c r="B173" s="122">
        <f>VLOOKUP(Productos!B55,Tabla3[],1,FALSE)</f>
        <v>51</v>
      </c>
      <c r="C173" s="215">
        <f>VLOOKUP(Productos!B55,Tabla3[],1,FALSE)</f>
        <v>51</v>
      </c>
      <c r="D173" s="120">
        <f t="shared" si="5"/>
        <v>45547</v>
      </c>
      <c r="E173" s="119" t="str">
        <f>VLOOKUP(Productos!B55,Tabla3[[ID Producto]:[Nombre]],2,FALSE)</f>
        <v>Leche en Polvo La Vaquita</v>
      </c>
      <c r="F173" s="123" t="str">
        <f>VLOOKUP(Productos!C55,Tabla3[[Nombre]:[Categoria]],2,FALSE)</f>
        <v>Primera Necesidad</v>
      </c>
      <c r="G173" s="125">
        <f>VLOOKUP(E55,E55:G172,3,FALSE)</f>
        <v>10</v>
      </c>
      <c r="H173" s="124">
        <f>VLOOKUP(Productos!C55,Tabla3[[Nombre]:[Precio]],3,FALSE)</f>
        <v>0.5</v>
      </c>
    </row>
    <row r="174" spans="2:8" x14ac:dyDescent="0.25">
      <c r="B174" s="122">
        <f>VLOOKUP(Productos!B56,Tabla3[],1,FALSE)</f>
        <v>52</v>
      </c>
      <c r="C174" s="215">
        <f>VLOOKUP(Productos!B56,Tabla3[],1,FALSE)</f>
        <v>52</v>
      </c>
      <c r="D174" s="120">
        <f t="shared" si="5"/>
        <v>45547</v>
      </c>
      <c r="E174" s="119" t="str">
        <f>VLOOKUP(Productos!B56,Tabla3[[ID Producto]:[Nombre]],2,FALSE)</f>
        <v>La Sazón</v>
      </c>
      <c r="F174" s="123" t="str">
        <f>VLOOKUP(Productos!C56,Tabla3[[Nombre]:[Categoria]],2,FALSE)</f>
        <v>Primera Necesidad</v>
      </c>
      <c r="G174" s="125">
        <v>5</v>
      </c>
      <c r="H174" s="124">
        <f>VLOOKUP(Productos!C56,Tabla3[[Nombre]:[Precio]],3,FALSE)</f>
        <v>0.35</v>
      </c>
    </row>
    <row r="175" spans="2:8" x14ac:dyDescent="0.25">
      <c r="B175" s="122">
        <f>VLOOKUP(Productos!B57,Tabla3[],1,FALSE)</f>
        <v>53</v>
      </c>
      <c r="C175" s="215">
        <f>VLOOKUP(Productos!B57,Tabla3[],1,FALSE)</f>
        <v>53</v>
      </c>
      <c r="D175" s="120">
        <f t="shared" si="5"/>
        <v>45547</v>
      </c>
      <c r="E175" s="119" t="str">
        <f>VLOOKUP(Productos!B57,Tabla3[[ID Producto]:[Nombre]],2,FALSE)</f>
        <v>Crema para Peinar Sedal</v>
      </c>
      <c r="F175" s="123" t="str">
        <f>VLOOKUP(Productos!C57,Tabla3[[Nombre]:[Categoria]],2,FALSE)</f>
        <v>Primera Necesidad</v>
      </c>
      <c r="G175" s="125">
        <f>VLOOKUP(E57,E57:G174,3,FALSE)</f>
        <v>10</v>
      </c>
      <c r="H175" s="124">
        <f>VLOOKUP(Productos!C57,Tabla3[[Nombre]:[Precio]],3,FALSE)</f>
        <v>0.3</v>
      </c>
    </row>
    <row r="176" spans="2:8" x14ac:dyDescent="0.25">
      <c r="B176" s="122">
        <f>VLOOKUP(Productos!B58,Tabla3[],1,FALSE)</f>
        <v>54</v>
      </c>
      <c r="C176" s="215">
        <f>VLOOKUP(Productos!B58,Tabla3[],1,FALSE)</f>
        <v>54</v>
      </c>
      <c r="D176" s="120">
        <f t="shared" si="5"/>
        <v>45547</v>
      </c>
      <c r="E176" s="119" t="str">
        <f>VLOOKUP(Productos!B58,Tabla3[[ID Producto]:[Nombre]],2,FALSE)</f>
        <v>Desodorante en Sachet Hombres</v>
      </c>
      <c r="F176" s="123" t="str">
        <f>VLOOKUP(Productos!C58,Tabla3[[Nombre]:[Categoria]],2,FALSE)</f>
        <v>Limpieza Personal</v>
      </c>
      <c r="G176" s="125">
        <v>6</v>
      </c>
      <c r="H176" s="124">
        <f>VLOOKUP(Productos!C58,Tabla3[[Nombre]:[Precio]],3,FALSE)</f>
        <v>0.3</v>
      </c>
    </row>
    <row r="177" spans="2:8" x14ac:dyDescent="0.25">
      <c r="B177" s="122">
        <f>VLOOKUP(Productos!B59,Tabla3[],1,FALSE)</f>
        <v>55</v>
      </c>
      <c r="C177" s="215">
        <f>VLOOKUP(Productos!B59,Tabla3[],1,FALSE)</f>
        <v>55</v>
      </c>
      <c r="D177" s="120">
        <f t="shared" si="5"/>
        <v>45547</v>
      </c>
      <c r="E177" s="119" t="str">
        <f>VLOOKUP(Productos!B59,Tabla3[[ID Producto]:[Nombre]],2,FALSE)</f>
        <v>Desodorante en Sachet Mujeres</v>
      </c>
      <c r="F177" s="123" t="str">
        <f>VLOOKUP(Productos!C59,Tabla3[[Nombre]:[Categoria]],2,FALSE)</f>
        <v>Limpieza Personal</v>
      </c>
      <c r="G177" s="125">
        <f>VLOOKUP(E59,E59:G176,3,FALSE)</f>
        <v>8</v>
      </c>
      <c r="H177" s="124">
        <f>VLOOKUP(Productos!C59,Tabla3[[Nombre]:[Precio]],3,FALSE)</f>
        <v>0.3</v>
      </c>
    </row>
    <row r="178" spans="2:8" x14ac:dyDescent="0.25">
      <c r="B178" s="122">
        <f>VLOOKUP(Productos!B60,Tabla3[],1,FALSE)</f>
        <v>56</v>
      </c>
      <c r="C178" s="215">
        <f>VLOOKUP(Productos!B60,Tabla3[],1,FALSE)</f>
        <v>56</v>
      </c>
      <c r="D178" s="120">
        <f t="shared" si="5"/>
        <v>45547</v>
      </c>
      <c r="E178" s="119" t="str">
        <f>VLOOKUP(Productos!B60,Tabla3[[ID Producto]:[Nombre]],2,FALSE)</f>
        <v>Mantequilla Bonella en Sachet</v>
      </c>
      <c r="F178" s="123" t="str">
        <f>VLOOKUP(Productos!C60,Tabla3[[Nombre]:[Categoria]],2,FALSE)</f>
        <v>Primera Necesidad</v>
      </c>
      <c r="G178" s="125">
        <v>6</v>
      </c>
      <c r="H178" s="124">
        <f>VLOOKUP(Productos!C60,Tabla3[[Nombre]:[Precio]],3,FALSE)</f>
        <v>0.5</v>
      </c>
    </row>
    <row r="179" spans="2:8" x14ac:dyDescent="0.25">
      <c r="B179" s="122">
        <f>VLOOKUP(Productos!B61,Tabla3[],1,FALSE)</f>
        <v>57</v>
      </c>
      <c r="C179" s="215">
        <f>VLOOKUP(Productos!B61,Tabla3[],1,FALSE)</f>
        <v>57</v>
      </c>
      <c r="D179" s="120">
        <f t="shared" si="5"/>
        <v>45547</v>
      </c>
      <c r="E179" s="119" t="str">
        <f>VLOOKUP(Productos!B61,Tabla3[[ID Producto]:[Nombre]],2,FALSE)</f>
        <v>Gel Ego Sachet</v>
      </c>
      <c r="F179" s="123" t="str">
        <f>VLOOKUP(Productos!C61,Tabla3[[Nombre]:[Categoria]],2,FALSE)</f>
        <v>Primera Necesidad</v>
      </c>
      <c r="G179" s="125">
        <v>5</v>
      </c>
      <c r="H179" s="124">
        <f>VLOOKUP(Productos!C61,Tabla3[[Nombre]:[Precio]],3,FALSE)</f>
        <v>0.3</v>
      </c>
    </row>
    <row r="180" spans="2:8" x14ac:dyDescent="0.25">
      <c r="B180" s="122">
        <f>VLOOKUP(Productos!B62,Tabla3[],1,FALSE)</f>
        <v>58</v>
      </c>
      <c r="C180" s="215">
        <f>VLOOKUP(Productos!B62,Tabla3[],1,FALSE)</f>
        <v>58</v>
      </c>
      <c r="D180" s="120">
        <f t="shared" si="5"/>
        <v>45547</v>
      </c>
      <c r="E180" s="119" t="str">
        <f>VLOOKUP(Productos!B62,Tabla3[[ID Producto]:[Nombre]],2,FALSE)</f>
        <v>Café Cayetano</v>
      </c>
      <c r="F180" s="123" t="str">
        <f>VLOOKUP(Productos!C62,Tabla3[[Nombre]:[Categoria]],2,FALSE)</f>
        <v>Primera Necesidad</v>
      </c>
      <c r="G180" s="125">
        <f>VLOOKUP(E62,E62:G179,3,FALSE)</f>
        <v>0</v>
      </c>
      <c r="H180" s="124">
        <f>VLOOKUP(Productos!C62,Tabla3[[Nombre]:[Precio]],3,FALSE)</f>
        <v>0.25</v>
      </c>
    </row>
    <row r="181" spans="2:8" x14ac:dyDescent="0.25">
      <c r="B181" s="122">
        <f>VLOOKUP(Productos!B63,Tabla3[],1,FALSE)</f>
        <v>59</v>
      </c>
      <c r="C181" s="215">
        <f>VLOOKUP(Productos!B63,Tabla3[],1,FALSE)</f>
        <v>59</v>
      </c>
      <c r="D181" s="120">
        <f t="shared" si="5"/>
        <v>45547</v>
      </c>
      <c r="E181" s="119" t="str">
        <f>VLOOKUP(Productos!B63,Tabla3[[ID Producto]:[Nombre]],2,FALSE)</f>
        <v>Cocoa</v>
      </c>
      <c r="F181" s="123" t="str">
        <f>VLOOKUP(Productos!C63,Tabla3[[Nombre]:[Categoria]],2,FALSE)</f>
        <v>Primera Necesidad</v>
      </c>
      <c r="G181" s="125">
        <v>11</v>
      </c>
      <c r="H181" s="124">
        <f>VLOOKUP(Productos!C63,Tabla3[[Nombre]:[Precio]],3,FALSE)</f>
        <v>0.25</v>
      </c>
    </row>
    <row r="182" spans="2:8" x14ac:dyDescent="0.25">
      <c r="B182" s="122">
        <f>VLOOKUP(Productos!B64,Tabla3[],1,FALSE)</f>
        <v>60</v>
      </c>
      <c r="C182" s="215">
        <f>VLOOKUP(Productos!B64,Tabla3[],1,FALSE)</f>
        <v>60</v>
      </c>
      <c r="D182" s="120">
        <f t="shared" si="5"/>
        <v>45547</v>
      </c>
      <c r="E182" s="119" t="str">
        <f>VLOOKUP(Productos!B64,Tabla3[[ID Producto]:[Nombre]],2,FALSE)</f>
        <v>Jugos Yá</v>
      </c>
      <c r="F182" s="123" t="str">
        <f>VLOOKUP(Productos!C64,Tabla3[[Nombre]:[Categoria]],2,FALSE)</f>
        <v>Primera Necesidad</v>
      </c>
      <c r="G182" s="125">
        <v>3</v>
      </c>
      <c r="H182" s="124">
        <f>VLOOKUP(Productos!C64,Tabla3[[Nombre]:[Precio]],3,FALSE)</f>
        <v>0.3</v>
      </c>
    </row>
    <row r="183" spans="2:8" x14ac:dyDescent="0.25">
      <c r="B183" s="122">
        <f>VLOOKUP(Productos!B65,Tabla3[],1,FALSE)</f>
        <v>61</v>
      </c>
      <c r="C183" s="215">
        <f>VLOOKUP(Productos!B65,Tabla3[],1,FALSE)</f>
        <v>61</v>
      </c>
      <c r="D183" s="120">
        <f t="shared" si="5"/>
        <v>45547</v>
      </c>
      <c r="E183" s="119" t="str">
        <f>VLOOKUP(Productos!B65,Tabla3[[ID Producto]:[Nombre]],2,FALSE)</f>
        <v>Huevos</v>
      </c>
      <c r="F183" s="123" t="str">
        <f>VLOOKUP(Productos!C65,Tabla3[[Nombre]:[Categoria]],2,FALSE)</f>
        <v>Embutidos</v>
      </c>
      <c r="G183" s="125">
        <v>32</v>
      </c>
      <c r="H183" s="124">
        <f>VLOOKUP(Productos!C65,Tabla3[[Nombre]:[Precio]],3,FALSE)</f>
        <v>0.2</v>
      </c>
    </row>
    <row r="184" spans="2:8" x14ac:dyDescent="0.25">
      <c r="B184" s="122">
        <f>VLOOKUP(Productos!B66,Tabla3[],1,FALSE)</f>
        <v>62</v>
      </c>
      <c r="C184" s="215">
        <f>VLOOKUP(Productos!B66,Tabla3[],1,FALSE)</f>
        <v>62</v>
      </c>
      <c r="D184" s="120">
        <f t="shared" si="5"/>
        <v>45547</v>
      </c>
      <c r="E184" s="119" t="str">
        <f>VLOOKUP(Productos!B66,Tabla3[[ID Producto]:[Nombre]],2,FALSE)</f>
        <v>Salsa China en Botella</v>
      </c>
      <c r="F184" s="123" t="str">
        <f>VLOOKUP(Productos!C66,Tabla3[[Nombre]:[Categoria]],2,FALSE)</f>
        <v>Primera Necesidad</v>
      </c>
      <c r="G184" s="125">
        <v>4</v>
      </c>
      <c r="H184" s="124">
        <f>VLOOKUP(Productos!C66,Tabla3[[Nombre]:[Precio]],3,FALSE)</f>
        <v>0.8</v>
      </c>
    </row>
    <row r="185" spans="2:8" x14ac:dyDescent="0.25">
      <c r="B185" s="122">
        <f>VLOOKUP(Productos!B67,Tabla3[],1,FALSE)</f>
        <v>63</v>
      </c>
      <c r="C185" s="215">
        <f>VLOOKUP(Productos!B67,Tabla3[],1,FALSE)</f>
        <v>63</v>
      </c>
      <c r="D185" s="120">
        <f t="shared" si="5"/>
        <v>45547</v>
      </c>
      <c r="E185" s="119" t="str">
        <f>VLOOKUP(Productos!B67,Tabla3[[ID Producto]:[Nombre]],2,FALSE)</f>
        <v>Vinagre Blanco en Botella</v>
      </c>
      <c r="F185" s="123" t="str">
        <f>VLOOKUP(Productos!C67,Tabla3[[Nombre]:[Categoria]],2,FALSE)</f>
        <v>Primera Necesidad</v>
      </c>
      <c r="G185" s="125">
        <f>VLOOKUP(E67,E67:G184,3,FALSE)</f>
        <v>1</v>
      </c>
      <c r="H185" s="124">
        <f>VLOOKUP(Productos!C67,Tabla3[[Nombre]:[Precio]],3,FALSE)</f>
        <v>1.1499999999999999</v>
      </c>
    </row>
    <row r="186" spans="2:8" x14ac:dyDescent="0.25">
      <c r="B186" s="122">
        <f>VLOOKUP(Productos!B68,Tabla3[],1,FALSE)</f>
        <v>64</v>
      </c>
      <c r="C186" s="215">
        <f>VLOOKUP(Productos!B68,Tabla3[],1,FALSE)</f>
        <v>64</v>
      </c>
      <c r="D186" s="120">
        <f t="shared" si="5"/>
        <v>45547</v>
      </c>
      <c r="E186" s="119" t="str">
        <f>VLOOKUP(Productos!B68,Tabla3[[ID Producto]:[Nombre]],2,FALSE)</f>
        <v>Lustre Unidad</v>
      </c>
      <c r="F186" s="123" t="str">
        <f>VLOOKUP(Productos!C68,Tabla3[[Nombre]:[Categoria]],2,FALSE)</f>
        <v>Lavado y Limpieza</v>
      </c>
      <c r="G186" s="125">
        <v>12</v>
      </c>
      <c r="H186" s="124">
        <f>VLOOKUP(Productos!C68,Tabla3[[Nombre]:[Precio]],3,FALSE)</f>
        <v>0.1</v>
      </c>
    </row>
    <row r="187" spans="2:8" x14ac:dyDescent="0.25">
      <c r="B187" s="122">
        <f>VLOOKUP(Productos!B69,Tabla3[],1,FALSE)</f>
        <v>65</v>
      </c>
      <c r="C187" s="215">
        <f>VLOOKUP(Productos!B69,Tabla3[],1,FALSE)</f>
        <v>65</v>
      </c>
      <c r="D187" s="120">
        <f t="shared" ref="D187:D218" si="6">DATE(2024,9,12)</f>
        <v>45547</v>
      </c>
      <c r="E187" s="119" t="str">
        <f>VLOOKUP(Productos!B69,Tabla3[[ID Producto]:[Nombre]],2,FALSE)</f>
        <v>Lustre Paquete</v>
      </c>
      <c r="F187" s="123" t="str">
        <f>VLOOKUP(Productos!C69,Tabla3[[Nombre]:[Categoria]],2,FALSE)</f>
        <v>Lavado y Limpieza</v>
      </c>
      <c r="G187" s="125">
        <v>3</v>
      </c>
      <c r="H187" s="124">
        <f>VLOOKUP(Productos!C69,Tabla3[[Nombre]:[Precio]],3,FALSE)</f>
        <v>0.3</v>
      </c>
    </row>
    <row r="188" spans="2:8" x14ac:dyDescent="0.25">
      <c r="B188" s="122">
        <f>VLOOKUP(Productos!B70,Tabla3[],1,FALSE)</f>
        <v>66</v>
      </c>
      <c r="C188" s="215">
        <f>VLOOKUP(Productos!B70,Tabla3[],1,FALSE)</f>
        <v>66</v>
      </c>
      <c r="D188" s="120">
        <f t="shared" si="6"/>
        <v>45547</v>
      </c>
      <c r="E188" s="119" t="str">
        <f>VLOOKUP(Productos!B70,Tabla3[[ID Producto]:[Nombre]],2,FALSE)</f>
        <v>Chocolate Osito</v>
      </c>
      <c r="F188" s="123" t="str">
        <f>VLOOKUP(Productos!C70,Tabla3[[Nombre]:[Categoria]],2,FALSE)</f>
        <v>Golosinas</v>
      </c>
      <c r="G188" s="125">
        <f>VLOOKUP(E70,E70:G187,3,FALSE)</f>
        <v>2</v>
      </c>
      <c r="H188" s="124">
        <f>VLOOKUP(Productos!C70,Tabla3[[Nombre]:[Precio]],3,FALSE)</f>
        <v>0.3</v>
      </c>
    </row>
    <row r="189" spans="2:8" x14ac:dyDescent="0.25">
      <c r="B189" s="122">
        <f>VLOOKUP(Productos!B71,Tabla3[],1,FALSE)</f>
        <v>67</v>
      </c>
      <c r="C189" s="215">
        <f>VLOOKUP(Productos!B71,Tabla3[],1,FALSE)</f>
        <v>67</v>
      </c>
      <c r="D189" s="120">
        <f t="shared" si="6"/>
        <v>45547</v>
      </c>
      <c r="E189" s="119" t="str">
        <f>VLOOKUP(Productos!B71,Tabla3[[ID Producto]:[Nombre]],2,FALSE)</f>
        <v>Ramoncitos</v>
      </c>
      <c r="F189" s="123" t="str">
        <f>VLOOKUP(Productos!C71,Tabla3[[Nombre]:[Categoria]],2,FALSE)</f>
        <v>Golosinas</v>
      </c>
      <c r="G189" s="125">
        <v>1</v>
      </c>
      <c r="H189" s="124">
        <f>VLOOKUP(Productos!C71,Tabla3[[Nombre]:[Precio]],3,FALSE)</f>
        <v>0.1</v>
      </c>
    </row>
    <row r="190" spans="2:8" x14ac:dyDescent="0.25">
      <c r="B190" s="122">
        <f>VLOOKUP(Productos!B72,Tabla3[],1,FALSE)</f>
        <v>68</v>
      </c>
      <c r="C190" s="215">
        <f>VLOOKUP(Productos!B72,Tabla3[],1,FALSE)</f>
        <v>68</v>
      </c>
      <c r="D190" s="120">
        <f t="shared" si="6"/>
        <v>45547</v>
      </c>
      <c r="E190" s="119" t="str">
        <f>VLOOKUP(Productos!B72,Tabla3[[ID Producto]:[Nombre]],2,FALSE)</f>
        <v>Galleta de Amor</v>
      </c>
      <c r="F190" s="123" t="str">
        <f>VLOOKUP(Productos!C72,Tabla3[[Nombre]:[Categoria]],2,FALSE)</f>
        <v>Golosinas</v>
      </c>
      <c r="G190" s="125">
        <f>VLOOKUP(E72,E72:G189,3,FALSE)</f>
        <v>6</v>
      </c>
      <c r="H190" s="124">
        <f>VLOOKUP(Productos!C72,Tabla3[[Nombre]:[Precio]],3,FALSE)</f>
        <v>0.4</v>
      </c>
    </row>
    <row r="191" spans="2:8" x14ac:dyDescent="0.25">
      <c r="B191" s="122">
        <f>VLOOKUP(Productos!B73,Tabla3[],1,FALSE)</f>
        <v>69</v>
      </c>
      <c r="C191" s="215">
        <f>VLOOKUP(Productos!B73,Tabla3[],1,FALSE)</f>
        <v>69</v>
      </c>
      <c r="D191" s="120">
        <f t="shared" si="6"/>
        <v>45547</v>
      </c>
      <c r="E191" s="119" t="str">
        <f>VLOOKUP(Productos!B73,Tabla3[[ID Producto]:[Nombre]],2,FALSE)</f>
        <v xml:space="preserve">Cebolla Colorada  </v>
      </c>
      <c r="F191" s="123" t="str">
        <f>VLOOKUP(Productos!C73,Tabla3[[Nombre]:[Categoria]],2,FALSE)</f>
        <v>Primera Necesidad</v>
      </c>
      <c r="G191" s="125">
        <v>5</v>
      </c>
      <c r="H191" s="124">
        <f>VLOOKUP(Productos!C73,Tabla3[[Nombre]:[Precio]],3,FALSE)</f>
        <v>0.2</v>
      </c>
    </row>
    <row r="192" spans="2:8" x14ac:dyDescent="0.25">
      <c r="B192" s="122">
        <f>VLOOKUP(Productos!B74,Tabla3[],1,FALSE)</f>
        <v>70</v>
      </c>
      <c r="C192" s="215">
        <f>VLOOKUP(Productos!B74,Tabla3[],1,FALSE)</f>
        <v>70</v>
      </c>
      <c r="D192" s="120">
        <f t="shared" si="6"/>
        <v>45547</v>
      </c>
      <c r="E192" s="119" t="str">
        <f>VLOOKUP(Productos!B74,Tabla3[[ID Producto]:[Nombre]],2,FALSE)</f>
        <v>Cebolla Blanca</v>
      </c>
      <c r="F192" s="123" t="str">
        <f>VLOOKUP(Productos!C74,Tabla3[[Nombre]:[Categoria]],2,FALSE)</f>
        <v>Primera Necesidad</v>
      </c>
      <c r="G192" s="125">
        <f>VLOOKUP(E74,E74:G191,3,FALSE)</f>
        <v>0</v>
      </c>
      <c r="H192" s="124">
        <f>VLOOKUP(Productos!C74,Tabla3[[Nombre]:[Precio]],3,FALSE)</f>
        <v>0.1</v>
      </c>
    </row>
    <row r="193" spans="2:8" x14ac:dyDescent="0.25">
      <c r="B193" s="122">
        <f>VLOOKUP(Productos!B75,Tabla3[],1,FALSE)</f>
        <v>71</v>
      </c>
      <c r="C193" s="215">
        <f>VLOOKUP(Productos!B75,Tabla3[],1,FALSE)</f>
        <v>71</v>
      </c>
      <c r="D193" s="120">
        <f t="shared" si="6"/>
        <v>45547</v>
      </c>
      <c r="E193" s="119" t="str">
        <f>VLOOKUP(Productos!B75,Tabla3[[ID Producto]:[Nombre]],2,FALSE)</f>
        <v>Tomate</v>
      </c>
      <c r="F193" s="123" t="str">
        <f>VLOOKUP(Productos!C75,Tabla3[[Nombre]:[Categoria]],2,FALSE)</f>
        <v>Primera Necesidad</v>
      </c>
      <c r="G193" s="125">
        <v>0</v>
      </c>
      <c r="H193" s="124">
        <f>VLOOKUP(Productos!C75,Tabla3[[Nombre]:[Precio]],3,FALSE)</f>
        <v>0.2</v>
      </c>
    </row>
    <row r="194" spans="2:8" x14ac:dyDescent="0.25">
      <c r="B194" s="122">
        <f>VLOOKUP(Productos!B76,Tabla3[],1,FALSE)</f>
        <v>72</v>
      </c>
      <c r="C194" s="215">
        <f>VLOOKUP(Productos!B76,Tabla3[],1,FALSE)</f>
        <v>72</v>
      </c>
      <c r="D194" s="120">
        <f t="shared" si="6"/>
        <v>45547</v>
      </c>
      <c r="E194" s="119" t="str">
        <f>VLOOKUP(Productos!B76,Tabla3[[ID Producto]:[Nombre]],2,FALSE)</f>
        <v>Pimiento</v>
      </c>
      <c r="F194" s="123" t="str">
        <f>VLOOKUP(Productos!C76,Tabla3[[Nombre]:[Categoria]],2,FALSE)</f>
        <v>Primera Necesidad</v>
      </c>
      <c r="G194" s="125">
        <v>8</v>
      </c>
      <c r="H194" s="124">
        <f>VLOOKUP(Productos!C76,Tabla3[[Nombre]:[Precio]],3,FALSE)</f>
        <v>0.2</v>
      </c>
    </row>
    <row r="195" spans="2:8" x14ac:dyDescent="0.25">
      <c r="B195" s="122">
        <f>VLOOKUP(Productos!B77,Tabla3[],1,FALSE)</f>
        <v>73</v>
      </c>
      <c r="C195" s="215">
        <f>VLOOKUP(Productos!B77,Tabla3[],1,FALSE)</f>
        <v>73</v>
      </c>
      <c r="D195" s="120">
        <f t="shared" si="6"/>
        <v>45547</v>
      </c>
      <c r="E195" s="119" t="str">
        <f>VLOOKUP(Productos!B77,Tabla3[[ID Producto]:[Nombre]],2,FALSE)</f>
        <v xml:space="preserve">Papa </v>
      </c>
      <c r="F195" s="123" t="str">
        <f>VLOOKUP(Productos!C77,Tabla3[[Nombre]:[Categoria]],2,FALSE)</f>
        <v>Primera Necesidad</v>
      </c>
      <c r="G195" s="125">
        <v>8</v>
      </c>
      <c r="H195" s="124">
        <f>VLOOKUP(Productos!C77,Tabla3[[Nombre]:[Precio]],3,FALSE)</f>
        <v>0.2</v>
      </c>
    </row>
    <row r="196" spans="2:8" x14ac:dyDescent="0.25">
      <c r="B196" s="122">
        <f>VLOOKUP(Productos!B78,Tabla3[],1,FALSE)</f>
        <v>74</v>
      </c>
      <c r="C196" s="215">
        <f>VLOOKUP(Productos!B78,Tabla3[],1,FALSE)</f>
        <v>74</v>
      </c>
      <c r="D196" s="120">
        <f t="shared" si="6"/>
        <v>45547</v>
      </c>
      <c r="E196" s="119" t="str">
        <f>VLOOKUP(Productos!B78,Tabla3[[ID Producto]:[Nombre]],2,FALSE)</f>
        <v>Pimienta</v>
      </c>
      <c r="F196" s="123" t="str">
        <f>VLOOKUP(Productos!C78,Tabla3[[Nombre]:[Categoria]],2,FALSE)</f>
        <v>Primera Necesidad</v>
      </c>
      <c r="G196" s="125">
        <f>VLOOKUP(E78,E78:G195,3,FALSE)</f>
        <v>30</v>
      </c>
      <c r="H196" s="124">
        <f>VLOOKUP(Productos!C78,Tabla3[[Nombre]:[Precio]],3,FALSE)</f>
        <v>0.1</v>
      </c>
    </row>
    <row r="197" spans="2:8" x14ac:dyDescent="0.25">
      <c r="B197" s="122">
        <f>VLOOKUP(Productos!B79,Tabla3[],1,FALSE)</f>
        <v>75</v>
      </c>
      <c r="C197" s="215">
        <f>VLOOKUP(Productos!B79,Tabla3[],1,FALSE)</f>
        <v>75</v>
      </c>
      <c r="D197" s="120">
        <f t="shared" si="6"/>
        <v>45547</v>
      </c>
      <c r="E197" s="119" t="str">
        <f>VLOOKUP(Productos!B79,Tabla3[[ID Producto]:[Nombre]],2,FALSE)</f>
        <v>Ajo en sobre</v>
      </c>
      <c r="F197" s="123" t="str">
        <f>VLOOKUP(Productos!C79,Tabla3[[Nombre]:[Categoria]],2,FALSE)</f>
        <v>Primera Necesidad</v>
      </c>
      <c r="G197" s="125">
        <f>VLOOKUP(E79,E79:G196,3,FALSE)</f>
        <v>0</v>
      </c>
      <c r="H197" s="124">
        <f>VLOOKUP(Productos!C79,Tabla3[[Nombre]:[Precio]],3,FALSE)</f>
        <v>0.1</v>
      </c>
    </row>
    <row r="198" spans="2:8" x14ac:dyDescent="0.25">
      <c r="B198" s="122">
        <f>VLOOKUP(Productos!B80,Tabla3[],1,FALSE)</f>
        <v>76</v>
      </c>
      <c r="C198" s="215">
        <f>VLOOKUP(Productos!B80,Tabla3[],1,FALSE)</f>
        <v>76</v>
      </c>
      <c r="D198" s="120">
        <f t="shared" si="6"/>
        <v>45547</v>
      </c>
      <c r="E198" s="119" t="str">
        <f>VLOOKUP(Productos!B80,Tabla3[[ID Producto]:[Nombre]],2,FALSE)</f>
        <v>Sabora</v>
      </c>
      <c r="F198" s="123" t="str">
        <f>VLOOKUP(Productos!C80,Tabla3[[Nombre]:[Categoria]],2,FALSE)</f>
        <v>Primera Necesidad</v>
      </c>
      <c r="G198" s="125">
        <f>VLOOKUP(E80,E80:G197,3,FALSE)</f>
        <v>60</v>
      </c>
      <c r="H198" s="124">
        <f>VLOOKUP(Productos!C80,Tabla3[[Nombre]:[Precio]],3,FALSE)</f>
        <v>0.1</v>
      </c>
    </row>
    <row r="199" spans="2:8" x14ac:dyDescent="0.25">
      <c r="B199" s="122">
        <f>VLOOKUP(Productos!B81,Tabla3[],1,FALSE)</f>
        <v>77</v>
      </c>
      <c r="C199" s="215">
        <f>VLOOKUP(Productos!B81,Tabla3[],1,FALSE)</f>
        <v>77</v>
      </c>
      <c r="D199" s="120">
        <f t="shared" si="6"/>
        <v>45547</v>
      </c>
      <c r="E199" s="119" t="str">
        <f>VLOOKUP(Productos!B81,Tabla3[[ID Producto]:[Nombre]],2,FALSE)</f>
        <v>Achiote en sachet</v>
      </c>
      <c r="F199" s="123" t="str">
        <f>VLOOKUP(Productos!C81,Tabla3[[Nombre]:[Categoria]],2,FALSE)</f>
        <v>Primera Necesidad</v>
      </c>
      <c r="G199" s="125">
        <v>9</v>
      </c>
      <c r="H199" s="124">
        <f>VLOOKUP(Productos!C81,Tabla3[[Nombre]:[Precio]],3,FALSE)</f>
        <v>0.2</v>
      </c>
    </row>
    <row r="200" spans="2:8" x14ac:dyDescent="0.25">
      <c r="B200" s="122">
        <f>VLOOKUP(Productos!B82,Tabla3[],1,FALSE)</f>
        <v>78</v>
      </c>
      <c r="C200" s="215">
        <f>VLOOKUP(Productos!B82,Tabla3[],1,FALSE)</f>
        <v>78</v>
      </c>
      <c r="D200" s="120">
        <f t="shared" si="6"/>
        <v>45547</v>
      </c>
      <c r="E200" s="119" t="str">
        <f>VLOOKUP(Productos!B82,Tabla3[[ID Producto]:[Nombre]],2,FALSE)</f>
        <v>Achiote en Pepa</v>
      </c>
      <c r="F200" s="123" t="str">
        <f>VLOOKUP(Productos!C82,Tabla3[[Nombre]:[Categoria]],2,FALSE)</f>
        <v>Primera Necesidad</v>
      </c>
      <c r="G200" s="125">
        <v>6</v>
      </c>
      <c r="H200" s="124">
        <f>VLOOKUP(Productos!C82,Tabla3[[Nombre]:[Precio]],3,FALSE)</f>
        <v>0.1</v>
      </c>
    </row>
    <row r="201" spans="2:8" x14ac:dyDescent="0.25">
      <c r="B201" s="122">
        <f>VLOOKUP(Productos!B83,Tabla3[],1,FALSE)</f>
        <v>79</v>
      </c>
      <c r="C201" s="215">
        <f>VLOOKUP(Productos!B83,Tabla3[],1,FALSE)</f>
        <v>79</v>
      </c>
      <c r="D201" s="120">
        <f t="shared" si="6"/>
        <v>45547</v>
      </c>
      <c r="E201" s="119" t="str">
        <f>VLOOKUP(Productos!B83,Tabla3[[ID Producto]:[Nombre]],2,FALSE)</f>
        <v>Té en Sobre</v>
      </c>
      <c r="F201" s="123" t="str">
        <f>VLOOKUP(Productos!C83,Tabla3[[Nombre]:[Categoria]],2,FALSE)</f>
        <v>Primera Necesidad</v>
      </c>
      <c r="G201" s="125">
        <v>3</v>
      </c>
      <c r="H201" s="124">
        <f>VLOOKUP(Productos!C83,Tabla3[[Nombre]:[Precio]],3,FALSE)</f>
        <v>0.1</v>
      </c>
    </row>
    <row r="202" spans="2:8" x14ac:dyDescent="0.25">
      <c r="B202" s="122">
        <f>VLOOKUP(Productos!B84,Tabla3[],1,FALSE)</f>
        <v>80</v>
      </c>
      <c r="C202" s="215">
        <f>VLOOKUP(Productos!B84,Tabla3[],1,FALSE)</f>
        <v>80</v>
      </c>
      <c r="D202" s="120">
        <f t="shared" si="6"/>
        <v>45547</v>
      </c>
      <c r="E202" s="119" t="str">
        <f>VLOOKUP(Productos!B84,Tabla3[[ID Producto]:[Nombre]],2,FALSE)</f>
        <v>Comino</v>
      </c>
      <c r="F202" s="123" t="str">
        <f>VLOOKUP(Productos!C84,Tabla3[[Nombre]:[Categoria]],2,FALSE)</f>
        <v>Primera Necesidad</v>
      </c>
      <c r="G202" s="125">
        <f>VLOOKUP(E84,E84:G201,3,FALSE)</f>
        <v>19</v>
      </c>
      <c r="H202" s="124">
        <f>VLOOKUP(Productos!C84,Tabla3[[Nombre]:[Precio]],3,FALSE)</f>
        <v>0.1</v>
      </c>
    </row>
    <row r="203" spans="2:8" x14ac:dyDescent="0.25">
      <c r="B203" s="122">
        <f>VLOOKUP(Productos!B85,Tabla3[],1,FALSE)</f>
        <v>81</v>
      </c>
      <c r="C203" s="215">
        <f>VLOOKUP(Productos!B85,Tabla3[],1,FALSE)</f>
        <v>81</v>
      </c>
      <c r="D203" s="120">
        <f t="shared" si="6"/>
        <v>45547</v>
      </c>
      <c r="E203" s="119" t="str">
        <f>VLOOKUP(Productos!B85,Tabla3[[ID Producto]:[Nombre]],2,FALSE)</f>
        <v>Leche Viglac 1/2 Litro</v>
      </c>
      <c r="F203" s="123" t="str">
        <f>VLOOKUP(Productos!C85,Tabla3[[Nombre]:[Categoria]],2,FALSE)</f>
        <v>Primera Necesidad</v>
      </c>
      <c r="G203" s="125">
        <v>0</v>
      </c>
      <c r="H203" s="124">
        <f>VLOOKUP(Productos!C85,Tabla3[[Nombre]:[Precio]],3,FALSE)</f>
        <v>0.5</v>
      </c>
    </row>
    <row r="204" spans="2:8" x14ac:dyDescent="0.25">
      <c r="B204" s="122">
        <f>VLOOKUP(Productos!B86,Tabla3[],1,FALSE)</f>
        <v>82</v>
      </c>
      <c r="C204" s="215">
        <f>VLOOKUP(Productos!B86,Tabla3[],1,FALSE)</f>
        <v>82</v>
      </c>
      <c r="D204" s="120">
        <f t="shared" si="6"/>
        <v>45547</v>
      </c>
      <c r="E204" s="119" t="str">
        <f>VLOOKUP(Productos!B86,Tabla3[[ID Producto]:[Nombre]],2,FALSE)</f>
        <v>Leche Viglac 1/4</v>
      </c>
      <c r="F204" s="123" t="str">
        <f>VLOOKUP(Productos!C86,Tabla3[[Nombre]:[Categoria]],2,FALSE)</f>
        <v>Primera Necesidad</v>
      </c>
      <c r="G204" s="125">
        <v>2</v>
      </c>
      <c r="H204" s="124">
        <f>VLOOKUP(Productos!C86,Tabla3[[Nombre]:[Precio]],3,FALSE)</f>
        <v>0.25</v>
      </c>
    </row>
    <row r="205" spans="2:8" x14ac:dyDescent="0.25">
      <c r="B205" s="122">
        <f>VLOOKUP(Productos!B87,Tabla3[],1,FALSE)</f>
        <v>83</v>
      </c>
      <c r="C205" s="215">
        <f>VLOOKUP(Productos!B87,Tabla3[],1,FALSE)</f>
        <v>83</v>
      </c>
      <c r="D205" s="120">
        <f t="shared" si="6"/>
        <v>45547</v>
      </c>
      <c r="E205" s="119" t="str">
        <f>VLOOKUP(Productos!B87,Tabla3[[ID Producto]:[Nombre]],2,FALSE)</f>
        <v>Ajo en Pepa</v>
      </c>
      <c r="F205" s="123" t="str">
        <f>VLOOKUP(Productos!C87,Tabla3[[Nombre]:[Categoria]],2,FALSE)</f>
        <v>Primera Necesidad</v>
      </c>
      <c r="G205" s="125">
        <f>VLOOKUP(E87,E87:G204,3,FALSE)</f>
        <v>2</v>
      </c>
      <c r="H205" s="124">
        <f>VLOOKUP(Productos!C87,Tabla3[[Nombre]:[Precio]],3,FALSE)</f>
        <v>0.2</v>
      </c>
    </row>
    <row r="206" spans="2:8" x14ac:dyDescent="0.25">
      <c r="B206" s="122">
        <f>VLOOKUP(Productos!B88,Tabla3[],1,FALSE)</f>
        <v>84</v>
      </c>
      <c r="C206" s="215">
        <f>VLOOKUP(Productos!B88,Tabla3[],1,FALSE)</f>
        <v>84</v>
      </c>
      <c r="D206" s="120">
        <f t="shared" si="6"/>
        <v>45547</v>
      </c>
      <c r="E206" s="119" t="str">
        <f>VLOOKUP(Productos!B88,Tabla3[[ID Producto]:[Nombre]],2,FALSE)</f>
        <v>Pulp de Durazno</v>
      </c>
      <c r="F206" s="123" t="str">
        <f>VLOOKUP(Productos!C88,Tabla3[[Nombre]:[Categoria]],2,FALSE)</f>
        <v>Bebidas</v>
      </c>
      <c r="G206" s="125">
        <v>6</v>
      </c>
      <c r="H206" s="124">
        <f>VLOOKUP(Productos!C88,Tabla3[[Nombre]:[Precio]],3,FALSE)</f>
        <v>0.3</v>
      </c>
    </row>
    <row r="207" spans="2:8" x14ac:dyDescent="0.25">
      <c r="B207" s="122">
        <f>VLOOKUP(Productos!B89,Tabla3[],1,FALSE)</f>
        <v>85</v>
      </c>
      <c r="C207" s="215">
        <f>VLOOKUP(Productos!B89,Tabla3[],1,FALSE)</f>
        <v>85</v>
      </c>
      <c r="D207" s="120">
        <f t="shared" si="6"/>
        <v>45547</v>
      </c>
      <c r="E207" s="119" t="str">
        <f>VLOOKUP(Productos!B89,Tabla3[[ID Producto]:[Nombre]],2,FALSE)</f>
        <v>Limon</v>
      </c>
      <c r="F207" s="123" t="str">
        <f>VLOOKUP(Productos!C89,Tabla3[[Nombre]:[Categoria]],2,FALSE)</f>
        <v>Primera Necesidad</v>
      </c>
      <c r="G207" s="125">
        <v>15</v>
      </c>
      <c r="H207" s="124">
        <f>VLOOKUP(Productos!C89,Tabla3[[Nombre]:[Precio]],3,FALSE)</f>
        <v>0.1</v>
      </c>
    </row>
    <row r="208" spans="2:8" x14ac:dyDescent="0.25">
      <c r="B208" s="122">
        <f>VLOOKUP(Productos!B90,Tabla3[],1,FALSE)</f>
        <v>86</v>
      </c>
      <c r="C208" s="215">
        <f>VLOOKUP(Productos!B90,Tabla3[],1,FALSE)</f>
        <v>86</v>
      </c>
      <c r="D208" s="120">
        <f t="shared" si="6"/>
        <v>45547</v>
      </c>
      <c r="E208" s="119" t="str">
        <f>VLOOKUP(Productos!B90,Tabla3[[ID Producto]:[Nombre]],2,FALSE)</f>
        <v>Naranjilla</v>
      </c>
      <c r="F208" s="123" t="str">
        <f>VLOOKUP(Productos!C90,Tabla3[[Nombre]:[Categoria]],2,FALSE)</f>
        <v>Primera Necesidad</v>
      </c>
      <c r="G208" s="125">
        <v>8</v>
      </c>
      <c r="H208" s="124">
        <f>VLOOKUP(Productos!C90,Tabla3[[Nombre]:[Precio]],3,FALSE)</f>
        <v>0.15</v>
      </c>
    </row>
    <row r="209" spans="2:8" x14ac:dyDescent="0.25">
      <c r="B209" s="122">
        <f>VLOOKUP(Productos!B91,Tabla3[],1,FALSE)</f>
        <v>87</v>
      </c>
      <c r="C209" s="215">
        <f>VLOOKUP(Productos!B91,Tabla3[],1,FALSE)</f>
        <v>87</v>
      </c>
      <c r="D209" s="120">
        <f t="shared" si="6"/>
        <v>45547</v>
      </c>
      <c r="E209" s="119" t="str">
        <f>VLOOKUP(Productos!B91,Tabla3[[ID Producto]:[Nombre]],2,FALSE)</f>
        <v>Totame de Árbol</v>
      </c>
      <c r="F209" s="123" t="str">
        <f>VLOOKUP(Productos!C91,Tabla3[[Nombre]:[Categoria]],2,FALSE)</f>
        <v>Primera Necesidad</v>
      </c>
      <c r="G209" s="125">
        <v>3</v>
      </c>
      <c r="H209" s="124">
        <f>VLOOKUP(Productos!C91,Tabla3[[Nombre]:[Precio]],3,FALSE)</f>
        <v>0.3</v>
      </c>
    </row>
    <row r="210" spans="2:8" x14ac:dyDescent="0.25">
      <c r="B210" s="122">
        <f>VLOOKUP(Productos!B92,Tabla3[],1,FALSE)</f>
        <v>88</v>
      </c>
      <c r="C210" s="215">
        <f>VLOOKUP(Productos!B92,Tabla3[],1,FALSE)</f>
        <v>88</v>
      </c>
      <c r="D210" s="120">
        <f t="shared" si="6"/>
        <v>45547</v>
      </c>
      <c r="E210" s="119" t="str">
        <f>VLOOKUP(Productos!B92,Tabla3[[ID Producto]:[Nombre]],2,FALSE)</f>
        <v>Pasta Colgate</v>
      </c>
      <c r="F210" s="123" t="str">
        <f>VLOOKUP(Productos!C92,Tabla3[[Nombre]:[Categoria]],2,FALSE)</f>
        <v>Limpieza Personal</v>
      </c>
      <c r="G210" s="125">
        <f>VLOOKUP(E92,E92:G209,3,FALSE)</f>
        <v>2</v>
      </c>
      <c r="H210" s="124">
        <f>VLOOKUP(Productos!C92,Tabla3[[Nombre]:[Precio]],3,FALSE)</f>
        <v>1.1000000000000001</v>
      </c>
    </row>
    <row r="211" spans="2:8" x14ac:dyDescent="0.25">
      <c r="B211" s="122">
        <f>VLOOKUP(Productos!B93,Tabla3[],1,FALSE)</f>
        <v>89</v>
      </c>
      <c r="C211" s="215">
        <f>VLOOKUP(Productos!B93,Tabla3[],1,FALSE)</f>
        <v>89</v>
      </c>
      <c r="D211" s="120">
        <f t="shared" si="6"/>
        <v>45547</v>
      </c>
      <c r="E211" s="119" t="str">
        <f>VLOOKUP(Productos!B93,Tabla3[[ID Producto]:[Nombre]],2,FALSE)</f>
        <v>Toallas Sanitarias Nosotras Paquete</v>
      </c>
      <c r="F211" s="123" t="str">
        <f>VLOOKUP(Productos!C93,Tabla3[[Nombre]:[Categoria]],2,FALSE)</f>
        <v>Limpieza Personal</v>
      </c>
      <c r="G211" s="125">
        <f>VLOOKUP(E93,E93:G210,3,FALSE)</f>
        <v>0</v>
      </c>
      <c r="H211" s="124">
        <f>VLOOKUP(Productos!C93,Tabla3[[Nombre]:[Precio]],3,FALSE)</f>
        <v>1.1499999999999999</v>
      </c>
    </row>
    <row r="212" spans="2:8" x14ac:dyDescent="0.25">
      <c r="B212" s="122">
        <f>VLOOKUP(Productos!B94,Tabla3[],1,FALSE)</f>
        <v>90</v>
      </c>
      <c r="C212" s="215">
        <f>VLOOKUP(Productos!B94,Tabla3[],1,FALSE)</f>
        <v>90</v>
      </c>
      <c r="D212" s="120">
        <f t="shared" si="6"/>
        <v>45547</v>
      </c>
      <c r="E212" s="119" t="str">
        <f>VLOOKUP(Productos!B94,Tabla3[[ID Producto]:[Nombre]],2,FALSE)</f>
        <v>Toallas Sanitarias Nosotras Unidad</v>
      </c>
      <c r="F212" s="123" t="str">
        <f>VLOOKUP(Productos!C94,Tabla3[[Nombre]:[Categoria]],2,FALSE)</f>
        <v>Limpieza Personal</v>
      </c>
      <c r="G212" s="125">
        <v>2</v>
      </c>
      <c r="H212" s="124">
        <f>VLOOKUP(Productos!C94,Tabla3[[Nombre]:[Precio]],3,FALSE)</f>
        <v>0.15</v>
      </c>
    </row>
    <row r="213" spans="2:8" x14ac:dyDescent="0.25">
      <c r="B213" s="122">
        <f>VLOOKUP(Productos!B95,Tabla3[],1,FALSE)</f>
        <v>91</v>
      </c>
      <c r="C213" s="215">
        <f>VLOOKUP(Productos!B95,Tabla3[],1,FALSE)</f>
        <v>91</v>
      </c>
      <c r="D213" s="120">
        <f t="shared" si="6"/>
        <v>45547</v>
      </c>
      <c r="E213" s="119" t="str">
        <f>VLOOKUP(Productos!B95,Tabla3[[ID Producto]:[Nombre]],2,FALSE)</f>
        <v>Toallas Sanitarias Siempre Libre Paquete</v>
      </c>
      <c r="F213" s="123" t="str">
        <f>VLOOKUP(Productos!C95,Tabla3[[Nombre]:[Categoria]],2,FALSE)</f>
        <v>Limpieza Personal</v>
      </c>
      <c r="G213" s="125">
        <v>1</v>
      </c>
      <c r="H213" s="124">
        <f>VLOOKUP(Productos!C95,Tabla3[[Nombre]:[Precio]],3,FALSE)</f>
        <v>1.1499999999999999</v>
      </c>
    </row>
    <row r="214" spans="2:8" x14ac:dyDescent="0.25">
      <c r="B214" s="122">
        <f>VLOOKUP(Productos!B96,Tabla3[],1,FALSE)</f>
        <v>92</v>
      </c>
      <c r="C214" s="215">
        <f>VLOOKUP(Productos!B96,Tabla3[],1,FALSE)</f>
        <v>92</v>
      </c>
      <c r="D214" s="120">
        <f t="shared" si="6"/>
        <v>45547</v>
      </c>
      <c r="E214" s="119" t="str">
        <f>VLOOKUP(Productos!B96,Tabla3[[ID Producto]:[Nombre]],2,FALSE)</f>
        <v>Toallas Sanitarias Siempre Libre Unidad</v>
      </c>
      <c r="F214" s="123" t="str">
        <f>VLOOKUP(Productos!C96,Tabla3[[Nombre]:[Categoria]],2,FALSE)</f>
        <v>Limpieza Personal</v>
      </c>
      <c r="G214" s="125">
        <f>VLOOKUP(E96,E96:G213,3,FALSE)</f>
        <v>7</v>
      </c>
      <c r="H214" s="124">
        <f>VLOOKUP(Productos!C96,Tabla3[[Nombre]:[Precio]],3,FALSE)</f>
        <v>0.15</v>
      </c>
    </row>
    <row r="215" spans="2:8" x14ac:dyDescent="0.25">
      <c r="B215" s="122">
        <f>VLOOKUP(Productos!B97,Tabla3[],1,FALSE)</f>
        <v>93</v>
      </c>
      <c r="C215" s="215">
        <f>VLOOKUP(Productos!B97,Tabla3[],1,FALSE)</f>
        <v>93</v>
      </c>
      <c r="D215" s="120">
        <f t="shared" si="6"/>
        <v>45547</v>
      </c>
      <c r="E215" s="119" t="str">
        <f>VLOOKUP(Productos!B97,Tabla3[[ID Producto]:[Nombre]],2,FALSE)</f>
        <v>Protectores Intimas Paquete</v>
      </c>
      <c r="F215" s="123" t="str">
        <f>VLOOKUP(Productos!C97,Tabla3[[Nombre]:[Categoria]],2,FALSE)</f>
        <v>Limpieza Personal</v>
      </c>
      <c r="G215" s="125">
        <v>1</v>
      </c>
      <c r="H215" s="124">
        <f>VLOOKUP(Productos!C97,Tabla3[[Nombre]:[Precio]],3,FALSE)</f>
        <v>1.25</v>
      </c>
    </row>
    <row r="216" spans="2:8" x14ac:dyDescent="0.25">
      <c r="B216" s="122">
        <f>VLOOKUP(Productos!B98,Tabla3[],1,FALSE)</f>
        <v>94</v>
      </c>
      <c r="C216" s="215">
        <f>VLOOKUP(Productos!B98,Tabla3[],1,FALSE)</f>
        <v>94</v>
      </c>
      <c r="D216" s="120">
        <f t="shared" si="6"/>
        <v>45547</v>
      </c>
      <c r="E216" s="119" t="str">
        <f>VLOOKUP(Productos!B98,Tabla3[[ID Producto]:[Nombre]],2,FALSE)</f>
        <v>Protectores Intimas Unidad</v>
      </c>
      <c r="F216" s="123" t="str">
        <f>VLOOKUP(Productos!C98,Tabla3[[Nombre]:[Categoria]],2,FALSE)</f>
        <v>Limpieza Personal</v>
      </c>
      <c r="G216" s="125">
        <v>11</v>
      </c>
      <c r="H216" s="124">
        <f>VLOOKUP(Productos!C98,Tabla3[[Nombre]:[Precio]],3,FALSE)</f>
        <v>0.15</v>
      </c>
    </row>
    <row r="217" spans="2:8" x14ac:dyDescent="0.25">
      <c r="B217" s="122">
        <f>VLOOKUP(Productos!B99,Tabla3[],1,FALSE)</f>
        <v>95</v>
      </c>
      <c r="C217" s="215">
        <f>VLOOKUP(Productos!B99,Tabla3[],1,FALSE)</f>
        <v>95</v>
      </c>
      <c r="D217" s="120">
        <f t="shared" si="6"/>
        <v>45547</v>
      </c>
      <c r="E217" s="119" t="str">
        <f>VLOOKUP(Productos!B99,Tabla3[[ID Producto]:[Nombre]],2,FALSE)</f>
        <v>Salchicha</v>
      </c>
      <c r="F217" s="123" t="str">
        <f>VLOOKUP(Productos!C99,Tabla3[[Nombre]:[Categoria]],2,FALSE)</f>
        <v>Embutidos</v>
      </c>
      <c r="G217" s="125">
        <v>4</v>
      </c>
      <c r="H217" s="124">
        <f>VLOOKUP(Productos!C99,Tabla3[[Nombre]:[Precio]],3,FALSE)</f>
        <v>0.15</v>
      </c>
    </row>
    <row r="218" spans="2:8" x14ac:dyDescent="0.25">
      <c r="B218" s="122">
        <f>VLOOKUP(Productos!B100,Tabla3[],1,FALSE)</f>
        <v>96</v>
      </c>
      <c r="C218" s="215">
        <f>VLOOKUP(Productos!B100,Tabla3[],1,FALSE)</f>
        <v>96</v>
      </c>
      <c r="D218" s="120">
        <f t="shared" si="6"/>
        <v>45547</v>
      </c>
      <c r="E218" s="119" t="str">
        <f>VLOOKUP(Productos!B100,Tabla3[[ID Producto]:[Nombre]],2,FALSE)</f>
        <v>Chorizo</v>
      </c>
      <c r="F218" s="123" t="str">
        <f>VLOOKUP(Productos!C100,Tabla3[[Nombre]:[Categoria]],2,FALSE)</f>
        <v>Embutidos</v>
      </c>
      <c r="G218" s="125">
        <f>VLOOKUP(E100,E100:G217,3,FALSE)</f>
        <v>4</v>
      </c>
      <c r="H218" s="124">
        <f>VLOOKUP(Productos!C100,Tabla3[[Nombre]:[Precio]],3,FALSE)</f>
        <v>0.3</v>
      </c>
    </row>
    <row r="219" spans="2:8" x14ac:dyDescent="0.25">
      <c r="B219" s="122">
        <f>VLOOKUP(Productos!B101,Tabla3[],1,FALSE)</f>
        <v>97</v>
      </c>
      <c r="C219" s="215">
        <f>VLOOKUP(Productos!B101,Tabla3[],1,FALSE)</f>
        <v>97</v>
      </c>
      <c r="D219" s="120">
        <f t="shared" ref="D219:D249" si="7">DATE(2024,9,12)</f>
        <v>45547</v>
      </c>
      <c r="E219" s="119" t="str">
        <f>VLOOKUP(Productos!B101,Tabla3[[ID Producto]:[Nombre]],2,FALSE)</f>
        <v>Canela</v>
      </c>
      <c r="F219" s="123" t="str">
        <f>VLOOKUP(Productos!C101,Tabla3[[Nombre]:[Categoria]],2,FALSE)</f>
        <v>Primera Necesidad</v>
      </c>
      <c r="G219" s="125">
        <v>8</v>
      </c>
      <c r="H219" s="124">
        <f>VLOOKUP(Productos!C101,Tabla3[[Nombre]:[Precio]],3,FALSE)</f>
        <v>0.1</v>
      </c>
    </row>
    <row r="220" spans="2:8" x14ac:dyDescent="0.25">
      <c r="B220" s="122">
        <f>VLOOKUP(Productos!B102,Tabla3[],1,FALSE)</f>
        <v>98</v>
      </c>
      <c r="C220" s="215">
        <f>VLOOKUP(Productos!B102,Tabla3[],1,FALSE)</f>
        <v>98</v>
      </c>
      <c r="D220" s="120">
        <f t="shared" si="7"/>
        <v>45547</v>
      </c>
      <c r="E220" s="119" t="str">
        <f>VLOOKUP(Productos!B102,Tabla3[[ID Producto]:[Nombre]],2,FALSE)</f>
        <v>Cucharas desechables</v>
      </c>
      <c r="F220" s="123" t="str">
        <f>VLOOKUP(Productos!C102,Tabla3[[Nombre]:[Categoria]],2,FALSE)</f>
        <v>Otro</v>
      </c>
      <c r="G220" s="125">
        <v>0</v>
      </c>
      <c r="H220" s="124">
        <f>VLOOKUP(Productos!C102,Tabla3[[Nombre]:[Precio]],3,FALSE)</f>
        <v>0.05</v>
      </c>
    </row>
    <row r="221" spans="2:8" x14ac:dyDescent="0.25">
      <c r="B221" s="122">
        <f>VLOOKUP(Productos!B103,Tabla3[],1,FALSE)</f>
        <v>99</v>
      </c>
      <c r="C221" s="215">
        <f>VLOOKUP(Productos!B103,Tabla3[],1,FALSE)</f>
        <v>99</v>
      </c>
      <c r="D221" s="120">
        <f t="shared" si="7"/>
        <v>45547</v>
      </c>
      <c r="E221" s="119" t="str">
        <f>VLOOKUP(Productos!B103,Tabla3[[ID Producto]:[Nombre]],2,FALSE)</f>
        <v>Vasos Desechables</v>
      </c>
      <c r="F221" s="123" t="str">
        <f>VLOOKUP(Productos!C103,Tabla3[[Nombre]:[Categoria]],2,FALSE)</f>
        <v>Otro</v>
      </c>
      <c r="G221" s="125">
        <v>19</v>
      </c>
      <c r="H221" s="124">
        <f>VLOOKUP(Productos!C103,Tabla3[[Nombre]:[Precio]],3,FALSE)</f>
        <v>0.05</v>
      </c>
    </row>
    <row r="222" spans="2:8" x14ac:dyDescent="0.25">
      <c r="B222" s="122">
        <f>VLOOKUP(Productos!B104,Tabla3[],1,FALSE)</f>
        <v>100</v>
      </c>
      <c r="C222" s="215">
        <f>VLOOKUP(Productos!B104,Tabla3[],1,FALSE)</f>
        <v>100</v>
      </c>
      <c r="D222" s="120">
        <f t="shared" si="7"/>
        <v>45547</v>
      </c>
      <c r="E222" s="119" t="str">
        <f>VLOOKUP(Productos!B104,Tabla3[[ID Producto]:[Nombre]],2,FALSE)</f>
        <v>Tarrinas Desechables</v>
      </c>
      <c r="F222" s="123" t="str">
        <f>VLOOKUP(Productos!C104,Tabla3[[Nombre]:[Categoria]],2,FALSE)</f>
        <v>Otro</v>
      </c>
      <c r="G222" s="125">
        <v>25</v>
      </c>
      <c r="H222" s="124">
        <f>VLOOKUP(Productos!C104,Tabla3[[Nombre]:[Precio]],3,FALSE)</f>
        <v>0.15</v>
      </c>
    </row>
    <row r="223" spans="2:8" x14ac:dyDescent="0.25">
      <c r="B223" s="122">
        <f>VLOOKUP(Productos!B105,Tabla3[],1,FALSE)</f>
        <v>101</v>
      </c>
      <c r="C223" s="215">
        <f>VLOOKUP(Productos!B105,Tabla3[],1,FALSE)</f>
        <v>101</v>
      </c>
      <c r="D223" s="120">
        <f t="shared" si="7"/>
        <v>45547</v>
      </c>
      <c r="E223" s="119" t="str">
        <f>VLOOKUP(Productos!B105,Tabla3[[ID Producto]:[Nombre]],2,FALSE)</f>
        <v>Lapiz de Madera Genius</v>
      </c>
      <c r="F223" s="123" t="str">
        <f>VLOOKUP(Productos!C105,Tabla3[[Nombre]:[Categoria]],2,FALSE)</f>
        <v>Utiles Escolares</v>
      </c>
      <c r="G223" s="125">
        <f>VLOOKUP(E105,E105:G222,3,FALSE)</f>
        <v>24</v>
      </c>
      <c r="H223" s="124">
        <f>VLOOKUP(Productos!C105,Tabla3[[Nombre]:[Precio]],3,FALSE)</f>
        <v>0.3</v>
      </c>
    </row>
    <row r="224" spans="2:8" x14ac:dyDescent="0.25">
      <c r="B224" s="122">
        <f>VLOOKUP(Productos!B106,Tabla3[],1,FALSE)</f>
        <v>102</v>
      </c>
      <c r="C224" s="215">
        <f>VLOOKUP(Productos!B106,Tabla3[],1,FALSE)</f>
        <v>102</v>
      </c>
      <c r="D224" s="120">
        <f t="shared" si="7"/>
        <v>45547</v>
      </c>
      <c r="E224" s="119" t="str">
        <f>VLOOKUP(Productos!B106,Tabla3[[ID Producto]:[Nombre]],2,FALSE)</f>
        <v>Lapiz de Madera Alex</v>
      </c>
      <c r="F224" s="123" t="str">
        <f>VLOOKUP(Productos!C106,Tabla3[[Nombre]:[Categoria]],2,FALSE)</f>
        <v>Utiles Escolares</v>
      </c>
      <c r="G224" s="125">
        <f>VLOOKUP(E106,E106:G223,3,FALSE)</f>
        <v>24</v>
      </c>
      <c r="H224" s="124">
        <f>VLOOKUP(Productos!C106,Tabla3[[Nombre]:[Precio]],3,FALSE)</f>
        <v>0.3</v>
      </c>
    </row>
    <row r="225" spans="2:8" x14ac:dyDescent="0.25">
      <c r="B225" s="122">
        <f>VLOOKUP(Productos!B107,Tabla3[],1,FALSE)</f>
        <v>103</v>
      </c>
      <c r="C225" s="215">
        <f>VLOOKUP(Productos!B107,Tabla3[],1,FALSE)</f>
        <v>103</v>
      </c>
      <c r="D225" s="120">
        <f t="shared" si="7"/>
        <v>45547</v>
      </c>
      <c r="E225" s="119" t="str">
        <f>VLOOKUP(Productos!B107,Tabla3[[ID Producto]:[Nombre]],2,FALSE)</f>
        <v>Sacapuntas de Acero</v>
      </c>
      <c r="F225" s="123" t="str">
        <f>VLOOKUP(Productos!C107,Tabla3[[Nombre]:[Categoria]],2,FALSE)</f>
        <v>Utiles Escolares</v>
      </c>
      <c r="G225" s="125">
        <f>VLOOKUP(E107,E107:G224,3,FALSE)</f>
        <v>20</v>
      </c>
      <c r="H225" s="124">
        <f>VLOOKUP(Productos!C107,Tabla3[[Nombre]:[Precio]],3,FALSE)</f>
        <v>0.3</v>
      </c>
    </row>
    <row r="226" spans="2:8" x14ac:dyDescent="0.25">
      <c r="B226" s="122">
        <f>VLOOKUP(Productos!B108,Tabla3[],1,FALSE)</f>
        <v>104</v>
      </c>
      <c r="C226" s="215">
        <f>VLOOKUP(Productos!B108,Tabla3[],1,FALSE)</f>
        <v>104</v>
      </c>
      <c r="D226" s="120">
        <f t="shared" si="7"/>
        <v>45547</v>
      </c>
      <c r="E226" s="119" t="str">
        <f>VLOOKUP(Productos!B108,Tabla3[[ID Producto]:[Nombre]],2,FALSE)</f>
        <v>Sacapuntas de plastico</v>
      </c>
      <c r="F226" s="123" t="str">
        <f>VLOOKUP(Productos!C108,Tabla3[[Nombre]:[Categoria]],2,FALSE)</f>
        <v>Utiles Escolares</v>
      </c>
      <c r="G226" s="125">
        <f>VLOOKUP(E108,E108:G225,3,FALSE)</f>
        <v>20</v>
      </c>
      <c r="H226" s="124">
        <f>VLOOKUP(Productos!C108,Tabla3[[Nombre]:[Precio]],3,FALSE)</f>
        <v>0.15</v>
      </c>
    </row>
    <row r="227" spans="2:8" x14ac:dyDescent="0.25">
      <c r="B227" s="122">
        <f>VLOOKUP(Productos!B109,Tabla3[],1,FALSE)</f>
        <v>105</v>
      </c>
      <c r="C227" s="215">
        <f>VLOOKUP(Productos!B109,Tabla3[],1,FALSE)</f>
        <v>105</v>
      </c>
      <c r="D227" s="120">
        <f t="shared" si="7"/>
        <v>45547</v>
      </c>
      <c r="E227" s="119" t="str">
        <f>VLOOKUP(Productos!B109,Tabla3[[ID Producto]:[Nombre]],2,FALSE)</f>
        <v>Borrador de Queso</v>
      </c>
      <c r="F227" s="123" t="str">
        <f>VLOOKUP(Productos!C109,Tabla3[[Nombre]:[Categoria]],2,FALSE)</f>
        <v>Utiles Escolares</v>
      </c>
      <c r="G227" s="125">
        <f>VLOOKUP(E109,E109:G226,3,FALSE)</f>
        <v>20</v>
      </c>
      <c r="H227" s="124">
        <f>VLOOKUP(Productos!C109,Tabla3[[Nombre]:[Precio]],3,FALSE)</f>
        <v>0.3</v>
      </c>
    </row>
    <row r="228" spans="2:8" x14ac:dyDescent="0.25">
      <c r="B228" s="122">
        <f>VLOOKUP(Productos!B110,Tabla3[],1,FALSE)</f>
        <v>107</v>
      </c>
      <c r="C228" s="215">
        <f>VLOOKUP(Productos!B110,Tabla3[],1,FALSE)</f>
        <v>107</v>
      </c>
      <c r="D228" s="120">
        <f t="shared" si="7"/>
        <v>45547</v>
      </c>
      <c r="E228" s="119" t="str">
        <f>VLOOKUP(Productos!B110,Tabla3[[ID Producto]:[Nombre]],2,FALSE)</f>
        <v>Helado de Oreo</v>
      </c>
      <c r="F228" s="123" t="str">
        <f>VLOOKUP(Productos!C110,Tabla3[[Nombre]:[Categoria]],2,FALSE)</f>
        <v>Golosinas</v>
      </c>
      <c r="G228" s="125">
        <v>6</v>
      </c>
      <c r="H228" s="124">
        <f>VLOOKUP(Productos!C110,Tabla3[[Nombre]:[Precio]],3,FALSE)</f>
        <v>0.25</v>
      </c>
    </row>
    <row r="229" spans="2:8" x14ac:dyDescent="0.25">
      <c r="B229" s="122">
        <f>VLOOKUP(Productos!B111,Tabla3[],1,FALSE)</f>
        <v>108</v>
      </c>
      <c r="C229" s="215">
        <f>VLOOKUP(Productos!B111,Tabla3[],1,FALSE)</f>
        <v>108</v>
      </c>
      <c r="D229" s="120">
        <f t="shared" si="7"/>
        <v>45547</v>
      </c>
      <c r="E229" s="119" t="str">
        <f>VLOOKUP(Productos!B111,Tabla3[[ID Producto]:[Nombre]],2,FALSE)</f>
        <v xml:space="preserve"> Platano</v>
      </c>
      <c r="F229" s="123" t="str">
        <f>VLOOKUP(Productos!C111,Tabla3[[Nombre]:[Categoria]],2,FALSE)</f>
        <v>Primera Necesidad</v>
      </c>
      <c r="G229" s="125">
        <v>1</v>
      </c>
      <c r="H229" s="124">
        <f>VLOOKUP(Productos!C111,Tabla3[[Nombre]:[Precio]],3,FALSE)</f>
        <v>4</v>
      </c>
    </row>
    <row r="230" spans="2:8" x14ac:dyDescent="0.25">
      <c r="B230" s="122">
        <f>VLOOKUP(Productos!B112,Tabla3[],1,FALSE)</f>
        <v>109</v>
      </c>
      <c r="C230" s="215">
        <f>VLOOKUP(Productos!B112,Tabla3[],1,FALSE)</f>
        <v>109</v>
      </c>
      <c r="D230" s="120">
        <f t="shared" si="7"/>
        <v>45547</v>
      </c>
      <c r="E230" s="119" t="str">
        <f>VLOOKUP(Productos!B112,Tabla3[[ID Producto]:[Nombre]],2,FALSE)</f>
        <v>Nutribela</v>
      </c>
      <c r="F230" s="123" t="str">
        <f>VLOOKUP(Productos!C112,Tabla3[[Nombre]:[Categoria]],2,FALSE)</f>
        <v>Primera Necesidad</v>
      </c>
      <c r="G230" s="125">
        <v>12</v>
      </c>
      <c r="H230" s="124">
        <f>VLOOKUP(Productos!C112,Tabla3[[Nombre]:[Precio]],3,FALSE)</f>
        <v>0.5</v>
      </c>
    </row>
    <row r="231" spans="2:8" x14ac:dyDescent="0.25">
      <c r="B231" s="122">
        <f>VLOOKUP(Productos!B113,Tabla3[],1,FALSE)</f>
        <v>110</v>
      </c>
      <c r="C231" s="215">
        <f>VLOOKUP(Productos!B113,Tabla3[],1,FALSE)</f>
        <v>110</v>
      </c>
      <c r="D231" s="120">
        <f t="shared" si="7"/>
        <v>45547</v>
      </c>
      <c r="E231" s="119" t="str">
        <f>VLOOKUP(Productos!B113,Tabla3[[ID Producto]:[Nombre]],2,FALSE)</f>
        <v>Gelatina de Crema</v>
      </c>
      <c r="F231" s="123" t="str">
        <f>VLOOKUP(Productos!C113,Tabla3[[Nombre]:[Categoria]],2,FALSE)</f>
        <v>Golosinas</v>
      </c>
      <c r="G231" s="125">
        <v>13</v>
      </c>
      <c r="H231" s="124">
        <f>VLOOKUP(Productos!C113,Tabla3[[Nombre]:[Precio]],3,FALSE)</f>
        <v>0.25</v>
      </c>
    </row>
    <row r="232" spans="2:8" x14ac:dyDescent="0.25">
      <c r="B232" s="122">
        <f>VLOOKUP(Productos!B114,Tabla3[],1,FALSE)</f>
        <v>111</v>
      </c>
      <c r="C232" s="215">
        <f>VLOOKUP(Productos!B114,Tabla3[],1,FALSE)</f>
        <v>111</v>
      </c>
      <c r="D232" s="120">
        <f t="shared" si="7"/>
        <v>45547</v>
      </c>
      <c r="E232" s="119" t="str">
        <f>VLOOKUP(Productos!B114,Tabla3[[ID Producto]:[Nombre]],2,FALSE)</f>
        <v>Esferografico Tinta negra</v>
      </c>
      <c r="F232" s="123" t="str">
        <f>VLOOKUP(Productos!C114,Tabla3[[Nombre]:[Categoria]],2,FALSE)</f>
        <v>Utiles Escolares</v>
      </c>
      <c r="G232" s="125">
        <f t="shared" ref="G232:G239" si="8">VLOOKUP(E112,E112:G231,3,FALSE)</f>
        <v>1</v>
      </c>
      <c r="H232" s="124">
        <f>VLOOKUP(Productos!C114,Tabla3[[Nombre]:[Precio]],3,FALSE)</f>
        <v>0.5</v>
      </c>
    </row>
    <row r="233" spans="2:8" x14ac:dyDescent="0.25">
      <c r="B233" s="122">
        <f>VLOOKUP(Productos!B115,Tabla3[],1,FALSE)</f>
        <v>112</v>
      </c>
      <c r="C233" s="215">
        <f>VLOOKUP(Productos!B115,Tabla3[],1,FALSE)</f>
        <v>112</v>
      </c>
      <c r="D233" s="120">
        <f t="shared" si="7"/>
        <v>45547</v>
      </c>
      <c r="E233" s="119" t="str">
        <f>VLOOKUP(Productos!B115,Tabla3[[ID Producto]:[Nombre]],2,FALSE)</f>
        <v>Esferografico Tinta Roja</v>
      </c>
      <c r="F233" s="123" t="str">
        <f>VLOOKUP(Productos!C115,Tabla3[[Nombre]:[Categoria]],2,FALSE)</f>
        <v>Utiles Escolares</v>
      </c>
      <c r="G233" s="125">
        <f t="shared" si="8"/>
        <v>1</v>
      </c>
      <c r="H233" s="124">
        <f>VLOOKUP(Productos!C115,Tabla3[[Nombre]:[Precio]],3,FALSE)</f>
        <v>0.5</v>
      </c>
    </row>
    <row r="234" spans="2:8" x14ac:dyDescent="0.25">
      <c r="B234" s="122">
        <f>VLOOKUP(Productos!B116,Tabla3[],1,FALSE)</f>
        <v>113</v>
      </c>
      <c r="C234" s="215">
        <f>VLOOKUP(Productos!B116,Tabla3[],1,FALSE)</f>
        <v>113</v>
      </c>
      <c r="D234" s="120">
        <f t="shared" si="7"/>
        <v>45547</v>
      </c>
      <c r="E234" s="119" t="str">
        <f>VLOOKUP(Productos!B116,Tabla3[[ID Producto]:[Nombre]],2,FALSE)</f>
        <v>Esferografico Tinta Azul</v>
      </c>
      <c r="F234" s="123" t="str">
        <f>VLOOKUP(Productos!C116,Tabla3[[Nombre]:[Categoria]],2,FALSE)</f>
        <v>Utiles Escolares</v>
      </c>
      <c r="G234" s="125">
        <f t="shared" si="8"/>
        <v>0</v>
      </c>
      <c r="H234" s="124">
        <f>VLOOKUP(Productos!C116,Tabla3[[Nombre]:[Precio]],3,FALSE)</f>
        <v>0.5</v>
      </c>
    </row>
    <row r="235" spans="2:8" x14ac:dyDescent="0.25">
      <c r="B235" s="122">
        <f>VLOOKUP(Productos!B117,Tabla3[],1,FALSE)</f>
        <v>114</v>
      </c>
      <c r="C235" s="215">
        <f>VLOOKUP(Productos!B117,Tabla3[],1,FALSE)</f>
        <v>114</v>
      </c>
      <c r="D235" s="120">
        <f t="shared" si="7"/>
        <v>45547</v>
      </c>
      <c r="E235" s="119" t="str">
        <f>VLOOKUP(Productos!B117,Tabla3[[ID Producto]:[Nombre]],2,FALSE)</f>
        <v>Prestobarba Gillette</v>
      </c>
      <c r="F235" s="123" t="str">
        <f>VLOOKUP(Productos!C117,Tabla3[[Nombre]:[Categoria]],2,FALSE)</f>
        <v>Limpieza Personal</v>
      </c>
      <c r="G235" s="125">
        <f t="shared" si="8"/>
        <v>5</v>
      </c>
      <c r="H235" s="124">
        <f>VLOOKUP(Productos!C117,Tabla3[[Nombre]:[Precio]],3,FALSE)</f>
        <v>0.5</v>
      </c>
    </row>
    <row r="236" spans="2:8" x14ac:dyDescent="0.25">
      <c r="B236" s="122">
        <f>VLOOKUP(Productos!B118,Tabla3[],1,FALSE)</f>
        <v>115</v>
      </c>
      <c r="C236" s="215">
        <f>VLOOKUP(Productos!B118,Tabla3[],1,FALSE)</f>
        <v>115</v>
      </c>
      <c r="D236" s="120">
        <f t="shared" si="7"/>
        <v>45547</v>
      </c>
      <c r="E236" s="119" t="str">
        <f>VLOOKUP(Productos!B118,Tabla3[[ID Producto]:[Nombre]],2,FALSE)</f>
        <v>Bateria Panasonic</v>
      </c>
      <c r="F236" s="123" t="str">
        <f>VLOOKUP(Productos!C118,Tabla3[[Nombre]:[Categoria]],2,FALSE)</f>
        <v>Electronica</v>
      </c>
      <c r="G236" s="125">
        <f t="shared" si="8"/>
        <v>3</v>
      </c>
      <c r="H236" s="124">
        <f>VLOOKUP(Productos!C118,Tabla3[[Nombre]:[Precio]],3,FALSE)</f>
        <v>0.5</v>
      </c>
    </row>
    <row r="237" spans="2:8" x14ac:dyDescent="0.25">
      <c r="B237" s="122">
        <f>VLOOKUP(Productos!B119,Tabla3[],1,FALSE)</f>
        <v>116</v>
      </c>
      <c r="C237" s="215">
        <f>VLOOKUP(Productos!B119,Tabla3[],1,FALSE)</f>
        <v>116</v>
      </c>
      <c r="D237" s="120">
        <f t="shared" si="7"/>
        <v>45547</v>
      </c>
      <c r="E237" s="119" t="str">
        <f>VLOOKUP(Productos!B119,Tabla3[[ID Producto]:[Nombre]],2,FALSE)</f>
        <v>Bateria Eveready</v>
      </c>
      <c r="F237" s="123" t="str">
        <f>VLOOKUP(Productos!C119,Tabla3[[Nombre]:[Categoria]],2,FALSE)</f>
        <v>Electronica</v>
      </c>
      <c r="G237" s="125">
        <f t="shared" si="8"/>
        <v>10</v>
      </c>
      <c r="H237" s="124">
        <f>VLOOKUP(Productos!C119,Tabla3[[Nombre]:[Precio]],3,FALSE)</f>
        <v>0.5</v>
      </c>
    </row>
    <row r="238" spans="2:8" x14ac:dyDescent="0.25">
      <c r="B238" s="122">
        <f>VLOOKUP(Productos!B120,Tabla3[],1,FALSE)</f>
        <v>117</v>
      </c>
      <c r="C238" s="215">
        <f>VLOOKUP(Productos!B120,Tabla3[],1,FALSE)</f>
        <v>117</v>
      </c>
      <c r="D238" s="120">
        <f t="shared" si="7"/>
        <v>45547</v>
      </c>
      <c r="E238" s="119" t="str">
        <f>VLOOKUP(Productos!B120,Tabla3[[ID Producto]:[Nombre]],2,FALSE)</f>
        <v>Bateria Panaplus</v>
      </c>
      <c r="F238" s="123" t="str">
        <f>VLOOKUP(Productos!C120,Tabla3[[Nombre]:[Categoria]],2,FALSE)</f>
        <v>Electronica</v>
      </c>
      <c r="G238" s="125">
        <f t="shared" si="8"/>
        <v>4</v>
      </c>
      <c r="H238" s="124">
        <f>VLOOKUP(Productos!C120,Tabla3[[Nombre]:[Precio]],3,FALSE)</f>
        <v>0.5</v>
      </c>
    </row>
    <row r="239" spans="2:8" x14ac:dyDescent="0.25">
      <c r="B239" s="122">
        <f>VLOOKUP(Productos!B121,Tabla3[],1,FALSE)</f>
        <v>118</v>
      </c>
      <c r="C239" s="215">
        <f>VLOOKUP(Productos!B121,Tabla3[],1,FALSE)</f>
        <v>118</v>
      </c>
      <c r="D239" s="120">
        <f t="shared" si="7"/>
        <v>45547</v>
      </c>
      <c r="E239" s="119" t="str">
        <f>VLOOKUP(Productos!B121,Tabla3[[ID Producto]:[Nombre]],2,FALSE)</f>
        <v>Pegamento Brujita</v>
      </c>
      <c r="F239" s="123" t="str">
        <f>VLOOKUP(Productos!C121,Tabla3[[Nombre]:[Categoria]],2,FALSE)</f>
        <v>Primera Necesidad</v>
      </c>
      <c r="G239" s="125">
        <f t="shared" si="8"/>
        <v>2</v>
      </c>
      <c r="H239" s="124">
        <f>VLOOKUP(Productos!C121,Tabla3[[Nombre]:[Precio]],3,FALSE)</f>
        <v>0.3</v>
      </c>
    </row>
    <row r="240" spans="2:8" x14ac:dyDescent="0.25">
      <c r="B240" s="122">
        <f>VLOOKUP(Productos!B122,Tabla3[],1,FALSE)</f>
        <v>119</v>
      </c>
      <c r="C240" s="215">
        <f>VLOOKUP(Productos!B122,Tabla3[],1,FALSE)</f>
        <v>119</v>
      </c>
      <c r="D240" s="120">
        <f t="shared" si="7"/>
        <v>45547</v>
      </c>
      <c r="E240" s="119" t="str">
        <f>VLOOKUP(Productos!B122,Tabla3[[ID Producto]:[Nombre]],2,FALSE)</f>
        <v>Bicarbonato</v>
      </c>
      <c r="F240" s="123" t="str">
        <f>VLOOKUP(Productos!C122,Tabla3[[Nombre]:[Categoria]],2,FALSE)</f>
        <v>Primera Necesidad</v>
      </c>
      <c r="G240" s="125">
        <v>15</v>
      </c>
      <c r="H240" s="124">
        <f>VLOOKUP(Productos!C122,Tabla3[[Nombre]:[Precio]],3,FALSE)</f>
        <v>0.1</v>
      </c>
    </row>
    <row r="241" spans="2:8" x14ac:dyDescent="0.25">
      <c r="B241" s="122">
        <f>VLOOKUP(Productos!B123,Tabla3[],1,FALSE)</f>
        <v>120</v>
      </c>
      <c r="C241" s="215">
        <f>VLOOKUP(Productos!B123,Tabla3[],1,FALSE)</f>
        <v>120</v>
      </c>
      <c r="D241" s="120">
        <f t="shared" si="7"/>
        <v>45547</v>
      </c>
      <c r="E241" s="119" t="str">
        <f>VLOOKUP(Productos!B123,Tabla3[[ID Producto]:[Nombre]],2,FALSE)</f>
        <v>Cepillo de Dientes para Niños</v>
      </c>
      <c r="F241" s="123" t="str">
        <f>VLOOKUP(Productos!C123,Tabla3[[Nombre]:[Categoria]],2,FALSE)</f>
        <v>Limpieza Personal</v>
      </c>
      <c r="G241" s="125">
        <f>VLOOKUP(E121,E121:G240,3,FALSE)</f>
        <v>10</v>
      </c>
      <c r="H241" s="124">
        <f>VLOOKUP(Productos!C123,Tabla3[[Nombre]:[Precio]],3,FALSE)</f>
        <v>0.7</v>
      </c>
    </row>
    <row r="242" spans="2:8" x14ac:dyDescent="0.25">
      <c r="B242" s="122">
        <f>VLOOKUP(Productos!B124,Tabla3[],1,FALSE)</f>
        <v>121</v>
      </c>
      <c r="C242" s="215">
        <f>VLOOKUP(Productos!B124,Tabla3[],1,FALSE)</f>
        <v>121</v>
      </c>
      <c r="D242" s="120">
        <f t="shared" si="7"/>
        <v>45547</v>
      </c>
      <c r="E242" s="119" t="str">
        <f>VLOOKUP(Productos!B124,Tabla3[[ID Producto]:[Nombre]],2,FALSE)</f>
        <v>Cepillo de Dientes para Adultos</v>
      </c>
      <c r="F242" s="123" t="str">
        <f>VLOOKUP(Productos!C124,Tabla3[[Nombre]:[Categoria]],2,FALSE)</f>
        <v>Limpieza Personal</v>
      </c>
      <c r="G242" s="125">
        <v>9</v>
      </c>
      <c r="H242" s="124">
        <f>VLOOKUP(Productos!C124,Tabla3[[Nombre]:[Precio]],3,FALSE)</f>
        <v>0.7</v>
      </c>
    </row>
    <row r="243" spans="2:8" x14ac:dyDescent="0.25">
      <c r="B243" s="122">
        <f>VLOOKUP(Productos!B125,Tabla3[],1,FALSE)</f>
        <v>122</v>
      </c>
      <c r="C243" s="215">
        <f>VLOOKUP(Productos!B125,Tabla3[],1,FALSE)</f>
        <v>122</v>
      </c>
      <c r="D243" s="120">
        <f t="shared" si="7"/>
        <v>45547</v>
      </c>
      <c r="E243" s="119" t="str">
        <f>VLOOKUP(Productos!B125,Tabla3[[ID Producto]:[Nombre]],2,FALSE)</f>
        <v>Caramelo Jaaz</v>
      </c>
      <c r="F243" s="123" t="str">
        <f>VLOOKUP(Productos!C125,Tabla3[[Nombre]:[Categoria]],2,FALSE)</f>
        <v>Golosinas</v>
      </c>
      <c r="G243" s="125">
        <v>13</v>
      </c>
      <c r="H243" s="124">
        <f>VLOOKUP(Productos!C125,Tabla3[[Nombre]:[Precio]],3,FALSE)</f>
        <v>0.05</v>
      </c>
    </row>
    <row r="244" spans="2:8" x14ac:dyDescent="0.25">
      <c r="B244" s="122">
        <f>VLOOKUP(Productos!B126,Tabla3[],1,FALSE)</f>
        <v>123</v>
      </c>
      <c r="C244" s="215">
        <f>VLOOKUP(Productos!B126,Tabla3[],1,FALSE)</f>
        <v>123</v>
      </c>
      <c r="D244" s="120">
        <f t="shared" si="7"/>
        <v>45547</v>
      </c>
      <c r="E244" s="119" t="str">
        <f>VLOOKUP(Productos!B126,Tabla3[[ID Producto]:[Nombre]],2,FALSE)</f>
        <v>Juego de Naipe color Azul</v>
      </c>
      <c r="F244" s="123" t="str">
        <f>VLOOKUP(Productos!C126,Tabla3[[Nombre]:[Categoria]],2,FALSE)</f>
        <v>Primera Necesidad</v>
      </c>
      <c r="G244" s="125">
        <v>7</v>
      </c>
      <c r="H244" s="124">
        <f>VLOOKUP(Productos!C126,Tabla3[[Nombre]:[Precio]],3,FALSE)</f>
        <v>0.75</v>
      </c>
    </row>
    <row r="245" spans="2:8" x14ac:dyDescent="0.25">
      <c r="B245" s="122">
        <f>VLOOKUP(Productos!B127,Tabla3[],1,FALSE)</f>
        <v>124</v>
      </c>
      <c r="C245" s="215">
        <f>VLOOKUP(Productos!B127,Tabla3[],1,FALSE)</f>
        <v>124</v>
      </c>
      <c r="D245" s="120">
        <f t="shared" si="7"/>
        <v>45547</v>
      </c>
      <c r="E245" s="119" t="str">
        <f>VLOOKUP(Productos!B127,Tabla3[[ID Producto]:[Nombre]],2,FALSE)</f>
        <v>Juego de Naipe color Rojo</v>
      </c>
      <c r="F245" s="123" t="str">
        <f>VLOOKUP(Productos!C127,Tabla3[[Nombre]:[Categoria]],2,FALSE)</f>
        <v>Primera Necesidad</v>
      </c>
      <c r="G245" s="125">
        <v>7</v>
      </c>
      <c r="H245" s="124">
        <f>VLOOKUP(Productos!C127,Tabla3[[Nombre]:[Precio]],3,FALSE)</f>
        <v>0.75</v>
      </c>
    </row>
    <row r="246" spans="2:8" x14ac:dyDescent="0.25">
      <c r="B246" s="122">
        <f>VLOOKUP(Productos!B128,Tabla3[],1,FALSE)</f>
        <v>125</v>
      </c>
      <c r="C246" s="215">
        <f>VLOOKUP(Productos!B128,Tabla3[],1,FALSE)</f>
        <v>125</v>
      </c>
      <c r="D246" s="120">
        <f t="shared" si="7"/>
        <v>45547</v>
      </c>
      <c r="E246" s="119" t="str">
        <f>VLOOKUP(Productos!B128,Tabla3[[ID Producto]:[Nombre]],2,FALSE)</f>
        <v>Pepsi Cola Grande</v>
      </c>
      <c r="F246" s="123" t="str">
        <f>VLOOKUP(Productos!C128,Tabla3[[Nombre]:[Categoria]],2,FALSE)</f>
        <v>Bebidas</v>
      </c>
      <c r="G246" s="125">
        <v>4</v>
      </c>
      <c r="H246" s="124">
        <f>VLOOKUP(Productos!C128,Tabla3[[Nombre]:[Precio]],3,FALSE)</f>
        <v>0.6</v>
      </c>
    </row>
    <row r="247" spans="2:8" x14ac:dyDescent="0.25">
      <c r="B247" s="122">
        <f>VLOOKUP(Productos!B129,Tabla3[],1,FALSE)</f>
        <v>126</v>
      </c>
      <c r="C247" s="215">
        <f>VLOOKUP(Productos!B129,Tabla3[],1,FALSE)</f>
        <v>126</v>
      </c>
      <c r="D247" s="120">
        <f t="shared" si="7"/>
        <v>45547</v>
      </c>
      <c r="E247" s="119" t="str">
        <f>VLOOKUP(Productos!B129,Tabla3[[ID Producto]:[Nombre]],2,FALSE)</f>
        <v>Pepsi Cola Pequeña</v>
      </c>
      <c r="F247" s="123" t="str">
        <f>VLOOKUP(Productos!C129,Tabla3[[Nombre]:[Categoria]],2,FALSE)</f>
        <v>Bebidas</v>
      </c>
      <c r="G247" s="125">
        <v>12</v>
      </c>
      <c r="H247" s="124">
        <f>VLOOKUP(Productos!C129,Tabla3[[Nombre]:[Precio]],3,FALSE)</f>
        <v>0.3</v>
      </c>
    </row>
    <row r="248" spans="2:8" x14ac:dyDescent="0.25">
      <c r="B248" s="122">
        <f>VLOOKUP(Productos!B130,Tabla3[],1,FALSE)</f>
        <v>127</v>
      </c>
      <c r="C248" s="215">
        <f>VLOOKUP(Productos!B130,Tabla3[],1,FALSE)</f>
        <v>127</v>
      </c>
      <c r="D248" s="120">
        <f t="shared" si="7"/>
        <v>45547</v>
      </c>
      <c r="E248" s="119" t="str">
        <f>VLOOKUP(Productos!B130,Tabla3[[ID Producto]:[Nombre]],2,FALSE)</f>
        <v>220V</v>
      </c>
      <c r="F248" s="123" t="str">
        <f>VLOOKUP(Productos!C130,Tabla3[[Nombre]:[Categoria]],2,FALSE)</f>
        <v>Bebidas</v>
      </c>
      <c r="G248" s="125">
        <v>3</v>
      </c>
      <c r="H248" s="124">
        <f>VLOOKUP(Productos!C130,Tabla3[[Nombre]:[Precio]],3,FALSE)</f>
        <v>0.5</v>
      </c>
    </row>
    <row r="249" spans="2:8" x14ac:dyDescent="0.25">
      <c r="B249" s="122">
        <f>VLOOKUP(Productos!B131,Tabla3[],1,FALSE)</f>
        <v>128</v>
      </c>
      <c r="C249" s="215">
        <f>VLOOKUP(Productos!B131,Tabla3[],1,FALSE)</f>
        <v>128</v>
      </c>
      <c r="D249" s="120">
        <f t="shared" si="7"/>
        <v>45547</v>
      </c>
      <c r="E249" s="119" t="str">
        <f>VLOOKUP(Productos!B131,Tabla3[[ID Producto]:[Nombre]],2,FALSE)</f>
        <v>Lenteja</v>
      </c>
      <c r="F249" s="123" t="str">
        <f>VLOOKUP(Productos!C131,Tabla3[[Nombre]:[Categoria]],2,FALSE)</f>
        <v>Primera Necesidad</v>
      </c>
      <c r="G249" s="125">
        <v>1</v>
      </c>
      <c r="H249" s="124">
        <f>VLOOKUP(Productos!C131,Tabla3[[Nombre]:[Precio]],3,FALSE)</f>
        <v>0.3</v>
      </c>
    </row>
    <row r="250" spans="2:8" x14ac:dyDescent="0.25">
      <c r="B250" s="202">
        <f>VLOOKUP(Productos!B5,Tabla3[],1,FALSE)</f>
        <v>1</v>
      </c>
      <c r="C250" s="203">
        <f t="shared" ref="C250:C281" si="9">VLOOKUP(B123,B123:F249,2,FALSE)</f>
        <v>1</v>
      </c>
      <c r="D250" s="204">
        <f t="shared" ref="D250:D281" si="10">DATE(2024,9,22)</f>
        <v>45557</v>
      </c>
      <c r="E250" s="205" t="str">
        <f>VLOOKUP(Productos!B5,Tabla3[[ID Producto]:[Categoria]],2,FALSE)</f>
        <v>Big Cola Grande Negra</v>
      </c>
      <c r="F250" s="206" t="str">
        <f>VLOOKUP(Productos!C5,Tabla3[[Nombre]:[Precio]],2,FALSE)</f>
        <v>Bebidas</v>
      </c>
      <c r="G250" s="207">
        <v>4</v>
      </c>
      <c r="H250" s="208">
        <f>VLOOKUP(Productos!C5,Productos!C5:E140,3,FALSE)</f>
        <v>0.6</v>
      </c>
    </row>
    <row r="251" spans="2:8" x14ac:dyDescent="0.25">
      <c r="B251" s="202">
        <f>VLOOKUP(Productos!B6,Tabla3[],1,FALSE)</f>
        <v>2</v>
      </c>
      <c r="C251" s="203">
        <f t="shared" si="9"/>
        <v>2</v>
      </c>
      <c r="D251" s="204">
        <f t="shared" si="10"/>
        <v>45557</v>
      </c>
      <c r="E251" s="205" t="str">
        <f>VLOOKUP(Productos!B6,Tabla3[[ID Producto]:[Categoria]],2,FALSE)</f>
        <v>Big Cola Pequeña Fresa</v>
      </c>
      <c r="F251" s="206" t="str">
        <f>VLOOKUP(Productos!C6,Tabla3[[Nombre]:[Precio]],2,FALSE)</f>
        <v>Bebidas</v>
      </c>
      <c r="G251" s="207">
        <v>8</v>
      </c>
      <c r="H251" s="208">
        <f>VLOOKUP(Productos!C6,Productos!C6:E141,3,FALSE)</f>
        <v>0.3</v>
      </c>
    </row>
    <row r="252" spans="2:8" x14ac:dyDescent="0.25">
      <c r="B252" s="202">
        <f>VLOOKUP(Productos!B7,Tabla3[],1,FALSE)</f>
        <v>3</v>
      </c>
      <c r="C252" s="203">
        <f t="shared" si="9"/>
        <v>3</v>
      </c>
      <c r="D252" s="204">
        <f t="shared" si="10"/>
        <v>45557</v>
      </c>
      <c r="E252" s="205" t="str">
        <f>VLOOKUP(Productos!B7,Tabla3[[ID Producto]:[Categoria]],2,FALSE)</f>
        <v>Volt</v>
      </c>
      <c r="F252" s="206" t="str">
        <f>VLOOKUP(Productos!C7,Tabla3[[Nombre]:[Precio]],2,FALSE)</f>
        <v>Bebidas</v>
      </c>
      <c r="G252" s="207">
        <v>10</v>
      </c>
      <c r="H252" s="208">
        <f>VLOOKUP(Productos!C7,Productos!C7:E142,3,FALSE)</f>
        <v>0.5</v>
      </c>
    </row>
    <row r="253" spans="2:8" x14ac:dyDescent="0.25">
      <c r="B253" s="202">
        <f>VLOOKUP(Productos!B8,Tabla3[],1,FALSE)</f>
        <v>4</v>
      </c>
      <c r="C253" s="203">
        <f t="shared" si="9"/>
        <v>4</v>
      </c>
      <c r="D253" s="204">
        <f t="shared" si="10"/>
        <v>45557</v>
      </c>
      <c r="E253" s="205" t="str">
        <f>VLOOKUP(Productos!B8,Tabla3[[ID Producto]:[Categoria]],2,FALSE)</f>
        <v>Helado de Manjar</v>
      </c>
      <c r="F253" s="206" t="str">
        <f>VLOOKUP(Productos!C8,Tabla3[[Nombre]:[Precio]],2,FALSE)</f>
        <v>Golosinas</v>
      </c>
      <c r="G253" s="207">
        <v>15</v>
      </c>
      <c r="H253" s="208">
        <f>VLOOKUP(Productos!C8,Productos!C8:E143,3,FALSE)</f>
        <v>0.25</v>
      </c>
    </row>
    <row r="254" spans="2:8" x14ac:dyDescent="0.25">
      <c r="B254" s="202">
        <f>VLOOKUP(Productos!B9,Tabla3[],1,FALSE)</f>
        <v>5</v>
      </c>
      <c r="C254" s="203">
        <f t="shared" si="9"/>
        <v>5</v>
      </c>
      <c r="D254" s="204">
        <f t="shared" si="10"/>
        <v>45557</v>
      </c>
      <c r="E254" s="205" t="str">
        <f>VLOOKUP(Productos!B9,Tabla3[[ID Producto]:[Categoria]],2,FALSE)</f>
        <v>Maduritos</v>
      </c>
      <c r="F254" s="206" t="str">
        <f>VLOOKUP(Productos!C9,Tabla3[[Nombre]:[Precio]],2,FALSE)</f>
        <v>Golosinas</v>
      </c>
      <c r="G254" s="207">
        <v>1</v>
      </c>
      <c r="H254" s="208">
        <f>VLOOKUP(Productos!C9,Productos!C9:E144,3,FALSE)</f>
        <v>0.25</v>
      </c>
    </row>
    <row r="255" spans="2:8" x14ac:dyDescent="0.25">
      <c r="B255" s="202">
        <f>VLOOKUP(Productos!B10,Tabla3[],1,FALSE)</f>
        <v>6</v>
      </c>
      <c r="C255" s="203">
        <f t="shared" si="9"/>
        <v>6</v>
      </c>
      <c r="D255" s="204">
        <f t="shared" si="10"/>
        <v>45557</v>
      </c>
      <c r="E255" s="205" t="str">
        <f>VLOOKUP(Productos!B10,Tabla3[[ID Producto]:[Categoria]],2,FALSE)</f>
        <v>Bolo de Yogurt</v>
      </c>
      <c r="F255" s="206" t="str">
        <f>VLOOKUP(Productos!C10,Tabla3[[Nombre]:[Precio]],2,FALSE)</f>
        <v>Golosinas</v>
      </c>
      <c r="G255" s="207">
        <v>0</v>
      </c>
      <c r="H255" s="208">
        <f>VLOOKUP(Productos!C10,Productos!C10:E145,3,FALSE)</f>
        <v>0.05</v>
      </c>
    </row>
    <row r="256" spans="2:8" x14ac:dyDescent="0.25">
      <c r="B256" s="202">
        <f>VLOOKUP(Productos!B11,Tabla3[],1,FALSE)</f>
        <v>7</v>
      </c>
      <c r="C256" s="203">
        <f t="shared" si="9"/>
        <v>7</v>
      </c>
      <c r="D256" s="204">
        <f t="shared" si="10"/>
        <v>45557</v>
      </c>
      <c r="E256" s="205" t="str">
        <f>VLOOKUP(Productos!B11,Tabla3[[ID Producto]:[Categoria]],2,FALSE)</f>
        <v>Pan Unidad</v>
      </c>
      <c r="F256" s="206" t="str">
        <f>VLOOKUP(Productos!C11,Tabla3[[Nombre]:[Precio]],2,FALSE)</f>
        <v>Primera Necesidad</v>
      </c>
      <c r="G256" s="207">
        <v>3</v>
      </c>
      <c r="H256" s="208">
        <f>VLOOKUP(Productos!C11,Productos!C11:E146,3,FALSE)</f>
        <v>0.1</v>
      </c>
    </row>
    <row r="257" spans="2:8" x14ac:dyDescent="0.25">
      <c r="B257" s="202">
        <f>VLOOKUP(Productos!B12,Tabla3[],1,FALSE)</f>
        <v>8</v>
      </c>
      <c r="C257" s="203">
        <f t="shared" si="9"/>
        <v>8</v>
      </c>
      <c r="D257" s="204">
        <f t="shared" si="10"/>
        <v>45557</v>
      </c>
      <c r="E257" s="205" t="str">
        <f>VLOOKUP(Productos!B12,Tabla3[[ID Producto]:[Categoria]],2,FALSE)</f>
        <v>Chifle</v>
      </c>
      <c r="F257" s="206" t="str">
        <f>VLOOKUP(Productos!C12,Tabla3[[Nombre]:[Precio]],2,FALSE)</f>
        <v>Golosinas</v>
      </c>
      <c r="G257" s="207">
        <v>4</v>
      </c>
      <c r="H257" s="208">
        <f>VLOOKUP(Productos!C12,Productos!C12:E147,3,FALSE)</f>
        <v>0.25</v>
      </c>
    </row>
    <row r="258" spans="2:8" x14ac:dyDescent="0.25">
      <c r="B258" s="202">
        <f>VLOOKUP(Productos!B13,Tabla3[],1,FALSE)</f>
        <v>9</v>
      </c>
      <c r="C258" s="203">
        <f t="shared" si="9"/>
        <v>9</v>
      </c>
      <c r="D258" s="204">
        <f t="shared" si="10"/>
        <v>45557</v>
      </c>
      <c r="E258" s="205" t="str">
        <f>VLOOKUP(Productos!B13,Tabla3[[ID Producto]:[Categoria]],2,FALSE)</f>
        <v>Helado de Chicle</v>
      </c>
      <c r="F258" s="206" t="str">
        <f>VLOOKUP(Productos!C13,Tabla3[[Nombre]:[Precio]],2,FALSE)</f>
        <v>Golosinas</v>
      </c>
      <c r="G258" s="207">
        <v>0</v>
      </c>
      <c r="H258" s="208">
        <f>VLOOKUP(Productos!C13,Productos!C13:E148,3,FALSE)</f>
        <v>0.25</v>
      </c>
    </row>
    <row r="259" spans="2:8" x14ac:dyDescent="0.25">
      <c r="B259" s="202">
        <f>VLOOKUP(Productos!B14,Tabla3[],1,FALSE)</f>
        <v>10</v>
      </c>
      <c r="C259" s="203">
        <f t="shared" si="9"/>
        <v>10</v>
      </c>
      <c r="D259" s="204">
        <f t="shared" si="10"/>
        <v>45557</v>
      </c>
      <c r="E259" s="205" t="str">
        <f>VLOOKUP(Productos!B14,Tabla3[[ID Producto]:[Categoria]],2,FALSE)</f>
        <v>Choco-Banano</v>
      </c>
      <c r="F259" s="206" t="str">
        <f>VLOOKUP(Productos!C14,Tabla3[[Nombre]:[Precio]],2,FALSE)</f>
        <v>Golosinas</v>
      </c>
      <c r="G259" s="207">
        <v>14</v>
      </c>
      <c r="H259" s="208">
        <f>VLOOKUP(Productos!C14,Productos!C14:E149,3,FALSE)</f>
        <v>0.25</v>
      </c>
    </row>
    <row r="260" spans="2:8" x14ac:dyDescent="0.25">
      <c r="B260" s="202">
        <f>VLOOKUP(Productos!B15,Tabla3[],1,FALSE)</f>
        <v>11</v>
      </c>
      <c r="C260" s="203">
        <f t="shared" si="9"/>
        <v>11</v>
      </c>
      <c r="D260" s="204">
        <f t="shared" si="10"/>
        <v>45557</v>
      </c>
      <c r="E260" s="205" t="str">
        <f>VLOOKUP(Productos!B15,Tabla3[[ID Producto]:[Categoria]],2,FALSE)</f>
        <v>Bolo de Tamarindo</v>
      </c>
      <c r="F260" s="206" t="str">
        <f>VLOOKUP(Productos!C15,Tabla3[[Nombre]:[Precio]],2,FALSE)</f>
        <v>Golosinas</v>
      </c>
      <c r="G260" s="207">
        <v>0</v>
      </c>
      <c r="H260" s="208">
        <f>VLOOKUP(Productos!C15,Productos!C15:E150,3,FALSE)</f>
        <v>0.05</v>
      </c>
    </row>
    <row r="261" spans="2:8" x14ac:dyDescent="0.25">
      <c r="B261" s="202">
        <f>VLOOKUP(Productos!B16,Tabla3[],1,FALSE)</f>
        <v>12</v>
      </c>
      <c r="C261" s="203">
        <f t="shared" si="9"/>
        <v>12</v>
      </c>
      <c r="D261" s="204">
        <f t="shared" si="10"/>
        <v>45557</v>
      </c>
      <c r="E261" s="205" t="str">
        <f>VLOOKUP(Productos!B16,Tabla3[[ID Producto]:[Categoria]],2,FALSE)</f>
        <v>Cifrut</v>
      </c>
      <c r="F261" s="206" t="str">
        <f>VLOOKUP(Productos!C16,Tabla3[[Nombre]:[Precio]],2,FALSE)</f>
        <v>Bebidas</v>
      </c>
      <c r="G261" s="207">
        <v>7</v>
      </c>
      <c r="H261" s="208">
        <f>VLOOKUP(Productos!C16,Productos!C16:E151,3,FALSE)</f>
        <v>0.6</v>
      </c>
    </row>
    <row r="262" spans="2:8" x14ac:dyDescent="0.25">
      <c r="B262" s="202">
        <f>VLOOKUP(Productos!B17,Tabla3[],1,FALSE)</f>
        <v>13</v>
      </c>
      <c r="C262" s="203">
        <f t="shared" si="9"/>
        <v>13</v>
      </c>
      <c r="D262" s="204">
        <f t="shared" si="10"/>
        <v>45557</v>
      </c>
      <c r="E262" s="205" t="str">
        <f>VLOOKUP(Productos!B17,Tabla3[[ID Producto]:[Categoria]],2,FALSE)</f>
        <v>Arroz Libra</v>
      </c>
      <c r="F262" s="206" t="str">
        <f>VLOOKUP(Productos!C17,Tabla3[[Nombre]:[Precio]],2,FALSE)</f>
        <v>Primera Necesidad</v>
      </c>
      <c r="G262" s="207">
        <v>80</v>
      </c>
      <c r="H262" s="208">
        <f>VLOOKUP(Productos!C17,Productos!C17:E152,3,FALSE)</f>
        <v>0.6</v>
      </c>
    </row>
    <row r="263" spans="2:8" x14ac:dyDescent="0.25">
      <c r="B263" s="202">
        <f>VLOOKUP(Productos!B18,Tabla3[],1,FALSE)</f>
        <v>14</v>
      </c>
      <c r="C263" s="203">
        <f t="shared" si="9"/>
        <v>14</v>
      </c>
      <c r="D263" s="204">
        <f t="shared" si="10"/>
        <v>45557</v>
      </c>
      <c r="E263" s="205" t="str">
        <f>VLOOKUP(Productos!B18,Tabla3[[ID Producto]:[Categoria]],2,FALSE)</f>
        <v>Azucar Libra</v>
      </c>
      <c r="F263" s="206" t="str">
        <f>VLOOKUP(Productos!C18,Tabla3[[Nombre]:[Precio]],2,FALSE)</f>
        <v>Primera Necesidad</v>
      </c>
      <c r="G263" s="207">
        <v>0</v>
      </c>
      <c r="H263" s="208">
        <f>VLOOKUP(Productos!C18,Productos!C18:E153,3,FALSE)</f>
        <v>0.65</v>
      </c>
    </row>
    <row r="264" spans="2:8" x14ac:dyDescent="0.25">
      <c r="B264" s="202">
        <f>VLOOKUP(Productos!B19,Tabla3[],1,FALSE)</f>
        <v>15</v>
      </c>
      <c r="C264" s="203">
        <f t="shared" si="9"/>
        <v>15</v>
      </c>
      <c r="D264" s="204">
        <f t="shared" si="10"/>
        <v>45557</v>
      </c>
      <c r="E264" s="205" t="str">
        <f>VLOOKUP(Productos!B19,Tabla3[[ID Producto]:[Categoria]],2,FALSE)</f>
        <v>Azucar Media Libra</v>
      </c>
      <c r="F264" s="206" t="str">
        <f>VLOOKUP(Productos!C19,Tabla3[[Nombre]:[Precio]],2,FALSE)</f>
        <v>Primera Necesidad</v>
      </c>
      <c r="G264" s="207">
        <v>3</v>
      </c>
      <c r="H264" s="208">
        <f>VLOOKUP(Productos!C19,Productos!C19:E154,3,FALSE)</f>
        <v>0.35</v>
      </c>
    </row>
    <row r="265" spans="2:8" x14ac:dyDescent="0.25">
      <c r="B265" s="202">
        <f>VLOOKUP(Productos!B20,Tabla3[],1,FALSE)</f>
        <v>16</v>
      </c>
      <c r="C265" s="203">
        <f t="shared" si="9"/>
        <v>16</v>
      </c>
      <c r="D265" s="204">
        <f t="shared" si="10"/>
        <v>45557</v>
      </c>
      <c r="E265" s="205" t="str">
        <f>VLOOKUP(Productos!B20,Tabla3[[ID Producto]:[Categoria]],2,FALSE)</f>
        <v>Gusanitos de Goma</v>
      </c>
      <c r="F265" s="206" t="str">
        <f>VLOOKUP(Productos!C20,Tabla3[[Nombre]:[Precio]],2,FALSE)</f>
        <v>Golosinas</v>
      </c>
      <c r="G265" s="207">
        <v>15</v>
      </c>
      <c r="H265" s="208">
        <f>VLOOKUP(Productos!C20,Productos!C20:E155,3,FALSE)</f>
        <v>0.05</v>
      </c>
    </row>
    <row r="266" spans="2:8" x14ac:dyDescent="0.25">
      <c r="B266" s="202">
        <f>VLOOKUP(Productos!B21,Tabla3[],1,FALSE)</f>
        <v>17</v>
      </c>
      <c r="C266" s="203">
        <f t="shared" si="9"/>
        <v>17</v>
      </c>
      <c r="D266" s="204">
        <f t="shared" si="10"/>
        <v>45557</v>
      </c>
      <c r="E266" s="205" t="str">
        <f>VLOOKUP(Productos!B21,Tabla3[[ID Producto]:[Categoria]],2,FALSE)</f>
        <v>Chocolate de Mani</v>
      </c>
      <c r="F266" s="206" t="str">
        <f>VLOOKUP(Productos!C21,Tabla3[[Nombre]:[Precio]],2,FALSE)</f>
        <v>Golosinas</v>
      </c>
      <c r="G266" s="207">
        <v>15</v>
      </c>
      <c r="H266" s="208">
        <f>VLOOKUP(Productos!C21,Productos!C21:E156,3,FALSE)</f>
        <v>0.05</v>
      </c>
    </row>
    <row r="267" spans="2:8" x14ac:dyDescent="0.25">
      <c r="B267" s="202">
        <f>VLOOKUP(Productos!B22,Tabla3[],1,FALSE)</f>
        <v>18</v>
      </c>
      <c r="C267" s="203">
        <f t="shared" si="9"/>
        <v>18</v>
      </c>
      <c r="D267" s="204">
        <f t="shared" si="10"/>
        <v>45557</v>
      </c>
      <c r="E267" s="205" t="str">
        <f>VLOOKUP(Productos!B22,Tabla3[[ID Producto]:[Categoria]],2,FALSE)</f>
        <v>Menta</v>
      </c>
      <c r="F267" s="206" t="str">
        <f>VLOOKUP(Productos!C22,Tabla3[[Nombre]:[Precio]],2,FALSE)</f>
        <v>Golosinas</v>
      </c>
      <c r="G267" s="207">
        <v>50</v>
      </c>
      <c r="H267" s="208">
        <f>VLOOKUP(Productos!C22,Productos!C22:E157,3,FALSE)</f>
        <v>0.05</v>
      </c>
    </row>
    <row r="268" spans="2:8" x14ac:dyDescent="0.25">
      <c r="B268" s="202">
        <f>VLOOKUP(Productos!B23,Tabla3[],1,FALSE)</f>
        <v>19</v>
      </c>
      <c r="C268" s="203">
        <f t="shared" si="9"/>
        <v>19</v>
      </c>
      <c r="D268" s="204">
        <f t="shared" si="10"/>
        <v>45557</v>
      </c>
      <c r="E268" s="205" t="str">
        <f>VLOOKUP(Productos!B23,Tabla3[[ID Producto]:[Categoria]],2,FALSE)</f>
        <v>Chupete de Sal</v>
      </c>
      <c r="F268" s="206" t="str">
        <f>VLOOKUP(Productos!C23,Tabla3[[Nombre]:[Precio]],2,FALSE)</f>
        <v>Golosinas</v>
      </c>
      <c r="G268" s="207">
        <v>1</v>
      </c>
      <c r="H268" s="208">
        <f>VLOOKUP(Productos!C23,Productos!C23:E158,3,FALSE)</f>
        <v>0.05</v>
      </c>
    </row>
    <row r="269" spans="2:8" x14ac:dyDescent="0.25">
      <c r="B269" s="202">
        <f>VLOOKUP(Productos!B24,Tabla3[],1,FALSE)</f>
        <v>20</v>
      </c>
      <c r="C269" s="203">
        <f t="shared" si="9"/>
        <v>20</v>
      </c>
      <c r="D269" s="204">
        <f t="shared" si="10"/>
        <v>45557</v>
      </c>
      <c r="E269" s="205" t="str">
        <f>VLOOKUP(Productos!B24,Tabla3[[ID Producto]:[Categoria]],2,FALSE)</f>
        <v>Gelatina de Fresa</v>
      </c>
      <c r="F269" s="206" t="str">
        <f>VLOOKUP(Productos!C24,Tabla3[[Nombre]:[Precio]],2,FALSE)</f>
        <v>Golosinas</v>
      </c>
      <c r="G269" s="207">
        <v>12</v>
      </c>
      <c r="H269" s="208">
        <f>VLOOKUP(Productos!C24,Productos!C24:E159,3,FALSE)</f>
        <v>0.25</v>
      </c>
    </row>
    <row r="270" spans="2:8" x14ac:dyDescent="0.25">
      <c r="B270" s="202">
        <f>VLOOKUP(Productos!B25,Tabla3[],1,FALSE)</f>
        <v>21</v>
      </c>
      <c r="C270" s="203">
        <f t="shared" si="9"/>
        <v>21</v>
      </c>
      <c r="D270" s="204">
        <f t="shared" si="10"/>
        <v>45557</v>
      </c>
      <c r="E270" s="205" t="str">
        <f>VLOOKUP(Productos!B25,Tabla3[[ID Producto]:[Categoria]],2,FALSE)</f>
        <v>Big Cola Pequeña Negra</v>
      </c>
      <c r="F270" s="206" t="str">
        <f>VLOOKUP(Productos!C25,Tabla3[[Nombre]:[Precio]],2,FALSE)</f>
        <v>Bebidas</v>
      </c>
      <c r="G270" s="207">
        <v>3</v>
      </c>
      <c r="H270" s="208">
        <f>VLOOKUP(Productos!C25,Productos!C25:E160,3,FALSE)</f>
        <v>0.3</v>
      </c>
    </row>
    <row r="271" spans="2:8" x14ac:dyDescent="0.25">
      <c r="B271" s="202">
        <f>VLOOKUP(Productos!B26,Tabla3[],1,FALSE)</f>
        <v>22</v>
      </c>
      <c r="C271" s="203">
        <f t="shared" si="9"/>
        <v>22</v>
      </c>
      <c r="D271" s="204">
        <f t="shared" si="10"/>
        <v>45557</v>
      </c>
      <c r="E271" s="205" t="str">
        <f>VLOOKUP(Productos!B26,Tabla3[[ID Producto]:[Categoria]],2,FALSE)</f>
        <v>Big Cola Grande Fresa</v>
      </c>
      <c r="F271" s="206" t="str">
        <f>VLOOKUP(Productos!C26,Tabla3[[Nombre]:[Precio]],2,FALSE)</f>
        <v>Bebidas</v>
      </c>
      <c r="G271" s="207">
        <v>0</v>
      </c>
      <c r="H271" s="208">
        <f>VLOOKUP(Productos!C26,Productos!C26:E161,3,FALSE)</f>
        <v>0.6</v>
      </c>
    </row>
    <row r="272" spans="2:8" x14ac:dyDescent="0.25">
      <c r="B272" s="202">
        <f>VLOOKUP(Productos!B27,Tabla3[],1,FALSE)</f>
        <v>23</v>
      </c>
      <c r="C272" s="203">
        <f t="shared" si="9"/>
        <v>23</v>
      </c>
      <c r="D272" s="204">
        <f t="shared" si="10"/>
        <v>45557</v>
      </c>
      <c r="E272" s="205" t="str">
        <f>VLOOKUP(Productos!B27,Tabla3[[ID Producto]:[Categoria]],2,FALSE)</f>
        <v>Chupete Plop</v>
      </c>
      <c r="F272" s="206" t="str">
        <f>VLOOKUP(Productos!C27,Tabla3[[Nombre]:[Precio]],2,FALSE)</f>
        <v>Golosinas</v>
      </c>
      <c r="G272" s="207">
        <v>4</v>
      </c>
      <c r="H272" s="208">
        <f>VLOOKUP(Productos!C27,Productos!C27:E162,3,FALSE)</f>
        <v>0.15</v>
      </c>
    </row>
    <row r="273" spans="2:8" x14ac:dyDescent="0.25">
      <c r="B273" s="202">
        <f>VLOOKUP(Productos!B28,Tabla3[],1,FALSE)</f>
        <v>24</v>
      </c>
      <c r="C273" s="203">
        <f t="shared" si="9"/>
        <v>24</v>
      </c>
      <c r="D273" s="204">
        <f t="shared" si="10"/>
        <v>45557</v>
      </c>
      <c r="E273" s="205" t="str">
        <f>VLOOKUP(Productos!B28,Tabla3[[ID Producto]:[Categoria]],2,FALSE)</f>
        <v>Helado de Mani</v>
      </c>
      <c r="F273" s="206" t="str">
        <f>VLOOKUP(Productos!C28,Tabla3[[Nombre]:[Precio]],2,FALSE)</f>
        <v>Golosinas</v>
      </c>
      <c r="G273" s="207">
        <v>2</v>
      </c>
      <c r="H273" s="208">
        <f>VLOOKUP(Productos!C28,Productos!C28:E163,3,FALSE)</f>
        <v>0.25</v>
      </c>
    </row>
    <row r="274" spans="2:8" x14ac:dyDescent="0.25">
      <c r="B274" s="202">
        <f>VLOOKUP(Productos!B29,Tabla3[],1,FALSE)</f>
        <v>25</v>
      </c>
      <c r="C274" s="203">
        <f t="shared" si="9"/>
        <v>25</v>
      </c>
      <c r="D274" s="204">
        <f t="shared" si="10"/>
        <v>45557</v>
      </c>
      <c r="E274" s="205" t="str">
        <f>VLOOKUP(Productos!B29,Tabla3[[ID Producto]:[Categoria]],2,FALSE)</f>
        <v>Helado de Guayaba</v>
      </c>
      <c r="F274" s="206" t="str">
        <f>VLOOKUP(Productos!C29,Tabla3[[Nombre]:[Precio]],2,FALSE)</f>
        <v>Golosinas</v>
      </c>
      <c r="G274" s="207">
        <v>0</v>
      </c>
      <c r="H274" s="208">
        <f>VLOOKUP(Productos!C29,Productos!C29:E164,3,FALSE)</f>
        <v>0.25</v>
      </c>
    </row>
    <row r="275" spans="2:8" x14ac:dyDescent="0.25">
      <c r="B275" s="202">
        <f>VLOOKUP(Productos!B30,Tabla3[],1,FALSE)</f>
        <v>26</v>
      </c>
      <c r="C275" s="203">
        <f t="shared" si="9"/>
        <v>26</v>
      </c>
      <c r="D275" s="204">
        <f t="shared" si="10"/>
        <v>45557</v>
      </c>
      <c r="E275" s="205" t="str">
        <f>VLOOKUP(Productos!B30,Tabla3[[ID Producto]:[Categoria]],2,FALSE)</f>
        <v>Detergente Ciclon Grande</v>
      </c>
      <c r="F275" s="206" t="str">
        <f>VLOOKUP(Productos!C30,Tabla3[[Nombre]:[Precio]],2,FALSE)</f>
        <v>Lavado y Limpieza</v>
      </c>
      <c r="G275" s="207">
        <v>6</v>
      </c>
      <c r="H275" s="208">
        <f>VLOOKUP(Productos!C30,Productos!C30:E165,3,FALSE)</f>
        <v>1</v>
      </c>
    </row>
    <row r="276" spans="2:8" x14ac:dyDescent="0.25">
      <c r="B276" s="202">
        <f>VLOOKUP(Productos!B31,Tabla3[],1,FALSE)</f>
        <v>27</v>
      </c>
      <c r="C276" s="203">
        <f t="shared" si="9"/>
        <v>27</v>
      </c>
      <c r="D276" s="204">
        <f t="shared" si="10"/>
        <v>45557</v>
      </c>
      <c r="E276" s="205" t="str">
        <f>VLOOKUP(Productos!B31,Tabla3[[ID Producto]:[Categoria]],2,FALSE)</f>
        <v>Detergente Gol Mediano</v>
      </c>
      <c r="F276" s="206" t="str">
        <f>VLOOKUP(Productos!C31,Tabla3[[Nombre]:[Precio]],2,FALSE)</f>
        <v>Lavado y Limpieza</v>
      </c>
      <c r="G276" s="207">
        <v>0</v>
      </c>
      <c r="H276" s="208">
        <f>VLOOKUP(Productos!C31,Productos!C31:E166,3,FALSE)</f>
        <v>0.5</v>
      </c>
    </row>
    <row r="277" spans="2:8" x14ac:dyDescent="0.25">
      <c r="B277" s="202">
        <f>VLOOKUP(Productos!B32,Tabla3[],1,FALSE)</f>
        <v>28</v>
      </c>
      <c r="C277" s="203">
        <f t="shared" si="9"/>
        <v>28</v>
      </c>
      <c r="D277" s="204">
        <f t="shared" si="10"/>
        <v>45557</v>
      </c>
      <c r="E277" s="205" t="str">
        <f>VLOOKUP(Productos!B32,Tabla3[[ID Producto]:[Categoria]],2,FALSE)</f>
        <v>Detergente Ciclon Mediano</v>
      </c>
      <c r="F277" s="206" t="str">
        <f>VLOOKUP(Productos!C32,Tabla3[[Nombre]:[Precio]],2,FALSE)</f>
        <v>Lavado y Limpieza</v>
      </c>
      <c r="G277" s="207">
        <v>0</v>
      </c>
      <c r="H277" s="208">
        <f>VLOOKUP(Productos!C32,Productos!C32:E167,3,FALSE)</f>
        <v>0.5</v>
      </c>
    </row>
    <row r="278" spans="2:8" x14ac:dyDescent="0.25">
      <c r="B278" s="202">
        <f>VLOOKUP(Productos!B33,Tabla3[],1,FALSE)</f>
        <v>29</v>
      </c>
      <c r="C278" s="203">
        <f t="shared" si="9"/>
        <v>29</v>
      </c>
      <c r="D278" s="204">
        <f t="shared" si="10"/>
        <v>45557</v>
      </c>
      <c r="E278" s="205" t="str">
        <f>VLOOKUP(Productos!B33,Tabla3[[ID Producto]:[Categoria]],2,FALSE)</f>
        <v>Jabon Azul</v>
      </c>
      <c r="F278" s="206" t="str">
        <f>VLOOKUP(Productos!C33,Tabla3[[Nombre]:[Precio]],2,FALSE)</f>
        <v>Lavado y Limpieza</v>
      </c>
      <c r="G278" s="207">
        <v>6</v>
      </c>
      <c r="H278" s="208">
        <f>VLOOKUP(Productos!C33,Productos!C33:E168,3,FALSE)</f>
        <v>0.4</v>
      </c>
    </row>
    <row r="279" spans="2:8" x14ac:dyDescent="0.25">
      <c r="B279" s="202">
        <f>VLOOKUP(Productos!B34,Tabla3[],1,FALSE)</f>
        <v>30</v>
      </c>
      <c r="C279" s="203">
        <f t="shared" si="9"/>
        <v>30</v>
      </c>
      <c r="D279" s="204">
        <f t="shared" si="10"/>
        <v>45557</v>
      </c>
      <c r="E279" s="205" t="str">
        <f>VLOOKUP(Productos!B34,Tabla3[[ID Producto]:[Categoria]],2,FALSE)</f>
        <v>Suavizante en Botella</v>
      </c>
      <c r="F279" s="206" t="str">
        <f>VLOOKUP(Productos!C34,Tabla3[[Nombre]:[Precio]],2,FALSE)</f>
        <v>Lavado y Limpieza</v>
      </c>
      <c r="G279" s="207">
        <v>2</v>
      </c>
      <c r="H279" s="208">
        <f>VLOOKUP(Productos!C34,Productos!C34:E169,3,FALSE)</f>
        <v>0.5</v>
      </c>
    </row>
    <row r="280" spans="2:8" x14ac:dyDescent="0.25">
      <c r="B280" s="202">
        <f>VLOOKUP(Productos!B35,Tabla3[],1,FALSE)</f>
        <v>31</v>
      </c>
      <c r="C280" s="203">
        <f t="shared" si="9"/>
        <v>31</v>
      </c>
      <c r="D280" s="204">
        <f t="shared" si="10"/>
        <v>45557</v>
      </c>
      <c r="E280" s="205" t="str">
        <f>VLOOKUP(Productos!B35,Tabla3[[ID Producto]:[Categoria]],2,FALSE)</f>
        <v>Suavitel en Sachet</v>
      </c>
      <c r="F280" s="206" t="str">
        <f>VLOOKUP(Productos!C35,Tabla3[[Nombre]:[Precio]],2,FALSE)</f>
        <v>Lavado y Limpieza</v>
      </c>
      <c r="G280" s="207">
        <v>5</v>
      </c>
      <c r="H280" s="208">
        <f>VLOOKUP(Productos!C35,Productos!C35:E170,3,FALSE)</f>
        <v>0.5</v>
      </c>
    </row>
    <row r="281" spans="2:8" x14ac:dyDescent="0.25">
      <c r="B281" s="202">
        <f>VLOOKUP(Productos!B36,Tabla3[],1,FALSE)</f>
        <v>32</v>
      </c>
      <c r="C281" s="203">
        <f t="shared" si="9"/>
        <v>32</v>
      </c>
      <c r="D281" s="204">
        <f t="shared" si="10"/>
        <v>45557</v>
      </c>
      <c r="E281" s="205" t="str">
        <f>VLOOKUP(Productos!B36,Tabla3[[ID Producto]:[Categoria]],2,FALSE)</f>
        <v>Limpiador para Piso</v>
      </c>
      <c r="F281" s="206" t="str">
        <f>VLOOKUP(Productos!C36,Tabla3[[Nombre]:[Precio]],2,FALSE)</f>
        <v>Lavado y Limpieza</v>
      </c>
      <c r="G281" s="207">
        <v>0</v>
      </c>
      <c r="H281" s="208">
        <f>VLOOKUP(Productos!C36,Productos!C36:E171,3,FALSE)</f>
        <v>0.5</v>
      </c>
    </row>
    <row r="282" spans="2:8" x14ac:dyDescent="0.25">
      <c r="B282" s="202">
        <f>VLOOKUP(Productos!B37,Tabla3[],1,FALSE)</f>
        <v>33</v>
      </c>
      <c r="C282" s="203">
        <f t="shared" ref="C282:C313" si="11">VLOOKUP(B155,B155:F281,2,FALSE)</f>
        <v>33</v>
      </c>
      <c r="D282" s="204">
        <f t="shared" ref="D282:D313" si="12">DATE(2024,9,22)</f>
        <v>45557</v>
      </c>
      <c r="E282" s="205" t="str">
        <f>VLOOKUP(Productos!B37,Tabla3[[ID Producto]:[Categoria]],2,FALSE)</f>
        <v>Cloro Leon</v>
      </c>
      <c r="F282" s="206" t="str">
        <f>VLOOKUP(Productos!C37,Tabla3[[Nombre]:[Precio]],2,FALSE)</f>
        <v>Lavado y Limpieza</v>
      </c>
      <c r="G282" s="207">
        <v>3</v>
      </c>
      <c r="H282" s="208">
        <f>VLOOKUP(Productos!C37,Productos!C37:E172,3,FALSE)</f>
        <v>0.15</v>
      </c>
    </row>
    <row r="283" spans="2:8" x14ac:dyDescent="0.25">
      <c r="B283" s="202">
        <f>VLOOKUP(Productos!B38,Tabla3[],1,FALSE)</f>
        <v>34</v>
      </c>
      <c r="C283" s="203">
        <f t="shared" si="11"/>
        <v>34</v>
      </c>
      <c r="D283" s="204">
        <f t="shared" si="12"/>
        <v>45557</v>
      </c>
      <c r="E283" s="205" t="str">
        <f>VLOOKUP(Productos!B38,Tabla3[[ID Producto]:[Categoria]],2,FALSE)</f>
        <v>Azucaradas</v>
      </c>
      <c r="F283" s="206" t="str">
        <f>VLOOKUP(Productos!C38,Tabla3[[Nombre]:[Precio]],2,FALSE)</f>
        <v>Golosinas</v>
      </c>
      <c r="G283" s="207">
        <v>0</v>
      </c>
      <c r="H283" s="208">
        <f>VLOOKUP(Productos!C38,Productos!C38:E173,3,FALSE)</f>
        <v>0.1</v>
      </c>
    </row>
    <row r="284" spans="2:8" x14ac:dyDescent="0.25">
      <c r="B284" s="202">
        <f>VLOOKUP(Productos!B39,Tabla3[],1,FALSE)</f>
        <v>35</v>
      </c>
      <c r="C284" s="203">
        <f t="shared" si="11"/>
        <v>35</v>
      </c>
      <c r="D284" s="204">
        <f t="shared" si="12"/>
        <v>45557</v>
      </c>
      <c r="E284" s="205" t="str">
        <f>VLOOKUP(Productos!B39,Tabla3[[ID Producto]:[Categoria]],2,FALSE)</f>
        <v>Yoyos</v>
      </c>
      <c r="F284" s="206" t="str">
        <f>VLOOKUP(Productos!C39,Tabla3[[Nombre]:[Precio]],2,FALSE)</f>
        <v>Golosinas</v>
      </c>
      <c r="G284" s="207">
        <v>0</v>
      </c>
      <c r="H284" s="208">
        <f>VLOOKUP(Productos!C39,Productos!C39:E174,3,FALSE)</f>
        <v>0.1</v>
      </c>
    </row>
    <row r="285" spans="2:8" x14ac:dyDescent="0.25">
      <c r="B285" s="202">
        <f>VLOOKUP(Productos!B40,Tabla3[],1,FALSE)</f>
        <v>36</v>
      </c>
      <c r="C285" s="203">
        <f t="shared" si="11"/>
        <v>36</v>
      </c>
      <c r="D285" s="204">
        <f t="shared" si="12"/>
        <v>45557</v>
      </c>
      <c r="E285" s="205" t="str">
        <f>VLOOKUP(Productos!B40,Tabla3[[ID Producto]:[Categoria]],2,FALSE)</f>
        <v>Budin</v>
      </c>
      <c r="F285" s="206" t="str">
        <f>VLOOKUP(Productos!C40,Tabla3[[Nombre]:[Precio]],2,FALSE)</f>
        <v>Golosinas</v>
      </c>
      <c r="G285" s="207">
        <v>1</v>
      </c>
      <c r="H285" s="208">
        <f>VLOOKUP(Productos!C40,Productos!C40:E175,3,FALSE)</f>
        <v>0.1</v>
      </c>
    </row>
    <row r="286" spans="2:8" x14ac:dyDescent="0.25">
      <c r="B286" s="202">
        <f>VLOOKUP(Productos!B41,Tabla3[],1,FALSE)</f>
        <v>37</v>
      </c>
      <c r="C286" s="203">
        <f t="shared" si="11"/>
        <v>37</v>
      </c>
      <c r="D286" s="204">
        <f t="shared" si="12"/>
        <v>45557</v>
      </c>
      <c r="E286" s="205" t="str">
        <f>VLOOKUP(Productos!B41,Tabla3[[ID Producto]:[Categoria]],2,FALSE)</f>
        <v>Rosca Roja</v>
      </c>
      <c r="F286" s="206" t="str">
        <f>VLOOKUP(Productos!C41,Tabla3[[Nombre]:[Precio]],2,FALSE)</f>
        <v>Golosinas</v>
      </c>
      <c r="G286" s="207">
        <v>15</v>
      </c>
      <c r="H286" s="208">
        <f>VLOOKUP(Productos!C41,Productos!C41:E176,3,FALSE)</f>
        <v>0.1</v>
      </c>
    </row>
    <row r="287" spans="2:8" x14ac:dyDescent="0.25">
      <c r="B287" s="202">
        <f>VLOOKUP(Productos!B42,Tabla3[],1,FALSE)</f>
        <v>38</v>
      </c>
      <c r="C287" s="203">
        <f t="shared" si="11"/>
        <v>38</v>
      </c>
      <c r="D287" s="204">
        <f t="shared" si="12"/>
        <v>45557</v>
      </c>
      <c r="E287" s="205" t="str">
        <f>VLOOKUP(Productos!B42,Tabla3[[ID Producto]:[Categoria]],2,FALSE)</f>
        <v>Galletas Tacos de Dulce</v>
      </c>
      <c r="F287" s="206" t="str">
        <f>VLOOKUP(Productos!C42,Tabla3[[Nombre]:[Precio]],2,FALSE)</f>
        <v>Golosinas</v>
      </c>
      <c r="G287" s="207">
        <v>6</v>
      </c>
      <c r="H287" s="208">
        <f>VLOOKUP(Productos!C42,Productos!C42:E177,3,FALSE)</f>
        <v>0.75</v>
      </c>
    </row>
    <row r="288" spans="2:8" x14ac:dyDescent="0.25">
      <c r="B288" s="202">
        <f>VLOOKUP(Productos!B43,Tabla3[],1,FALSE)</f>
        <v>39</v>
      </c>
      <c r="C288" s="203">
        <f t="shared" si="11"/>
        <v>39</v>
      </c>
      <c r="D288" s="204">
        <f t="shared" si="12"/>
        <v>45557</v>
      </c>
      <c r="E288" s="205" t="str">
        <f>VLOOKUP(Productos!B43,Tabla3[[ID Producto]:[Categoria]],2,FALSE)</f>
        <v>Galletas Tacos de Sal</v>
      </c>
      <c r="F288" s="206" t="str">
        <f>VLOOKUP(Productos!C43,Tabla3[[Nombre]:[Precio]],2,FALSE)</f>
        <v>Golosinas</v>
      </c>
      <c r="G288" s="207">
        <v>1</v>
      </c>
      <c r="H288" s="208">
        <f>VLOOKUP(Productos!C43,Productos!C43:E178,3,FALSE)</f>
        <v>0.75</v>
      </c>
    </row>
    <row r="289" spans="2:8" x14ac:dyDescent="0.25">
      <c r="B289" s="202">
        <f>VLOOKUP(Productos!B44,Tabla3[],1,FALSE)</f>
        <v>40</v>
      </c>
      <c r="C289" s="203">
        <f t="shared" si="11"/>
        <v>40</v>
      </c>
      <c r="D289" s="204">
        <f t="shared" si="12"/>
        <v>45557</v>
      </c>
      <c r="E289" s="205" t="str">
        <f>VLOOKUP(Productos!B44,Tabla3[[ID Producto]:[Categoria]],2,FALSE)</f>
        <v>Galletas Oreo</v>
      </c>
      <c r="F289" s="206" t="str">
        <f>VLOOKUP(Productos!C44,Tabla3[[Nombre]:[Precio]],2,FALSE)</f>
        <v>Golosinas</v>
      </c>
      <c r="G289" s="207">
        <v>1</v>
      </c>
      <c r="H289" s="208">
        <f>VLOOKUP(Productos!C44,Productos!C44:E179,3,FALSE)</f>
        <v>0.4</v>
      </c>
    </row>
    <row r="290" spans="2:8" x14ac:dyDescent="0.25">
      <c r="B290" s="202">
        <f>VLOOKUP(Productos!B45,Tabla3[],1,FALSE)</f>
        <v>41</v>
      </c>
      <c r="C290" s="203">
        <f t="shared" si="11"/>
        <v>41</v>
      </c>
      <c r="D290" s="204">
        <f t="shared" si="12"/>
        <v>45557</v>
      </c>
      <c r="E290" s="205" t="str">
        <f>VLOOKUP(Productos!B45,Tabla3[[ID Producto]:[Categoria]],2,FALSE)</f>
        <v>Galletas Ricas</v>
      </c>
      <c r="F290" s="206" t="str">
        <f>VLOOKUP(Productos!C45,Tabla3[[Nombre]:[Precio]],2,FALSE)</f>
        <v>Golosinas</v>
      </c>
      <c r="G290" s="207">
        <v>0</v>
      </c>
      <c r="H290" s="208">
        <f>VLOOKUP(Productos!C45,Productos!C45:E180,3,FALSE)</f>
        <v>0.5</v>
      </c>
    </row>
    <row r="291" spans="2:8" x14ac:dyDescent="0.25">
      <c r="B291" s="202">
        <f>VLOOKUP(Productos!B46,Tabla3[],1,FALSE)</f>
        <v>42</v>
      </c>
      <c r="C291" s="203">
        <f t="shared" si="11"/>
        <v>42</v>
      </c>
      <c r="D291" s="204">
        <f t="shared" si="12"/>
        <v>45557</v>
      </c>
      <c r="E291" s="205" t="str">
        <f>VLOOKUP(Productos!B46,Tabla3[[ID Producto]:[Categoria]],2,FALSE)</f>
        <v>Cigarrillos Carnival Unidad</v>
      </c>
      <c r="F291" s="206" t="str">
        <f>VLOOKUP(Productos!C46,Tabla3[[Nombre]:[Precio]],2,FALSE)</f>
        <v>Primera Necesidad</v>
      </c>
      <c r="G291" s="207">
        <v>50</v>
      </c>
      <c r="H291" s="208">
        <f>VLOOKUP(Productos!C46,Productos!C46:E181,3,FALSE)</f>
        <v>0.2</v>
      </c>
    </row>
    <row r="292" spans="2:8" x14ac:dyDescent="0.25">
      <c r="B292" s="202">
        <f>VLOOKUP(Productos!B47,Tabla3[],1,FALSE)</f>
        <v>43</v>
      </c>
      <c r="C292" s="203">
        <f t="shared" si="11"/>
        <v>43</v>
      </c>
      <c r="D292" s="204">
        <f t="shared" si="12"/>
        <v>45557</v>
      </c>
      <c r="E292" s="205" t="str">
        <f>VLOOKUP(Productos!B47,Tabla3[[ID Producto]:[Categoria]],2,FALSE)</f>
        <v>Cigarrillos Modern Unidad</v>
      </c>
      <c r="F292" s="206" t="str">
        <f>VLOOKUP(Productos!C47,Tabla3[[Nombre]:[Precio]],2,FALSE)</f>
        <v>Primera Necesidad</v>
      </c>
      <c r="G292" s="207">
        <v>51</v>
      </c>
      <c r="H292" s="208">
        <f>VLOOKUP(Productos!C47,Productos!C47:E182,3,FALSE)</f>
        <v>0.15</v>
      </c>
    </row>
    <row r="293" spans="2:8" x14ac:dyDescent="0.25">
      <c r="B293" s="202">
        <f>VLOOKUP(Productos!B48,Tabla3[],1,FALSE)</f>
        <v>44</v>
      </c>
      <c r="C293" s="203">
        <f t="shared" si="11"/>
        <v>44</v>
      </c>
      <c r="D293" s="204">
        <f t="shared" si="12"/>
        <v>45557</v>
      </c>
      <c r="E293" s="205" t="str">
        <f>VLOOKUP(Productos!B48,Tabla3[[ID Producto]:[Categoria]],2,FALSE)</f>
        <v>Cajas de Fosforos</v>
      </c>
      <c r="F293" s="206" t="str">
        <f>VLOOKUP(Productos!C48,Tabla3[[Nombre]:[Precio]],2,FALSE)</f>
        <v>Primera Necesidad</v>
      </c>
      <c r="G293" s="207">
        <v>20</v>
      </c>
      <c r="H293" s="208">
        <f>VLOOKUP(Productos!C48,Productos!C48:E183,3,FALSE)</f>
        <v>0.1</v>
      </c>
    </row>
    <row r="294" spans="2:8" x14ac:dyDescent="0.25">
      <c r="B294" s="202">
        <f>VLOOKUP(Productos!B49,Tabla3[],1,FALSE)</f>
        <v>45</v>
      </c>
      <c r="C294" s="203">
        <f t="shared" si="11"/>
        <v>45</v>
      </c>
      <c r="D294" s="204">
        <f t="shared" si="12"/>
        <v>45557</v>
      </c>
      <c r="E294" s="205" t="str">
        <f>VLOOKUP(Productos!B49,Tabla3[[ID Producto]:[Categoria]],2,FALSE)</f>
        <v>Ranchero</v>
      </c>
      <c r="F294" s="206" t="str">
        <f>VLOOKUP(Productos!C49,Tabla3[[Nombre]:[Precio]],2,FALSE)</f>
        <v>Primera Necesidad</v>
      </c>
      <c r="G294" s="207">
        <v>11</v>
      </c>
      <c r="H294" s="208">
        <f>VLOOKUP(Productos!C49,Productos!C49:E184,3,FALSE)</f>
        <v>0.25</v>
      </c>
    </row>
    <row r="295" spans="2:8" x14ac:dyDescent="0.25">
      <c r="B295" s="202">
        <f>VLOOKUP(Productos!B50,Tabla3[],1,FALSE)</f>
        <v>46</v>
      </c>
      <c r="C295" s="203">
        <f t="shared" si="11"/>
        <v>46</v>
      </c>
      <c r="D295" s="204">
        <f t="shared" si="12"/>
        <v>45557</v>
      </c>
      <c r="E295" s="205" t="str">
        <f>VLOOKUP(Productos!B50,Tabla3[[ID Producto]:[Categoria]],2,FALSE)</f>
        <v>Criollita</v>
      </c>
      <c r="F295" s="206" t="str">
        <f>VLOOKUP(Productos!C50,Tabla3[[Nombre]:[Precio]],2,FALSE)</f>
        <v>Primera Necesidad</v>
      </c>
      <c r="G295" s="207">
        <v>4</v>
      </c>
      <c r="H295" s="208">
        <f>VLOOKUP(Productos!C50,Productos!C50:E185,3,FALSE)</f>
        <v>0.25</v>
      </c>
    </row>
    <row r="296" spans="2:8" x14ac:dyDescent="0.25">
      <c r="B296" s="202">
        <f>VLOOKUP(Productos!B51,Tabla3[],1,FALSE)</f>
        <v>47</v>
      </c>
      <c r="C296" s="203">
        <f t="shared" si="11"/>
        <v>47</v>
      </c>
      <c r="D296" s="204">
        <f t="shared" si="12"/>
        <v>45557</v>
      </c>
      <c r="E296" s="205" t="str">
        <f>VLOOKUP(Productos!B51,Tabla3[[ID Producto]:[Categoria]],2,FALSE)</f>
        <v>Rapiditos</v>
      </c>
      <c r="F296" s="206" t="str">
        <f>VLOOKUP(Productos!C51,Tabla3[[Nombre]:[Precio]],2,FALSE)</f>
        <v>Primera Necesidad</v>
      </c>
      <c r="G296" s="207">
        <v>1</v>
      </c>
      <c r="H296" s="208">
        <f>VLOOKUP(Productos!C51,Productos!C51:E186,3,FALSE)</f>
        <v>0.75</v>
      </c>
    </row>
    <row r="297" spans="2:8" x14ac:dyDescent="0.25">
      <c r="B297" s="202">
        <f>VLOOKUP(Productos!B52,Tabla3[],1,FALSE)</f>
        <v>48</v>
      </c>
      <c r="C297" s="203">
        <f t="shared" si="11"/>
        <v>48</v>
      </c>
      <c r="D297" s="204">
        <f t="shared" si="12"/>
        <v>45557</v>
      </c>
      <c r="E297" s="205" t="str">
        <f>VLOOKUP(Productos!B52,Tabla3[[ID Producto]:[Categoria]],2,FALSE)</f>
        <v>Salsa de Tomate en Sachet</v>
      </c>
      <c r="F297" s="206" t="str">
        <f>VLOOKUP(Productos!C52,Tabla3[[Nombre]:[Precio]],2,FALSE)</f>
        <v>Primera Necesidad</v>
      </c>
      <c r="G297" s="207">
        <v>12</v>
      </c>
      <c r="H297" s="208">
        <f>VLOOKUP(Productos!C52,Productos!C52:E187,3,FALSE)</f>
        <v>0.35</v>
      </c>
    </row>
    <row r="298" spans="2:8" x14ac:dyDescent="0.25">
      <c r="B298" s="202">
        <f>VLOOKUP(Productos!B53,Tabla3[],1,FALSE)</f>
        <v>49</v>
      </c>
      <c r="C298" s="203">
        <f t="shared" si="11"/>
        <v>49</v>
      </c>
      <c r="D298" s="204">
        <f t="shared" si="12"/>
        <v>45557</v>
      </c>
      <c r="E298" s="205" t="str">
        <f>VLOOKUP(Productos!B53,Tabla3[[ID Producto]:[Categoria]],2,FALSE)</f>
        <v>Mayonesa en Sachet</v>
      </c>
      <c r="F298" s="206" t="str">
        <f>VLOOKUP(Productos!C53,Tabla3[[Nombre]:[Precio]],2,FALSE)</f>
        <v>Primera Necesidad</v>
      </c>
      <c r="G298" s="207">
        <v>12</v>
      </c>
      <c r="H298" s="208">
        <f>VLOOKUP(Productos!C53,Productos!C53:E188,3,FALSE)</f>
        <v>0.35</v>
      </c>
    </row>
    <row r="299" spans="2:8" x14ac:dyDescent="0.25">
      <c r="B299" s="202">
        <f>VLOOKUP(Productos!B54,Tabla3[],1,FALSE)</f>
        <v>50</v>
      </c>
      <c r="C299" s="203">
        <f t="shared" si="11"/>
        <v>50</v>
      </c>
      <c r="D299" s="204">
        <f t="shared" si="12"/>
        <v>45557</v>
      </c>
      <c r="E299" s="205" t="str">
        <f>VLOOKUP(Productos!B54,Tabla3[[ID Producto]:[Categoria]],2,FALSE)</f>
        <v>Mostaza</v>
      </c>
      <c r="F299" s="206" t="str">
        <f>VLOOKUP(Productos!C54,Tabla3[[Nombre]:[Precio]],2,FALSE)</f>
        <v>Primera Necesidad</v>
      </c>
      <c r="G299" s="207">
        <v>4</v>
      </c>
      <c r="H299" s="208">
        <f>VLOOKUP(Productos!C54,Productos!C54:E189,3,FALSE)</f>
        <v>0.35</v>
      </c>
    </row>
    <row r="300" spans="2:8" x14ac:dyDescent="0.25">
      <c r="B300" s="202">
        <f>VLOOKUP(Productos!B55,Tabla3[],1,FALSE)</f>
        <v>51</v>
      </c>
      <c r="C300" s="203">
        <f t="shared" si="11"/>
        <v>51</v>
      </c>
      <c r="D300" s="204">
        <f t="shared" si="12"/>
        <v>45557</v>
      </c>
      <c r="E300" s="205" t="str">
        <f>VLOOKUP(Productos!B55,Tabla3[[ID Producto]:[Categoria]],2,FALSE)</f>
        <v>Leche en Polvo La Vaquita</v>
      </c>
      <c r="F300" s="206" t="str">
        <f>VLOOKUP(Productos!C55,Tabla3[[Nombre]:[Precio]],2,FALSE)</f>
        <v>Primera Necesidad</v>
      </c>
      <c r="G300" s="207">
        <v>9</v>
      </c>
      <c r="H300" s="208">
        <f>VLOOKUP(Productos!C55,Productos!C55:E190,3,FALSE)</f>
        <v>0.5</v>
      </c>
    </row>
    <row r="301" spans="2:8" x14ac:dyDescent="0.25">
      <c r="B301" s="202">
        <f>VLOOKUP(Productos!B56,Tabla3[],1,FALSE)</f>
        <v>52</v>
      </c>
      <c r="C301" s="203">
        <f t="shared" si="11"/>
        <v>52</v>
      </c>
      <c r="D301" s="204">
        <f t="shared" si="12"/>
        <v>45557</v>
      </c>
      <c r="E301" s="205" t="str">
        <f>VLOOKUP(Productos!B56,Tabla3[[ID Producto]:[Categoria]],2,FALSE)</f>
        <v>La Sazón</v>
      </c>
      <c r="F301" s="206" t="str">
        <f>VLOOKUP(Productos!C56,Tabla3[[Nombre]:[Precio]],2,FALSE)</f>
        <v>Primera Necesidad</v>
      </c>
      <c r="G301" s="207">
        <v>0</v>
      </c>
      <c r="H301" s="208">
        <f>VLOOKUP(Productos!C56,Productos!C56:E191,3,FALSE)</f>
        <v>0.35</v>
      </c>
    </row>
    <row r="302" spans="2:8" x14ac:dyDescent="0.25">
      <c r="B302" s="202">
        <f>VLOOKUP(Productos!B57,Tabla3[],1,FALSE)</f>
        <v>53</v>
      </c>
      <c r="C302" s="203">
        <f t="shared" si="11"/>
        <v>53</v>
      </c>
      <c r="D302" s="204">
        <f t="shared" si="12"/>
        <v>45557</v>
      </c>
      <c r="E302" s="205" t="str">
        <f>VLOOKUP(Productos!B57,Tabla3[[ID Producto]:[Categoria]],2,FALSE)</f>
        <v>Crema para Peinar Sedal</v>
      </c>
      <c r="F302" s="206" t="str">
        <f>VLOOKUP(Productos!C57,Tabla3[[Nombre]:[Precio]],2,FALSE)</f>
        <v>Primera Necesidad</v>
      </c>
      <c r="G302" s="207">
        <v>10</v>
      </c>
      <c r="H302" s="208">
        <f>VLOOKUP(Productos!C57,Productos!C57:E192,3,FALSE)</f>
        <v>0.3</v>
      </c>
    </row>
    <row r="303" spans="2:8" x14ac:dyDescent="0.25">
      <c r="B303" s="202">
        <f>VLOOKUP(Productos!B58,Tabla3[],1,FALSE)</f>
        <v>54</v>
      </c>
      <c r="C303" s="203">
        <f t="shared" si="11"/>
        <v>54</v>
      </c>
      <c r="D303" s="204">
        <f t="shared" si="12"/>
        <v>45557</v>
      </c>
      <c r="E303" s="205" t="str">
        <f>VLOOKUP(Productos!B58,Tabla3[[ID Producto]:[Categoria]],2,FALSE)</f>
        <v>Desodorante en Sachet Hombres</v>
      </c>
      <c r="F303" s="206" t="str">
        <f>VLOOKUP(Productos!C58,Tabla3[[Nombre]:[Precio]],2,FALSE)</f>
        <v>Limpieza Personal</v>
      </c>
      <c r="G303" s="207">
        <v>1</v>
      </c>
      <c r="H303" s="208">
        <f>VLOOKUP(Productos!C58,Productos!C58:E193,3,FALSE)</f>
        <v>0.3</v>
      </c>
    </row>
    <row r="304" spans="2:8" x14ac:dyDescent="0.25">
      <c r="B304" s="202">
        <f>VLOOKUP(Productos!B59,Tabla3[],1,FALSE)</f>
        <v>55</v>
      </c>
      <c r="C304" s="203">
        <f t="shared" si="11"/>
        <v>55</v>
      </c>
      <c r="D304" s="204">
        <f t="shared" si="12"/>
        <v>45557</v>
      </c>
      <c r="E304" s="205" t="str">
        <f>VLOOKUP(Productos!B59,Tabla3[[ID Producto]:[Categoria]],2,FALSE)</f>
        <v>Desodorante en Sachet Mujeres</v>
      </c>
      <c r="F304" s="206" t="str">
        <f>VLOOKUP(Productos!C59,Tabla3[[Nombre]:[Precio]],2,FALSE)</f>
        <v>Limpieza Personal</v>
      </c>
      <c r="G304" s="207">
        <v>7</v>
      </c>
      <c r="H304" s="208">
        <f>VLOOKUP(Productos!C59,Productos!C59:E194,3,FALSE)</f>
        <v>0.3</v>
      </c>
    </row>
    <row r="305" spans="2:8" x14ac:dyDescent="0.25">
      <c r="B305" s="202">
        <f>VLOOKUP(Productos!B60,Tabla3[],1,FALSE)</f>
        <v>56</v>
      </c>
      <c r="C305" s="203">
        <f t="shared" si="11"/>
        <v>56</v>
      </c>
      <c r="D305" s="204">
        <f t="shared" si="12"/>
        <v>45557</v>
      </c>
      <c r="E305" s="205" t="str">
        <f>VLOOKUP(Productos!B60,Tabla3[[ID Producto]:[Categoria]],2,FALSE)</f>
        <v>Mantequilla Bonella en Sachet</v>
      </c>
      <c r="F305" s="206" t="str">
        <f>VLOOKUP(Productos!C60,Tabla3[[Nombre]:[Precio]],2,FALSE)</f>
        <v>Primera Necesidad</v>
      </c>
      <c r="G305" s="207">
        <v>2</v>
      </c>
      <c r="H305" s="208">
        <f>VLOOKUP(Productos!C60,Productos!C60:E195,3,FALSE)</f>
        <v>0.5</v>
      </c>
    </row>
    <row r="306" spans="2:8" x14ac:dyDescent="0.25">
      <c r="B306" s="202">
        <f>VLOOKUP(Productos!B61,Tabla3[],1,FALSE)</f>
        <v>57</v>
      </c>
      <c r="C306" s="203">
        <f t="shared" si="11"/>
        <v>57</v>
      </c>
      <c r="D306" s="204">
        <f t="shared" si="12"/>
        <v>45557</v>
      </c>
      <c r="E306" s="205" t="str">
        <f>VLOOKUP(Productos!B61,Tabla3[[ID Producto]:[Categoria]],2,FALSE)</f>
        <v>Gel Ego Sachet</v>
      </c>
      <c r="F306" s="206" t="str">
        <f>VLOOKUP(Productos!C61,Tabla3[[Nombre]:[Precio]],2,FALSE)</f>
        <v>Primera Necesidad</v>
      </c>
      <c r="G306" s="207">
        <v>0</v>
      </c>
      <c r="H306" s="208">
        <f>VLOOKUP(Productos!C61,Productos!C61:E196,3,FALSE)</f>
        <v>0.3</v>
      </c>
    </row>
    <row r="307" spans="2:8" x14ac:dyDescent="0.25">
      <c r="B307" s="202">
        <f>VLOOKUP(Productos!B62,Tabla3[],1,FALSE)</f>
        <v>58</v>
      </c>
      <c r="C307" s="203">
        <f t="shared" si="11"/>
        <v>58</v>
      </c>
      <c r="D307" s="204">
        <f t="shared" si="12"/>
        <v>45557</v>
      </c>
      <c r="E307" s="205" t="str">
        <f>VLOOKUP(Productos!B62,Tabla3[[ID Producto]:[Categoria]],2,FALSE)</f>
        <v>Café Cayetano</v>
      </c>
      <c r="F307" s="206" t="str">
        <f>VLOOKUP(Productos!C62,Tabla3[[Nombre]:[Precio]],2,FALSE)</f>
        <v>Primera Necesidad</v>
      </c>
      <c r="G307" s="207">
        <v>15</v>
      </c>
      <c r="H307" s="208">
        <f>VLOOKUP(Productos!C62,Productos!C62:E197,3,FALSE)</f>
        <v>0.25</v>
      </c>
    </row>
    <row r="308" spans="2:8" x14ac:dyDescent="0.25">
      <c r="B308" s="202">
        <f>VLOOKUP(Productos!B63,Tabla3[],1,FALSE)</f>
        <v>59</v>
      </c>
      <c r="C308" s="203">
        <f t="shared" si="11"/>
        <v>59</v>
      </c>
      <c r="D308" s="204">
        <f t="shared" si="12"/>
        <v>45557</v>
      </c>
      <c r="E308" s="205" t="str">
        <f>VLOOKUP(Productos!B63,Tabla3[[ID Producto]:[Categoria]],2,FALSE)</f>
        <v>Cocoa</v>
      </c>
      <c r="F308" s="206" t="str">
        <f>VLOOKUP(Productos!C63,Tabla3[[Nombre]:[Precio]],2,FALSE)</f>
        <v>Primera Necesidad</v>
      </c>
      <c r="G308" s="207">
        <v>9</v>
      </c>
      <c r="H308" s="208">
        <f>VLOOKUP(Productos!C63,Productos!C63:E198,3,FALSE)</f>
        <v>0.25</v>
      </c>
    </row>
    <row r="309" spans="2:8" x14ac:dyDescent="0.25">
      <c r="B309" s="202">
        <f>VLOOKUP(Productos!B64,Tabla3[],1,FALSE)</f>
        <v>60</v>
      </c>
      <c r="C309" s="203">
        <f t="shared" si="11"/>
        <v>60</v>
      </c>
      <c r="D309" s="204">
        <f t="shared" si="12"/>
        <v>45557</v>
      </c>
      <c r="E309" s="205" t="str">
        <f>VLOOKUP(Productos!B64,Tabla3[[ID Producto]:[Categoria]],2,FALSE)</f>
        <v>Jugos Yá</v>
      </c>
      <c r="F309" s="206" t="str">
        <f>VLOOKUP(Productos!C64,Tabla3[[Nombre]:[Precio]],2,FALSE)</f>
        <v>Primera Necesidad</v>
      </c>
      <c r="G309" s="207">
        <v>0</v>
      </c>
      <c r="H309" s="208">
        <f>VLOOKUP(Productos!C64,Productos!C64:E199,3,FALSE)</f>
        <v>0.3</v>
      </c>
    </row>
    <row r="310" spans="2:8" x14ac:dyDescent="0.25">
      <c r="B310" s="202">
        <f>VLOOKUP(Productos!B65,Tabla3[],1,FALSE)</f>
        <v>61</v>
      </c>
      <c r="C310" s="203">
        <f t="shared" si="11"/>
        <v>61</v>
      </c>
      <c r="D310" s="204">
        <f t="shared" si="12"/>
        <v>45557</v>
      </c>
      <c r="E310" s="205" t="str">
        <f>VLOOKUP(Productos!B65,Tabla3[[ID Producto]:[Categoria]],2,FALSE)</f>
        <v>Huevos</v>
      </c>
      <c r="F310" s="206" t="str">
        <f>VLOOKUP(Productos!C65,Tabla3[[Nombre]:[Precio]],2,FALSE)</f>
        <v>Embutidos</v>
      </c>
      <c r="G310" s="207">
        <v>23</v>
      </c>
      <c r="H310" s="208">
        <f>VLOOKUP(Productos!C65,Productos!C65:E200,3,FALSE)</f>
        <v>0.2</v>
      </c>
    </row>
    <row r="311" spans="2:8" x14ac:dyDescent="0.25">
      <c r="B311" s="202">
        <f>VLOOKUP(Productos!B66,Tabla3[],1,FALSE)</f>
        <v>62</v>
      </c>
      <c r="C311" s="203">
        <f t="shared" si="11"/>
        <v>62</v>
      </c>
      <c r="D311" s="204">
        <f t="shared" si="12"/>
        <v>45557</v>
      </c>
      <c r="E311" s="205" t="str">
        <f>VLOOKUP(Productos!B66,Tabla3[[ID Producto]:[Categoria]],2,FALSE)</f>
        <v>Salsa China en Botella</v>
      </c>
      <c r="F311" s="206" t="str">
        <f>VLOOKUP(Productos!C66,Tabla3[[Nombre]:[Precio]],2,FALSE)</f>
        <v>Primera Necesidad</v>
      </c>
      <c r="G311" s="207">
        <v>4</v>
      </c>
      <c r="H311" s="208">
        <f>VLOOKUP(Productos!C66,Productos!C66:E201,3,FALSE)</f>
        <v>0.8</v>
      </c>
    </row>
    <row r="312" spans="2:8" x14ac:dyDescent="0.25">
      <c r="B312" s="202">
        <f>VLOOKUP(Productos!B67,Tabla3[],1,FALSE)</f>
        <v>63</v>
      </c>
      <c r="C312" s="203">
        <f t="shared" si="11"/>
        <v>63</v>
      </c>
      <c r="D312" s="204">
        <f t="shared" si="12"/>
        <v>45557</v>
      </c>
      <c r="E312" s="205" t="str">
        <f>VLOOKUP(Productos!B67,Tabla3[[ID Producto]:[Categoria]],2,FALSE)</f>
        <v>Vinagre Blanco en Botella</v>
      </c>
      <c r="F312" s="206" t="str">
        <f>VLOOKUP(Productos!C67,Tabla3[[Nombre]:[Precio]],2,FALSE)</f>
        <v>Primera Necesidad</v>
      </c>
      <c r="G312" s="207">
        <v>1</v>
      </c>
      <c r="H312" s="208">
        <f>VLOOKUP(Productos!C67,Productos!C67:E202,3,FALSE)</f>
        <v>1.1499999999999999</v>
      </c>
    </row>
    <row r="313" spans="2:8" x14ac:dyDescent="0.25">
      <c r="B313" s="202">
        <f>VLOOKUP(Productos!B68,Tabla3[],1,FALSE)</f>
        <v>64</v>
      </c>
      <c r="C313" s="203">
        <f t="shared" si="11"/>
        <v>64</v>
      </c>
      <c r="D313" s="204">
        <f t="shared" si="12"/>
        <v>45557</v>
      </c>
      <c r="E313" s="205" t="str">
        <f>VLOOKUP(Productos!B68,Tabla3[[ID Producto]:[Categoria]],2,FALSE)</f>
        <v>Lustre Unidad</v>
      </c>
      <c r="F313" s="206" t="str">
        <f>VLOOKUP(Productos!C68,Tabla3[[Nombre]:[Precio]],2,FALSE)</f>
        <v>Lavado y Limpieza</v>
      </c>
      <c r="G313" s="207">
        <v>9</v>
      </c>
      <c r="H313" s="208">
        <f>VLOOKUP(Productos!C68,Productos!C68:E203,3,FALSE)</f>
        <v>0.1</v>
      </c>
    </row>
    <row r="314" spans="2:8" x14ac:dyDescent="0.25">
      <c r="B314" s="202">
        <f>VLOOKUP(Productos!B69,Tabla3[],1,FALSE)</f>
        <v>65</v>
      </c>
      <c r="C314" s="203">
        <f t="shared" ref="C314:C345" si="13">VLOOKUP(B187,B187:F313,2,FALSE)</f>
        <v>65</v>
      </c>
      <c r="D314" s="204">
        <f t="shared" ref="D314:D345" si="14">DATE(2024,9,22)</f>
        <v>45557</v>
      </c>
      <c r="E314" s="205" t="str">
        <f>VLOOKUP(Productos!B69,Tabla3[[ID Producto]:[Categoria]],2,FALSE)</f>
        <v>Lustre Paquete</v>
      </c>
      <c r="F314" s="206" t="str">
        <f>VLOOKUP(Productos!C69,Tabla3[[Nombre]:[Precio]],2,FALSE)</f>
        <v>Lavado y Limpieza</v>
      </c>
      <c r="G314" s="207">
        <v>3</v>
      </c>
      <c r="H314" s="208">
        <f>VLOOKUP(Productos!C69,Productos!C69:E204,3,FALSE)</f>
        <v>0.3</v>
      </c>
    </row>
    <row r="315" spans="2:8" x14ac:dyDescent="0.25">
      <c r="B315" s="202">
        <f>VLOOKUP(Productos!B70,Tabla3[],1,FALSE)</f>
        <v>66</v>
      </c>
      <c r="C315" s="203">
        <f t="shared" si="13"/>
        <v>66</v>
      </c>
      <c r="D315" s="204">
        <f t="shared" si="14"/>
        <v>45557</v>
      </c>
      <c r="E315" s="205" t="str">
        <f>VLOOKUP(Productos!B70,Tabla3[[ID Producto]:[Categoria]],2,FALSE)</f>
        <v>Chocolate Osito</v>
      </c>
      <c r="F315" s="206" t="str">
        <f>VLOOKUP(Productos!C70,Tabla3[[Nombre]:[Precio]],2,FALSE)</f>
        <v>Golosinas</v>
      </c>
      <c r="G315" s="207">
        <v>9</v>
      </c>
      <c r="H315" s="208">
        <f>VLOOKUP(Productos!C70,Productos!C70:E205,3,FALSE)</f>
        <v>0.3</v>
      </c>
    </row>
    <row r="316" spans="2:8" x14ac:dyDescent="0.25">
      <c r="B316" s="202">
        <f>VLOOKUP(Productos!B71,Tabla3[],1,FALSE)</f>
        <v>67</v>
      </c>
      <c r="C316" s="203">
        <f t="shared" si="13"/>
        <v>67</v>
      </c>
      <c r="D316" s="204">
        <f t="shared" si="14"/>
        <v>45557</v>
      </c>
      <c r="E316" s="205" t="str">
        <f>VLOOKUP(Productos!B71,Tabla3[[ID Producto]:[Categoria]],2,FALSE)</f>
        <v>Ramoncitos</v>
      </c>
      <c r="F316" s="206" t="str">
        <f>VLOOKUP(Productos!C71,Tabla3[[Nombre]:[Precio]],2,FALSE)</f>
        <v>Golosinas</v>
      </c>
      <c r="G316" s="207">
        <v>0</v>
      </c>
      <c r="H316" s="208">
        <f>VLOOKUP(Productos!C71,Productos!C71:E206,3,FALSE)</f>
        <v>0.1</v>
      </c>
    </row>
    <row r="317" spans="2:8" x14ac:dyDescent="0.25">
      <c r="B317" s="202">
        <f>VLOOKUP(Productos!B72,Tabla3[],1,FALSE)</f>
        <v>68</v>
      </c>
      <c r="C317" s="203">
        <f t="shared" si="13"/>
        <v>68</v>
      </c>
      <c r="D317" s="204">
        <f t="shared" si="14"/>
        <v>45557</v>
      </c>
      <c r="E317" s="205" t="str">
        <f>VLOOKUP(Productos!B72,Tabla3[[ID Producto]:[Categoria]],2,FALSE)</f>
        <v>Galleta de Amor</v>
      </c>
      <c r="F317" s="206" t="str">
        <f>VLOOKUP(Productos!C72,Tabla3[[Nombre]:[Precio]],2,FALSE)</f>
        <v>Golosinas</v>
      </c>
      <c r="G317" s="207">
        <v>6</v>
      </c>
      <c r="H317" s="208">
        <f>VLOOKUP(Productos!C72,Productos!C72:E207,3,FALSE)</f>
        <v>0.4</v>
      </c>
    </row>
    <row r="318" spans="2:8" x14ac:dyDescent="0.25">
      <c r="B318" s="202">
        <f>VLOOKUP(Productos!B73,Tabla3[],1,FALSE)</f>
        <v>69</v>
      </c>
      <c r="C318" s="203">
        <f t="shared" si="13"/>
        <v>69</v>
      </c>
      <c r="D318" s="204">
        <f t="shared" si="14"/>
        <v>45557</v>
      </c>
      <c r="E318" s="205" t="str">
        <f>VLOOKUP(Productos!B73,Tabla3[[ID Producto]:[Categoria]],2,FALSE)</f>
        <v xml:space="preserve">Cebolla Colorada  </v>
      </c>
      <c r="F318" s="206" t="str">
        <f>VLOOKUP(Productos!C73,Tabla3[[Nombre]:[Precio]],2,FALSE)</f>
        <v>Primera Necesidad</v>
      </c>
      <c r="G318" s="207">
        <v>8</v>
      </c>
      <c r="H318" s="208">
        <f>VLOOKUP(Productos!C73,Productos!C73:E208,3,FALSE)</f>
        <v>0.2</v>
      </c>
    </row>
    <row r="319" spans="2:8" x14ac:dyDescent="0.25">
      <c r="B319" s="202">
        <f>VLOOKUP(Productos!B74,Tabla3[],1,FALSE)</f>
        <v>70</v>
      </c>
      <c r="C319" s="203">
        <f t="shared" si="13"/>
        <v>70</v>
      </c>
      <c r="D319" s="204">
        <f t="shared" si="14"/>
        <v>45557</v>
      </c>
      <c r="E319" s="205" t="str">
        <f>VLOOKUP(Productos!B74,Tabla3[[ID Producto]:[Categoria]],2,FALSE)</f>
        <v>Cebolla Blanca</v>
      </c>
      <c r="F319" s="206" t="str">
        <f>VLOOKUP(Productos!C74,Tabla3[[Nombre]:[Precio]],2,FALSE)</f>
        <v>Primera Necesidad</v>
      </c>
      <c r="G319" s="207">
        <v>0</v>
      </c>
      <c r="H319" s="208">
        <f>VLOOKUP(Productos!C74,Productos!C74:E209,3,FALSE)</f>
        <v>0.1</v>
      </c>
    </row>
    <row r="320" spans="2:8" x14ac:dyDescent="0.25">
      <c r="B320" s="202">
        <f>VLOOKUP(Productos!B75,Tabla3[],1,FALSE)</f>
        <v>71</v>
      </c>
      <c r="C320" s="203">
        <f t="shared" si="13"/>
        <v>71</v>
      </c>
      <c r="D320" s="204">
        <f t="shared" si="14"/>
        <v>45557</v>
      </c>
      <c r="E320" s="205" t="str">
        <f>VLOOKUP(Productos!B75,Tabla3[[ID Producto]:[Categoria]],2,FALSE)</f>
        <v>Tomate</v>
      </c>
      <c r="F320" s="206" t="str">
        <f>VLOOKUP(Productos!C75,Tabla3[[Nombre]:[Precio]],2,FALSE)</f>
        <v>Primera Necesidad</v>
      </c>
      <c r="G320" s="207">
        <v>8</v>
      </c>
      <c r="H320" s="208">
        <f>VLOOKUP(Productos!C75,Productos!C75:E210,3,FALSE)</f>
        <v>0.2</v>
      </c>
    </row>
    <row r="321" spans="2:8" x14ac:dyDescent="0.25">
      <c r="B321" s="202">
        <f>VLOOKUP(Productos!B76,Tabla3[],1,FALSE)</f>
        <v>72</v>
      </c>
      <c r="C321" s="203">
        <f t="shared" si="13"/>
        <v>72</v>
      </c>
      <c r="D321" s="204">
        <f t="shared" si="14"/>
        <v>45557</v>
      </c>
      <c r="E321" s="205" t="str">
        <f>VLOOKUP(Productos!B76,Tabla3[[ID Producto]:[Categoria]],2,FALSE)</f>
        <v>Pimiento</v>
      </c>
      <c r="F321" s="206" t="str">
        <f>VLOOKUP(Productos!C76,Tabla3[[Nombre]:[Precio]],2,FALSE)</f>
        <v>Primera Necesidad</v>
      </c>
      <c r="G321" s="207">
        <v>6</v>
      </c>
      <c r="H321" s="208">
        <f>VLOOKUP(Productos!C76,Productos!C76:E211,3,FALSE)</f>
        <v>0.2</v>
      </c>
    </row>
    <row r="322" spans="2:8" x14ac:dyDescent="0.25">
      <c r="B322" s="202">
        <f>VLOOKUP(Productos!B77,Tabla3[],1,FALSE)</f>
        <v>73</v>
      </c>
      <c r="C322" s="203">
        <f t="shared" si="13"/>
        <v>73</v>
      </c>
      <c r="D322" s="204">
        <f t="shared" si="14"/>
        <v>45557</v>
      </c>
      <c r="E322" s="205" t="str">
        <f>VLOOKUP(Productos!B77,Tabla3[[ID Producto]:[Categoria]],2,FALSE)</f>
        <v xml:space="preserve">Papa </v>
      </c>
      <c r="F322" s="206" t="str">
        <f>VLOOKUP(Productos!C77,Tabla3[[Nombre]:[Precio]],2,FALSE)</f>
        <v>Primera Necesidad</v>
      </c>
      <c r="G322" s="207">
        <v>0</v>
      </c>
      <c r="H322" s="208">
        <f>VLOOKUP(Productos!C77,Productos!C77:E212,3,FALSE)</f>
        <v>0.2</v>
      </c>
    </row>
    <row r="323" spans="2:8" x14ac:dyDescent="0.25">
      <c r="B323" s="202">
        <f>VLOOKUP(Productos!B78,Tabla3[],1,FALSE)</f>
        <v>74</v>
      </c>
      <c r="C323" s="203">
        <f t="shared" si="13"/>
        <v>74</v>
      </c>
      <c r="D323" s="204">
        <f t="shared" si="14"/>
        <v>45557</v>
      </c>
      <c r="E323" s="205" t="str">
        <f>VLOOKUP(Productos!B78,Tabla3[[ID Producto]:[Categoria]],2,FALSE)</f>
        <v>Pimienta</v>
      </c>
      <c r="F323" s="206" t="str">
        <f>VLOOKUP(Productos!C78,Tabla3[[Nombre]:[Precio]],2,FALSE)</f>
        <v>Primera Necesidad</v>
      </c>
      <c r="G323" s="207">
        <v>30</v>
      </c>
      <c r="H323" s="208">
        <f>VLOOKUP(Productos!C78,Productos!C78:E213,3,FALSE)</f>
        <v>0.1</v>
      </c>
    </row>
    <row r="324" spans="2:8" x14ac:dyDescent="0.25">
      <c r="B324" s="202">
        <f>VLOOKUP(Productos!B79,Tabla3[],1,FALSE)</f>
        <v>75</v>
      </c>
      <c r="C324" s="203">
        <f t="shared" si="13"/>
        <v>75</v>
      </c>
      <c r="D324" s="204">
        <f t="shared" si="14"/>
        <v>45557</v>
      </c>
      <c r="E324" s="205" t="str">
        <f>VLOOKUP(Productos!B79,Tabla3[[ID Producto]:[Categoria]],2,FALSE)</f>
        <v>Ajo en sobre</v>
      </c>
      <c r="F324" s="206" t="str">
        <f>VLOOKUP(Productos!C79,Tabla3[[Nombre]:[Precio]],2,FALSE)</f>
        <v>Primera Necesidad</v>
      </c>
      <c r="G324" s="207">
        <v>0</v>
      </c>
      <c r="H324" s="208">
        <f>VLOOKUP(Productos!C79,Productos!C79:E214,3,FALSE)</f>
        <v>0.1</v>
      </c>
    </row>
    <row r="325" spans="2:8" x14ac:dyDescent="0.25">
      <c r="B325" s="202">
        <f>VLOOKUP(Productos!B80,Tabla3[],1,FALSE)</f>
        <v>76</v>
      </c>
      <c r="C325" s="203">
        <f t="shared" si="13"/>
        <v>76</v>
      </c>
      <c r="D325" s="204">
        <f t="shared" si="14"/>
        <v>45557</v>
      </c>
      <c r="E325" s="205" t="str">
        <f>VLOOKUP(Productos!B80,Tabla3[[ID Producto]:[Categoria]],2,FALSE)</f>
        <v>Sabora</v>
      </c>
      <c r="F325" s="206" t="str">
        <f>VLOOKUP(Productos!C80,Tabla3[[Nombre]:[Precio]],2,FALSE)</f>
        <v>Primera Necesidad</v>
      </c>
      <c r="G325" s="207">
        <v>60</v>
      </c>
      <c r="H325" s="208">
        <f>VLOOKUP(Productos!C80,Productos!C80:E215,3,FALSE)</f>
        <v>0.1</v>
      </c>
    </row>
    <row r="326" spans="2:8" x14ac:dyDescent="0.25">
      <c r="B326" s="202">
        <f>VLOOKUP(Productos!B81,Tabla3[],1,FALSE)</f>
        <v>77</v>
      </c>
      <c r="C326" s="203">
        <f t="shared" si="13"/>
        <v>77</v>
      </c>
      <c r="D326" s="204">
        <f t="shared" si="14"/>
        <v>45557</v>
      </c>
      <c r="E326" s="205" t="str">
        <f>VLOOKUP(Productos!B81,Tabla3[[ID Producto]:[Categoria]],2,FALSE)</f>
        <v>Achiote en sachet</v>
      </c>
      <c r="F326" s="206" t="str">
        <f>VLOOKUP(Productos!C81,Tabla3[[Nombre]:[Precio]],2,FALSE)</f>
        <v>Primera Necesidad</v>
      </c>
      <c r="G326" s="207">
        <v>20</v>
      </c>
      <c r="H326" s="208">
        <f>VLOOKUP(Productos!C81,Productos!C81:E216,3,FALSE)</f>
        <v>0.2</v>
      </c>
    </row>
    <row r="327" spans="2:8" x14ac:dyDescent="0.25">
      <c r="B327" s="202">
        <f>VLOOKUP(Productos!B82,Tabla3[],1,FALSE)</f>
        <v>78</v>
      </c>
      <c r="C327" s="203">
        <f t="shared" si="13"/>
        <v>78</v>
      </c>
      <c r="D327" s="204">
        <f t="shared" si="14"/>
        <v>45557</v>
      </c>
      <c r="E327" s="205" t="str">
        <f>VLOOKUP(Productos!B82,Tabla3[[ID Producto]:[Categoria]],2,FALSE)</f>
        <v>Achiote en Pepa</v>
      </c>
      <c r="F327" s="206" t="str">
        <f>VLOOKUP(Productos!C82,Tabla3[[Nombre]:[Precio]],2,FALSE)</f>
        <v>Primera Necesidad</v>
      </c>
      <c r="G327" s="207">
        <v>6</v>
      </c>
      <c r="H327" s="208">
        <f>VLOOKUP(Productos!C82,Productos!C82:E217,3,FALSE)</f>
        <v>0.1</v>
      </c>
    </row>
    <row r="328" spans="2:8" x14ac:dyDescent="0.25">
      <c r="B328" s="202">
        <f>VLOOKUP(Productos!B83,Tabla3[],1,FALSE)</f>
        <v>79</v>
      </c>
      <c r="C328" s="203">
        <f t="shared" si="13"/>
        <v>79</v>
      </c>
      <c r="D328" s="204">
        <f t="shared" si="14"/>
        <v>45557</v>
      </c>
      <c r="E328" s="205" t="str">
        <f>VLOOKUP(Productos!B83,Tabla3[[ID Producto]:[Categoria]],2,FALSE)</f>
        <v>Té en Sobre</v>
      </c>
      <c r="F328" s="206" t="str">
        <f>VLOOKUP(Productos!C83,Tabla3[[Nombre]:[Precio]],2,FALSE)</f>
        <v>Primera Necesidad</v>
      </c>
      <c r="G328" s="207">
        <v>1</v>
      </c>
      <c r="H328" s="208">
        <f>VLOOKUP(Productos!C83,Productos!C83:E218,3,FALSE)</f>
        <v>0.1</v>
      </c>
    </row>
    <row r="329" spans="2:8" x14ac:dyDescent="0.25">
      <c r="B329" s="202">
        <f>VLOOKUP(Productos!B84,Tabla3[],1,FALSE)</f>
        <v>80</v>
      </c>
      <c r="C329" s="203">
        <f t="shared" si="13"/>
        <v>80</v>
      </c>
      <c r="D329" s="204">
        <f t="shared" si="14"/>
        <v>45557</v>
      </c>
      <c r="E329" s="205" t="str">
        <f>VLOOKUP(Productos!B84,Tabla3[[ID Producto]:[Categoria]],2,FALSE)</f>
        <v>Comino</v>
      </c>
      <c r="F329" s="206" t="str">
        <f>VLOOKUP(Productos!C84,Tabla3[[Nombre]:[Precio]],2,FALSE)</f>
        <v>Primera Necesidad</v>
      </c>
      <c r="G329" s="207">
        <v>40</v>
      </c>
      <c r="H329" s="208">
        <f>VLOOKUP(Productos!C84,Productos!C84:E219,3,FALSE)</f>
        <v>0.1</v>
      </c>
    </row>
    <row r="330" spans="2:8" x14ac:dyDescent="0.25">
      <c r="B330" s="202">
        <f>VLOOKUP(Productos!B85,Tabla3[],1,FALSE)</f>
        <v>81</v>
      </c>
      <c r="C330" s="203">
        <f t="shared" si="13"/>
        <v>81</v>
      </c>
      <c r="D330" s="204">
        <f t="shared" si="14"/>
        <v>45557</v>
      </c>
      <c r="E330" s="205" t="str">
        <f>VLOOKUP(Productos!B85,Tabla3[[ID Producto]:[Categoria]],2,FALSE)</f>
        <v>Leche Viglac 1/2 Litro</v>
      </c>
      <c r="F330" s="206" t="str">
        <f>VLOOKUP(Productos!C85,Tabla3[[Nombre]:[Precio]],2,FALSE)</f>
        <v>Primera Necesidad</v>
      </c>
      <c r="G330" s="207">
        <v>0</v>
      </c>
      <c r="H330" s="208">
        <f>VLOOKUP(Productos!C85,Productos!C85:E220,3,FALSE)</f>
        <v>0.5</v>
      </c>
    </row>
    <row r="331" spans="2:8" x14ac:dyDescent="0.25">
      <c r="B331" s="202">
        <f>VLOOKUP(Productos!B86,Tabla3[],1,FALSE)</f>
        <v>82</v>
      </c>
      <c r="C331" s="203">
        <f t="shared" si="13"/>
        <v>82</v>
      </c>
      <c r="D331" s="204">
        <f t="shared" si="14"/>
        <v>45557</v>
      </c>
      <c r="E331" s="205" t="str">
        <f>VLOOKUP(Productos!B86,Tabla3[[ID Producto]:[Categoria]],2,FALSE)</f>
        <v>Leche Viglac 1/4</v>
      </c>
      <c r="F331" s="206" t="str">
        <f>VLOOKUP(Productos!C86,Tabla3[[Nombre]:[Precio]],2,FALSE)</f>
        <v>Primera Necesidad</v>
      </c>
      <c r="G331" s="207">
        <v>0</v>
      </c>
      <c r="H331" s="208">
        <f>VLOOKUP(Productos!C86,Productos!C86:E221,3,FALSE)</f>
        <v>0.25</v>
      </c>
    </row>
    <row r="332" spans="2:8" x14ac:dyDescent="0.25">
      <c r="B332" s="202">
        <f>VLOOKUP(Productos!B87,Tabla3[],1,FALSE)</f>
        <v>83</v>
      </c>
      <c r="C332" s="203">
        <f t="shared" si="13"/>
        <v>83</v>
      </c>
      <c r="D332" s="204">
        <f t="shared" si="14"/>
        <v>45557</v>
      </c>
      <c r="E332" s="205" t="str">
        <f>VLOOKUP(Productos!B87,Tabla3[[ID Producto]:[Categoria]],2,FALSE)</f>
        <v>Ajo en Pepa</v>
      </c>
      <c r="F332" s="206" t="str">
        <f>VLOOKUP(Productos!C87,Tabla3[[Nombre]:[Precio]],2,FALSE)</f>
        <v>Primera Necesidad</v>
      </c>
      <c r="G332" s="207">
        <v>0</v>
      </c>
      <c r="H332" s="208">
        <f>VLOOKUP(Productos!C87,Productos!C87:E222,3,FALSE)</f>
        <v>0.2</v>
      </c>
    </row>
    <row r="333" spans="2:8" x14ac:dyDescent="0.25">
      <c r="B333" s="202">
        <f>VLOOKUP(Productos!B88,Tabla3[],1,FALSE)</f>
        <v>84</v>
      </c>
      <c r="C333" s="203">
        <f t="shared" si="13"/>
        <v>84</v>
      </c>
      <c r="D333" s="204">
        <f t="shared" si="14"/>
        <v>45557</v>
      </c>
      <c r="E333" s="205" t="str">
        <f>VLOOKUP(Productos!B88,Tabla3[[ID Producto]:[Categoria]],2,FALSE)</f>
        <v>Pulp de Durazno</v>
      </c>
      <c r="F333" s="206" t="str">
        <f>VLOOKUP(Productos!C88,Tabla3[[Nombre]:[Precio]],2,FALSE)</f>
        <v>Bebidas</v>
      </c>
      <c r="G333" s="207">
        <v>3</v>
      </c>
      <c r="H333" s="208">
        <f>VLOOKUP(Productos!C88,Productos!C88:E223,3,FALSE)</f>
        <v>0.3</v>
      </c>
    </row>
    <row r="334" spans="2:8" x14ac:dyDescent="0.25">
      <c r="B334" s="202">
        <f>VLOOKUP(Productos!B89,Tabla3[],1,FALSE)</f>
        <v>85</v>
      </c>
      <c r="C334" s="203">
        <f t="shared" si="13"/>
        <v>85</v>
      </c>
      <c r="D334" s="204">
        <f t="shared" si="14"/>
        <v>45557</v>
      </c>
      <c r="E334" s="205" t="str">
        <f>VLOOKUP(Productos!B89,Tabla3[[ID Producto]:[Categoria]],2,FALSE)</f>
        <v>Limon</v>
      </c>
      <c r="F334" s="206" t="str">
        <f>VLOOKUP(Productos!C89,Tabla3[[Nombre]:[Precio]],2,FALSE)</f>
        <v>Primera Necesidad</v>
      </c>
      <c r="G334" s="207">
        <v>16</v>
      </c>
      <c r="H334" s="208">
        <f>VLOOKUP(Productos!C89,Productos!C89:E224,3,FALSE)</f>
        <v>0.1</v>
      </c>
    </row>
    <row r="335" spans="2:8" x14ac:dyDescent="0.25">
      <c r="B335" s="202">
        <f>VLOOKUP(Productos!B90,Tabla3[],1,FALSE)</f>
        <v>86</v>
      </c>
      <c r="C335" s="203">
        <f t="shared" si="13"/>
        <v>86</v>
      </c>
      <c r="D335" s="204">
        <f t="shared" si="14"/>
        <v>45557</v>
      </c>
      <c r="E335" s="205" t="str">
        <f>VLOOKUP(Productos!B90,Tabla3[[ID Producto]:[Categoria]],2,FALSE)</f>
        <v>Naranjilla</v>
      </c>
      <c r="F335" s="206" t="str">
        <f>VLOOKUP(Productos!C90,Tabla3[[Nombre]:[Precio]],2,FALSE)</f>
        <v>Primera Necesidad</v>
      </c>
      <c r="G335" s="207">
        <v>2</v>
      </c>
      <c r="H335" s="208">
        <f>VLOOKUP(Productos!C90,Productos!C90:E225,3,FALSE)</f>
        <v>0.15</v>
      </c>
    </row>
    <row r="336" spans="2:8" x14ac:dyDescent="0.25">
      <c r="B336" s="202">
        <f>VLOOKUP(Productos!B91,Tabla3[],1,FALSE)</f>
        <v>87</v>
      </c>
      <c r="C336" s="203">
        <f t="shared" si="13"/>
        <v>87</v>
      </c>
      <c r="D336" s="204">
        <f t="shared" si="14"/>
        <v>45557</v>
      </c>
      <c r="E336" s="205" t="str">
        <f>VLOOKUP(Productos!B91,Tabla3[[ID Producto]:[Categoria]],2,FALSE)</f>
        <v>Totame de Árbol</v>
      </c>
      <c r="F336" s="206" t="str">
        <f>VLOOKUP(Productos!C91,Tabla3[[Nombre]:[Precio]],2,FALSE)</f>
        <v>Primera Necesidad</v>
      </c>
      <c r="G336" s="207">
        <v>0</v>
      </c>
      <c r="H336" s="208">
        <f>VLOOKUP(Productos!C91,Productos!C91:E226,3,FALSE)</f>
        <v>0.3</v>
      </c>
    </row>
    <row r="337" spans="2:8" x14ac:dyDescent="0.25">
      <c r="B337" s="202">
        <f>VLOOKUP(Productos!B92,Tabla3[],1,FALSE)</f>
        <v>88</v>
      </c>
      <c r="C337" s="203">
        <f t="shared" si="13"/>
        <v>88</v>
      </c>
      <c r="D337" s="204">
        <f t="shared" si="14"/>
        <v>45557</v>
      </c>
      <c r="E337" s="205" t="str">
        <f>VLOOKUP(Productos!B92,Tabla3[[ID Producto]:[Categoria]],2,FALSE)</f>
        <v>Pasta Colgate</v>
      </c>
      <c r="F337" s="206" t="str">
        <f>VLOOKUP(Productos!C92,Tabla3[[Nombre]:[Precio]],2,FALSE)</f>
        <v>Limpieza Personal</v>
      </c>
      <c r="G337" s="207">
        <v>2</v>
      </c>
      <c r="H337" s="208">
        <f>VLOOKUP(Productos!C92,Productos!C92:E227,3,FALSE)</f>
        <v>1.1000000000000001</v>
      </c>
    </row>
    <row r="338" spans="2:8" x14ac:dyDescent="0.25">
      <c r="B338" s="202">
        <f>VLOOKUP(Productos!B93,Tabla3[],1,FALSE)</f>
        <v>89</v>
      </c>
      <c r="C338" s="203">
        <f t="shared" si="13"/>
        <v>89</v>
      </c>
      <c r="D338" s="204">
        <f t="shared" si="14"/>
        <v>45557</v>
      </c>
      <c r="E338" s="205" t="str">
        <f>VLOOKUP(Productos!B93,Tabla3[[ID Producto]:[Categoria]],2,FALSE)</f>
        <v>Toallas Sanitarias Nosotras Paquete</v>
      </c>
      <c r="F338" s="206" t="str">
        <f>VLOOKUP(Productos!C93,Tabla3[[Nombre]:[Precio]],2,FALSE)</f>
        <v>Limpieza Personal</v>
      </c>
      <c r="G338" s="207">
        <v>0</v>
      </c>
      <c r="H338" s="208">
        <f>VLOOKUP(Productos!C93,Productos!C93:E228,3,FALSE)</f>
        <v>1.1499999999999999</v>
      </c>
    </row>
    <row r="339" spans="2:8" x14ac:dyDescent="0.25">
      <c r="B339" s="202">
        <f>VLOOKUP(Productos!B94,Tabla3[],1,FALSE)</f>
        <v>90</v>
      </c>
      <c r="C339" s="203">
        <f t="shared" si="13"/>
        <v>90</v>
      </c>
      <c r="D339" s="204">
        <f t="shared" si="14"/>
        <v>45557</v>
      </c>
      <c r="E339" s="205" t="str">
        <f>VLOOKUP(Productos!B94,Tabla3[[ID Producto]:[Categoria]],2,FALSE)</f>
        <v>Toallas Sanitarias Nosotras Unidad</v>
      </c>
      <c r="F339" s="206" t="str">
        <f>VLOOKUP(Productos!C94,Tabla3[[Nombre]:[Precio]],2,FALSE)</f>
        <v>Limpieza Personal</v>
      </c>
      <c r="G339" s="207">
        <v>0</v>
      </c>
      <c r="H339" s="208">
        <f>VLOOKUP(Productos!C94,Productos!C94:E229,3,FALSE)</f>
        <v>0.15</v>
      </c>
    </row>
    <row r="340" spans="2:8" x14ac:dyDescent="0.25">
      <c r="B340" s="202">
        <f>VLOOKUP(Productos!B95,Tabla3[],1,FALSE)</f>
        <v>91</v>
      </c>
      <c r="C340" s="203">
        <f t="shared" si="13"/>
        <v>91</v>
      </c>
      <c r="D340" s="204">
        <f t="shared" si="14"/>
        <v>45557</v>
      </c>
      <c r="E340" s="205" t="str">
        <f>VLOOKUP(Productos!B95,Tabla3[[ID Producto]:[Categoria]],2,FALSE)</f>
        <v>Toallas Sanitarias Siempre Libre Paquete</v>
      </c>
      <c r="F340" s="206" t="str">
        <f>VLOOKUP(Productos!C95,Tabla3[[Nombre]:[Precio]],2,FALSE)</f>
        <v>Limpieza Personal</v>
      </c>
      <c r="G340" s="207">
        <v>0</v>
      </c>
      <c r="H340" s="208">
        <f>VLOOKUP(Productos!C95,Productos!C95:E230,3,FALSE)</f>
        <v>1.1499999999999999</v>
      </c>
    </row>
    <row r="341" spans="2:8" x14ac:dyDescent="0.25">
      <c r="B341" s="202">
        <f>VLOOKUP(Productos!B96,Tabla3[],1,FALSE)</f>
        <v>92</v>
      </c>
      <c r="C341" s="203">
        <f t="shared" si="13"/>
        <v>92</v>
      </c>
      <c r="D341" s="204">
        <f t="shared" si="14"/>
        <v>45557</v>
      </c>
      <c r="E341" s="205" t="str">
        <f>VLOOKUP(Productos!B96,Tabla3[[ID Producto]:[Categoria]],2,FALSE)</f>
        <v>Toallas Sanitarias Siempre Libre Unidad</v>
      </c>
      <c r="F341" s="206" t="str">
        <f>VLOOKUP(Productos!C96,Tabla3[[Nombre]:[Precio]],2,FALSE)</f>
        <v>Limpieza Personal</v>
      </c>
      <c r="G341" s="207">
        <v>0</v>
      </c>
      <c r="H341" s="208">
        <f>VLOOKUP(Productos!C96,Productos!C96:E231,3,FALSE)</f>
        <v>0.15</v>
      </c>
    </row>
    <row r="342" spans="2:8" x14ac:dyDescent="0.25">
      <c r="B342" s="202">
        <f>VLOOKUP(Productos!B97,Tabla3[],1,FALSE)</f>
        <v>93</v>
      </c>
      <c r="C342" s="203">
        <f t="shared" si="13"/>
        <v>93</v>
      </c>
      <c r="D342" s="204">
        <f t="shared" si="14"/>
        <v>45557</v>
      </c>
      <c r="E342" s="205" t="str">
        <f>VLOOKUP(Productos!B97,Tabla3[[ID Producto]:[Categoria]],2,FALSE)</f>
        <v>Protectores Intimas Paquete</v>
      </c>
      <c r="F342" s="206" t="str">
        <f>VLOOKUP(Productos!C97,Tabla3[[Nombre]:[Precio]],2,FALSE)</f>
        <v>Limpieza Personal</v>
      </c>
      <c r="G342" s="207">
        <v>1</v>
      </c>
      <c r="H342" s="208">
        <f>VLOOKUP(Productos!C97,Productos!C97:E232,3,FALSE)</f>
        <v>1.25</v>
      </c>
    </row>
    <row r="343" spans="2:8" x14ac:dyDescent="0.25">
      <c r="B343" s="202">
        <f>VLOOKUP(Productos!B98,Tabla3[],1,FALSE)</f>
        <v>94</v>
      </c>
      <c r="C343" s="203">
        <f t="shared" si="13"/>
        <v>94</v>
      </c>
      <c r="D343" s="204">
        <f t="shared" si="14"/>
        <v>45557</v>
      </c>
      <c r="E343" s="205" t="str">
        <f>VLOOKUP(Productos!B98,Tabla3[[ID Producto]:[Categoria]],2,FALSE)</f>
        <v>Protectores Intimas Unidad</v>
      </c>
      <c r="F343" s="206" t="str">
        <f>VLOOKUP(Productos!C98,Tabla3[[Nombre]:[Precio]],2,FALSE)</f>
        <v>Limpieza Personal</v>
      </c>
      <c r="G343" s="207">
        <v>12</v>
      </c>
      <c r="H343" s="208">
        <f>VLOOKUP(Productos!C98,Productos!C98:E233,3,FALSE)</f>
        <v>0.15</v>
      </c>
    </row>
    <row r="344" spans="2:8" x14ac:dyDescent="0.25">
      <c r="B344" s="202">
        <f>VLOOKUP(Productos!B99,Tabla3[],1,FALSE)</f>
        <v>95</v>
      </c>
      <c r="C344" s="203">
        <f t="shared" si="13"/>
        <v>95</v>
      </c>
      <c r="D344" s="204">
        <f t="shared" si="14"/>
        <v>45557</v>
      </c>
      <c r="E344" s="205" t="str">
        <f>VLOOKUP(Productos!B99,Tabla3[[ID Producto]:[Categoria]],2,FALSE)</f>
        <v>Salchicha</v>
      </c>
      <c r="F344" s="206" t="str">
        <f>VLOOKUP(Productos!C99,Tabla3[[Nombre]:[Precio]],2,FALSE)</f>
        <v>Embutidos</v>
      </c>
      <c r="G344" s="207">
        <v>0</v>
      </c>
      <c r="H344" s="208">
        <f>VLOOKUP(Productos!C99,Productos!C99:E234,3,FALSE)</f>
        <v>0.15</v>
      </c>
    </row>
    <row r="345" spans="2:8" x14ac:dyDescent="0.25">
      <c r="B345" s="202">
        <f>VLOOKUP(Productos!B100,Tabla3[],1,FALSE)</f>
        <v>96</v>
      </c>
      <c r="C345" s="203">
        <f t="shared" si="13"/>
        <v>96</v>
      </c>
      <c r="D345" s="204">
        <f t="shared" si="14"/>
        <v>45557</v>
      </c>
      <c r="E345" s="205" t="str">
        <f>VLOOKUP(Productos!B100,Tabla3[[ID Producto]:[Categoria]],2,FALSE)</f>
        <v>Chorizo</v>
      </c>
      <c r="F345" s="206" t="str">
        <f>VLOOKUP(Productos!C100,Tabla3[[Nombre]:[Precio]],2,FALSE)</f>
        <v>Embutidos</v>
      </c>
      <c r="G345" s="207">
        <v>0</v>
      </c>
      <c r="H345" s="208">
        <f>VLOOKUP(Productos!C100,Productos!C100:E235,3,FALSE)</f>
        <v>0.3</v>
      </c>
    </row>
    <row r="346" spans="2:8" x14ac:dyDescent="0.25">
      <c r="B346" s="202">
        <f>VLOOKUP(Productos!B101,Tabla3[],1,FALSE)</f>
        <v>97</v>
      </c>
      <c r="C346" s="203">
        <f t="shared" ref="C346:C376" si="15">VLOOKUP(B219,B219:F345,2,FALSE)</f>
        <v>97</v>
      </c>
      <c r="D346" s="204">
        <f t="shared" ref="D346:D377" si="16">DATE(2024,9,22)</f>
        <v>45557</v>
      </c>
      <c r="E346" s="205" t="str">
        <f>VLOOKUP(Productos!B101,Tabla3[[ID Producto]:[Categoria]],2,FALSE)</f>
        <v>Canela</v>
      </c>
      <c r="F346" s="206" t="str">
        <f>VLOOKUP(Productos!C101,Tabla3[[Nombre]:[Precio]],2,FALSE)</f>
        <v>Primera Necesidad</v>
      </c>
      <c r="G346" s="207">
        <v>4</v>
      </c>
      <c r="H346" s="208">
        <f>VLOOKUP(Productos!C101,Productos!C101:E236,3,FALSE)</f>
        <v>0.1</v>
      </c>
    </row>
    <row r="347" spans="2:8" x14ac:dyDescent="0.25">
      <c r="B347" s="202">
        <f>VLOOKUP(Productos!B102,Tabla3[],1,FALSE)</f>
        <v>98</v>
      </c>
      <c r="C347" s="203">
        <f t="shared" si="15"/>
        <v>98</v>
      </c>
      <c r="D347" s="204">
        <f t="shared" si="16"/>
        <v>45557</v>
      </c>
      <c r="E347" s="205" t="str">
        <f>VLOOKUP(Productos!B102,Tabla3[[ID Producto]:[Categoria]],2,FALSE)</f>
        <v>Cucharas desechables</v>
      </c>
      <c r="F347" s="206" t="str">
        <f>VLOOKUP(Productos!C102,Tabla3[[Nombre]:[Precio]],2,FALSE)</f>
        <v>Otro</v>
      </c>
      <c r="G347" s="207">
        <v>24</v>
      </c>
      <c r="H347" s="208">
        <f>VLOOKUP(Productos!C102,Productos!C102:E237,3,FALSE)</f>
        <v>0.05</v>
      </c>
    </row>
    <row r="348" spans="2:8" x14ac:dyDescent="0.25">
      <c r="B348" s="202">
        <f>VLOOKUP(Productos!B103,Tabla3[],1,FALSE)</f>
        <v>99</v>
      </c>
      <c r="C348" s="203">
        <f t="shared" si="15"/>
        <v>99</v>
      </c>
      <c r="D348" s="204">
        <f t="shared" si="16"/>
        <v>45557</v>
      </c>
      <c r="E348" s="205" t="str">
        <f>VLOOKUP(Productos!B103,Tabla3[[ID Producto]:[Categoria]],2,FALSE)</f>
        <v>Vasos Desechables</v>
      </c>
      <c r="F348" s="206" t="str">
        <f>VLOOKUP(Productos!C103,Tabla3[[Nombre]:[Precio]],2,FALSE)</f>
        <v>Otro</v>
      </c>
      <c r="G348" s="207">
        <v>45</v>
      </c>
      <c r="H348" s="208">
        <f>VLOOKUP(Productos!C103,Productos!C103:E238,3,FALSE)</f>
        <v>0.05</v>
      </c>
    </row>
    <row r="349" spans="2:8" x14ac:dyDescent="0.25">
      <c r="B349" s="202">
        <f>VLOOKUP(Productos!B104,Tabla3[],1,FALSE)</f>
        <v>100</v>
      </c>
      <c r="C349" s="203">
        <f t="shared" si="15"/>
        <v>100</v>
      </c>
      <c r="D349" s="204">
        <f t="shared" si="16"/>
        <v>45557</v>
      </c>
      <c r="E349" s="205" t="str">
        <f>VLOOKUP(Productos!B104,Tabla3[[ID Producto]:[Categoria]],2,FALSE)</f>
        <v>Tarrinas Desechables</v>
      </c>
      <c r="F349" s="206" t="str">
        <f>VLOOKUP(Productos!C104,Tabla3[[Nombre]:[Precio]],2,FALSE)</f>
        <v>Otro</v>
      </c>
      <c r="G349" s="207">
        <v>25</v>
      </c>
      <c r="H349" s="208">
        <f>VLOOKUP(Productos!C104,Productos!C104:E239,3,FALSE)</f>
        <v>0.15</v>
      </c>
    </row>
    <row r="350" spans="2:8" x14ac:dyDescent="0.25">
      <c r="B350" s="202">
        <f>VLOOKUP(Productos!B105,Tabla3[],1,FALSE)</f>
        <v>101</v>
      </c>
      <c r="C350" s="203">
        <f t="shared" si="15"/>
        <v>101</v>
      </c>
      <c r="D350" s="204">
        <f t="shared" si="16"/>
        <v>45557</v>
      </c>
      <c r="E350" s="205" t="str">
        <f>VLOOKUP(Productos!B105,Tabla3[[ID Producto]:[Categoria]],2,FALSE)</f>
        <v>Lapiz de Madera Genius</v>
      </c>
      <c r="F350" s="206" t="str">
        <f>VLOOKUP(Productos!C105,Tabla3[[Nombre]:[Precio]],2,FALSE)</f>
        <v>Utiles Escolares</v>
      </c>
      <c r="G350" s="207">
        <v>23</v>
      </c>
      <c r="H350" s="208">
        <f>VLOOKUP(Productos!C105,Productos!C105:E240,3,FALSE)</f>
        <v>0.3</v>
      </c>
    </row>
    <row r="351" spans="2:8" x14ac:dyDescent="0.25">
      <c r="B351" s="202">
        <f>VLOOKUP(Productos!B106,Tabla3[],1,FALSE)</f>
        <v>102</v>
      </c>
      <c r="C351" s="203">
        <f t="shared" si="15"/>
        <v>102</v>
      </c>
      <c r="D351" s="204">
        <f t="shared" si="16"/>
        <v>45557</v>
      </c>
      <c r="E351" s="205" t="str">
        <f>VLOOKUP(Productos!B106,Tabla3[[ID Producto]:[Categoria]],2,FALSE)</f>
        <v>Lapiz de Madera Alex</v>
      </c>
      <c r="F351" s="206" t="str">
        <f>VLOOKUP(Productos!C106,Tabla3[[Nombre]:[Precio]],2,FALSE)</f>
        <v>Utiles Escolares</v>
      </c>
      <c r="G351" s="207">
        <v>24</v>
      </c>
      <c r="H351" s="208">
        <f>VLOOKUP(Productos!C106,Productos!C106:E241,3,FALSE)</f>
        <v>0.3</v>
      </c>
    </row>
    <row r="352" spans="2:8" x14ac:dyDescent="0.25">
      <c r="B352" s="202">
        <f>VLOOKUP(Productos!B107,Tabla3[],1,FALSE)</f>
        <v>103</v>
      </c>
      <c r="C352" s="203">
        <f t="shared" si="15"/>
        <v>103</v>
      </c>
      <c r="D352" s="204">
        <f t="shared" si="16"/>
        <v>45557</v>
      </c>
      <c r="E352" s="205" t="str">
        <f>VLOOKUP(Productos!B107,Tabla3[[ID Producto]:[Categoria]],2,FALSE)</f>
        <v>Sacapuntas de Acero</v>
      </c>
      <c r="F352" s="206" t="str">
        <f>VLOOKUP(Productos!C107,Tabla3[[Nombre]:[Precio]],2,FALSE)</f>
        <v>Utiles Escolares</v>
      </c>
      <c r="G352" s="207">
        <v>20</v>
      </c>
      <c r="H352" s="208">
        <f>VLOOKUP(Productos!C107,Productos!C107:E242,3,FALSE)</f>
        <v>0.3</v>
      </c>
    </row>
    <row r="353" spans="2:8" x14ac:dyDescent="0.25">
      <c r="B353" s="202">
        <f>VLOOKUP(Productos!B108,Tabla3[],1,FALSE)</f>
        <v>104</v>
      </c>
      <c r="C353" s="203">
        <f t="shared" si="15"/>
        <v>104</v>
      </c>
      <c r="D353" s="204">
        <f t="shared" si="16"/>
        <v>45557</v>
      </c>
      <c r="E353" s="205" t="str">
        <f>VLOOKUP(Productos!B108,Tabla3[[ID Producto]:[Categoria]],2,FALSE)</f>
        <v>Sacapuntas de plastico</v>
      </c>
      <c r="F353" s="206" t="str">
        <f>VLOOKUP(Productos!C108,Tabla3[[Nombre]:[Precio]],2,FALSE)</f>
        <v>Utiles Escolares</v>
      </c>
      <c r="G353" s="207">
        <v>20</v>
      </c>
      <c r="H353" s="208">
        <f>VLOOKUP(Productos!C108,Productos!C108:E243,3,FALSE)</f>
        <v>0.15</v>
      </c>
    </row>
    <row r="354" spans="2:8" x14ac:dyDescent="0.25">
      <c r="B354" s="202">
        <f>VLOOKUP(Productos!B109,Tabla3[],1,FALSE)</f>
        <v>105</v>
      </c>
      <c r="C354" s="203">
        <f t="shared" si="15"/>
        <v>105</v>
      </c>
      <c r="D354" s="204">
        <f t="shared" si="16"/>
        <v>45557</v>
      </c>
      <c r="E354" s="205" t="str">
        <f>VLOOKUP(Productos!B109,Tabla3[[ID Producto]:[Categoria]],2,FALSE)</f>
        <v>Borrador de Queso</v>
      </c>
      <c r="F354" s="206" t="str">
        <f>VLOOKUP(Productos!C109,Tabla3[[Nombre]:[Precio]],2,FALSE)</f>
        <v>Utiles Escolares</v>
      </c>
      <c r="G354" s="207">
        <v>20</v>
      </c>
      <c r="H354" s="208">
        <f>VLOOKUP(Productos!C109,Productos!C109:E244,3,FALSE)</f>
        <v>0.3</v>
      </c>
    </row>
    <row r="355" spans="2:8" x14ac:dyDescent="0.25">
      <c r="B355" s="202">
        <f>VLOOKUP(Productos!B110,Tabla3[],1,FALSE)</f>
        <v>107</v>
      </c>
      <c r="C355" s="203">
        <f t="shared" si="15"/>
        <v>107</v>
      </c>
      <c r="D355" s="204">
        <f t="shared" si="16"/>
        <v>45557</v>
      </c>
      <c r="E355" s="205" t="str">
        <f>VLOOKUP(Productos!B110,Tabla3[[ID Producto]:[Categoria]],2,FALSE)</f>
        <v>Helado de Oreo</v>
      </c>
      <c r="F355" s="206" t="str">
        <f>VLOOKUP(Productos!C110,Tabla3[[Nombre]:[Precio]],2,FALSE)</f>
        <v>Golosinas</v>
      </c>
      <c r="G355" s="207">
        <v>0</v>
      </c>
      <c r="H355" s="208">
        <f>VLOOKUP(Productos!C110,Productos!C110:E246,3,FALSE)</f>
        <v>0.25</v>
      </c>
    </row>
    <row r="356" spans="2:8" x14ac:dyDescent="0.25">
      <c r="B356" s="202">
        <f>VLOOKUP(Productos!B111,Tabla3[],1,FALSE)</f>
        <v>108</v>
      </c>
      <c r="C356" s="203">
        <f t="shared" si="15"/>
        <v>108</v>
      </c>
      <c r="D356" s="204">
        <f t="shared" si="16"/>
        <v>45557</v>
      </c>
      <c r="E356" s="205" t="str">
        <f>VLOOKUP(Productos!B111,Tabla3[[ID Producto]:[Categoria]],2,FALSE)</f>
        <v xml:space="preserve"> Platano</v>
      </c>
      <c r="F356" s="206" t="str">
        <f>VLOOKUP(Productos!C111,Tabla3[[Nombre]:[Precio]],2,FALSE)</f>
        <v>Primera Necesidad</v>
      </c>
      <c r="G356" s="207">
        <v>1</v>
      </c>
      <c r="H356" s="208">
        <f>VLOOKUP(Productos!C111,Productos!C111:E247,3,FALSE)</f>
        <v>4</v>
      </c>
    </row>
    <row r="357" spans="2:8" x14ac:dyDescent="0.25">
      <c r="B357" s="202">
        <f>VLOOKUP(Productos!B112,Tabla3[],1,FALSE)</f>
        <v>109</v>
      </c>
      <c r="C357" s="203">
        <f t="shared" si="15"/>
        <v>109</v>
      </c>
      <c r="D357" s="204">
        <f t="shared" si="16"/>
        <v>45557</v>
      </c>
      <c r="E357" s="205" t="str">
        <f>VLOOKUP(Productos!B112,Tabla3[[ID Producto]:[Categoria]],2,FALSE)</f>
        <v>Nutribela</v>
      </c>
      <c r="F357" s="206" t="str">
        <f>VLOOKUP(Productos!C112,Tabla3[[Nombre]:[Precio]],2,FALSE)</f>
        <v>Primera Necesidad</v>
      </c>
      <c r="G357" s="207">
        <v>5</v>
      </c>
      <c r="H357" s="208">
        <f>VLOOKUP(Productos!C112,Productos!C112:E248,3,FALSE)</f>
        <v>0.5</v>
      </c>
    </row>
    <row r="358" spans="2:8" x14ac:dyDescent="0.25">
      <c r="B358" s="202">
        <f>VLOOKUP(Productos!B113,Tabla3[],1,FALSE)</f>
        <v>110</v>
      </c>
      <c r="C358" s="203">
        <f t="shared" si="15"/>
        <v>110</v>
      </c>
      <c r="D358" s="204">
        <f t="shared" si="16"/>
        <v>45557</v>
      </c>
      <c r="E358" s="205" t="str">
        <f>VLOOKUP(Productos!B113,Tabla3[[ID Producto]:[Categoria]],2,FALSE)</f>
        <v>Gelatina de Crema</v>
      </c>
      <c r="F358" s="206" t="str">
        <f>VLOOKUP(Productos!C113,Tabla3[[Nombre]:[Precio]],2,FALSE)</f>
        <v>Golosinas</v>
      </c>
      <c r="G358" s="207">
        <v>4</v>
      </c>
      <c r="H358" s="208">
        <f>VLOOKUP(Productos!C113,Productos!C113:E249,3,FALSE)</f>
        <v>0.25</v>
      </c>
    </row>
    <row r="359" spans="2:8" x14ac:dyDescent="0.25">
      <c r="B359" s="202">
        <f>VLOOKUP(Productos!B114,Tabla3[],1,FALSE)</f>
        <v>111</v>
      </c>
      <c r="C359" s="203">
        <f t="shared" si="15"/>
        <v>111</v>
      </c>
      <c r="D359" s="204">
        <f t="shared" si="16"/>
        <v>45557</v>
      </c>
      <c r="E359" s="205" t="str">
        <f>VLOOKUP(Productos!B114,Tabla3[[ID Producto]:[Categoria]],2,FALSE)</f>
        <v>Esferografico Tinta negra</v>
      </c>
      <c r="F359" s="206" t="str">
        <f>VLOOKUP(Productos!C114,Tabla3[[Nombre]:[Precio]],2,FALSE)</f>
        <v>Utiles Escolares</v>
      </c>
      <c r="G359" s="207">
        <v>1</v>
      </c>
      <c r="H359" s="208">
        <f>VLOOKUP(Productos!C114,Productos!C114:E250,3,FALSE)</f>
        <v>0.5</v>
      </c>
    </row>
    <row r="360" spans="2:8" x14ac:dyDescent="0.25">
      <c r="B360" s="202">
        <f>VLOOKUP(Productos!B115,Tabla3[],1,FALSE)</f>
        <v>112</v>
      </c>
      <c r="C360" s="203">
        <f t="shared" si="15"/>
        <v>112</v>
      </c>
      <c r="D360" s="204">
        <f t="shared" si="16"/>
        <v>45557</v>
      </c>
      <c r="E360" s="205" t="str">
        <f>VLOOKUP(Productos!B115,Tabla3[[ID Producto]:[Categoria]],2,FALSE)</f>
        <v>Esferografico Tinta Roja</v>
      </c>
      <c r="F360" s="206" t="str">
        <f>VLOOKUP(Productos!C115,Tabla3[[Nombre]:[Precio]],2,FALSE)</f>
        <v>Utiles Escolares</v>
      </c>
      <c r="G360" s="207">
        <v>1</v>
      </c>
      <c r="H360" s="208">
        <f>VLOOKUP(Productos!C115,Productos!C115:E251,3,FALSE)</f>
        <v>0.5</v>
      </c>
    </row>
    <row r="361" spans="2:8" x14ac:dyDescent="0.25">
      <c r="B361" s="202">
        <f>VLOOKUP(Productos!B116,Tabla3[],1,FALSE)</f>
        <v>113</v>
      </c>
      <c r="C361" s="203">
        <f t="shared" si="15"/>
        <v>113</v>
      </c>
      <c r="D361" s="204">
        <f t="shared" si="16"/>
        <v>45557</v>
      </c>
      <c r="E361" s="205" t="str">
        <f>VLOOKUP(Productos!B116,Tabla3[[ID Producto]:[Categoria]],2,FALSE)</f>
        <v>Esferografico Tinta Azul</v>
      </c>
      <c r="F361" s="206" t="str">
        <f>VLOOKUP(Productos!C116,Tabla3[[Nombre]:[Precio]],2,FALSE)</f>
        <v>Utiles Escolares</v>
      </c>
      <c r="G361" s="207">
        <v>0</v>
      </c>
      <c r="H361" s="208">
        <f>VLOOKUP(Productos!C116,Productos!C116:E252,3,FALSE)</f>
        <v>0.5</v>
      </c>
    </row>
    <row r="362" spans="2:8" x14ac:dyDescent="0.25">
      <c r="B362" s="202">
        <f>VLOOKUP(Productos!B117,Tabla3[],1,FALSE)</f>
        <v>114</v>
      </c>
      <c r="C362" s="203">
        <f t="shared" si="15"/>
        <v>114</v>
      </c>
      <c r="D362" s="204">
        <f t="shared" si="16"/>
        <v>45557</v>
      </c>
      <c r="E362" s="205" t="str">
        <f>VLOOKUP(Productos!B117,Tabla3[[ID Producto]:[Categoria]],2,FALSE)</f>
        <v>Prestobarba Gillette</v>
      </c>
      <c r="F362" s="206" t="str">
        <f>VLOOKUP(Productos!C117,Tabla3[[Nombre]:[Precio]],2,FALSE)</f>
        <v>Limpieza Personal</v>
      </c>
      <c r="G362" s="207">
        <v>5</v>
      </c>
      <c r="H362" s="208">
        <f>VLOOKUP(Productos!C117,Productos!C117:E253,3,FALSE)</f>
        <v>0.5</v>
      </c>
    </row>
    <row r="363" spans="2:8" x14ac:dyDescent="0.25">
      <c r="B363" s="202">
        <f>VLOOKUP(Productos!B118,Tabla3[],1,FALSE)</f>
        <v>115</v>
      </c>
      <c r="C363" s="203">
        <f t="shared" si="15"/>
        <v>115</v>
      </c>
      <c r="D363" s="204">
        <f t="shared" si="16"/>
        <v>45557</v>
      </c>
      <c r="E363" s="205" t="str">
        <f>VLOOKUP(Productos!B118,Tabla3[[ID Producto]:[Categoria]],2,FALSE)</f>
        <v>Bateria Panasonic</v>
      </c>
      <c r="F363" s="206" t="str">
        <f>VLOOKUP(Productos!C118,Tabla3[[Nombre]:[Precio]],2,FALSE)</f>
        <v>Electronica</v>
      </c>
      <c r="G363" s="207">
        <v>3</v>
      </c>
      <c r="H363" s="208">
        <f>VLOOKUP(Productos!C118,Productos!C118:E254,3,FALSE)</f>
        <v>0.5</v>
      </c>
    </row>
    <row r="364" spans="2:8" x14ac:dyDescent="0.25">
      <c r="B364" s="202">
        <f>VLOOKUP(Productos!B119,Tabla3[],1,FALSE)</f>
        <v>116</v>
      </c>
      <c r="C364" s="203">
        <f t="shared" si="15"/>
        <v>116</v>
      </c>
      <c r="D364" s="204">
        <f t="shared" si="16"/>
        <v>45557</v>
      </c>
      <c r="E364" s="205" t="str">
        <f>VLOOKUP(Productos!B119,Tabla3[[ID Producto]:[Categoria]],2,FALSE)</f>
        <v>Bateria Eveready</v>
      </c>
      <c r="F364" s="206" t="str">
        <f>VLOOKUP(Productos!C119,Tabla3[[Nombre]:[Precio]],2,FALSE)</f>
        <v>Electronica</v>
      </c>
      <c r="G364" s="207">
        <v>10</v>
      </c>
      <c r="H364" s="208">
        <f>VLOOKUP(Productos!C119,Productos!C119:E255,3,FALSE)</f>
        <v>0.5</v>
      </c>
    </row>
    <row r="365" spans="2:8" x14ac:dyDescent="0.25">
      <c r="B365" s="202">
        <f>VLOOKUP(Productos!B120,Tabla3[],1,FALSE)</f>
        <v>117</v>
      </c>
      <c r="C365" s="203">
        <f t="shared" si="15"/>
        <v>117</v>
      </c>
      <c r="D365" s="204">
        <f t="shared" si="16"/>
        <v>45557</v>
      </c>
      <c r="E365" s="205" t="str">
        <f>VLOOKUP(Productos!B120,Tabla3[[ID Producto]:[Categoria]],2,FALSE)</f>
        <v>Bateria Panaplus</v>
      </c>
      <c r="F365" s="206" t="str">
        <f>VLOOKUP(Productos!C120,Tabla3[[Nombre]:[Precio]],2,FALSE)</f>
        <v>Electronica</v>
      </c>
      <c r="G365" s="207">
        <v>4</v>
      </c>
      <c r="H365" s="208">
        <f>VLOOKUP(Productos!C120,Productos!C120:E256,3,FALSE)</f>
        <v>0.5</v>
      </c>
    </row>
    <row r="366" spans="2:8" x14ac:dyDescent="0.25">
      <c r="B366" s="202">
        <f>VLOOKUP(Productos!B121,Tabla3[],1,FALSE)</f>
        <v>118</v>
      </c>
      <c r="C366" s="203">
        <f t="shared" si="15"/>
        <v>118</v>
      </c>
      <c r="D366" s="204">
        <f t="shared" si="16"/>
        <v>45557</v>
      </c>
      <c r="E366" s="205" t="str">
        <f>VLOOKUP(Productos!B121,Tabla3[[ID Producto]:[Categoria]],2,FALSE)</f>
        <v>Pegamento Brujita</v>
      </c>
      <c r="F366" s="206" t="str">
        <f>VLOOKUP(Productos!C121,Tabla3[[Nombre]:[Precio]],2,FALSE)</f>
        <v>Primera Necesidad</v>
      </c>
      <c r="G366" s="207">
        <v>0</v>
      </c>
      <c r="H366" s="208">
        <f>VLOOKUP(Productos!C121,Productos!C121:E257,3,FALSE)</f>
        <v>0.3</v>
      </c>
    </row>
    <row r="367" spans="2:8" x14ac:dyDescent="0.25">
      <c r="B367" s="202">
        <f>VLOOKUP(Productos!B122,Tabla3[],1,FALSE)</f>
        <v>119</v>
      </c>
      <c r="C367" s="203">
        <f t="shared" si="15"/>
        <v>119</v>
      </c>
      <c r="D367" s="204">
        <f t="shared" si="16"/>
        <v>45557</v>
      </c>
      <c r="E367" s="205" t="str">
        <f>VLOOKUP(Productos!B122,Tabla3[[ID Producto]:[Categoria]],2,FALSE)</f>
        <v>Bicarbonato</v>
      </c>
      <c r="F367" s="206" t="str">
        <f>VLOOKUP(Productos!C122,Tabla3[[Nombre]:[Precio]],2,FALSE)</f>
        <v>Primera Necesidad</v>
      </c>
      <c r="G367" s="207">
        <v>12</v>
      </c>
      <c r="H367" s="208">
        <f>VLOOKUP(Productos!C122,Productos!C122:E258,3,FALSE)</f>
        <v>0.1</v>
      </c>
    </row>
    <row r="368" spans="2:8" x14ac:dyDescent="0.25">
      <c r="B368" s="202">
        <f>VLOOKUP(Productos!B123,Tabla3[],1,FALSE)</f>
        <v>120</v>
      </c>
      <c r="C368" s="203">
        <f t="shared" si="15"/>
        <v>120</v>
      </c>
      <c r="D368" s="204">
        <f t="shared" si="16"/>
        <v>45557</v>
      </c>
      <c r="E368" s="205" t="str">
        <f>VLOOKUP(Productos!B123,Tabla3[[ID Producto]:[Categoria]],2,FALSE)</f>
        <v>Cepillo de Dientes para Niños</v>
      </c>
      <c r="F368" s="206" t="str">
        <f>VLOOKUP(Productos!C123,Tabla3[[Nombre]:[Precio]],2,FALSE)</f>
        <v>Limpieza Personal</v>
      </c>
      <c r="G368" s="207">
        <v>10</v>
      </c>
      <c r="H368" s="208">
        <f>VLOOKUP(Productos!C123,Productos!C123:E259,3,FALSE)</f>
        <v>0.7</v>
      </c>
    </row>
    <row r="369" spans="2:8" x14ac:dyDescent="0.25">
      <c r="B369" s="202">
        <f>VLOOKUP(Productos!B124,Tabla3[],1,FALSE)</f>
        <v>121</v>
      </c>
      <c r="C369" s="203">
        <f t="shared" si="15"/>
        <v>121</v>
      </c>
      <c r="D369" s="204">
        <f t="shared" si="16"/>
        <v>45557</v>
      </c>
      <c r="E369" s="205" t="str">
        <f>VLOOKUP(Productos!B124,Tabla3[[ID Producto]:[Categoria]],2,FALSE)</f>
        <v>Cepillo de Dientes para Adultos</v>
      </c>
      <c r="F369" s="206" t="str">
        <f>VLOOKUP(Productos!C124,Tabla3[[Nombre]:[Precio]],2,FALSE)</f>
        <v>Limpieza Personal</v>
      </c>
      <c r="G369" s="207">
        <v>9</v>
      </c>
      <c r="H369" s="208">
        <f>VLOOKUP(Productos!C124,Productos!C124:E260,3,FALSE)</f>
        <v>0.7</v>
      </c>
    </row>
    <row r="370" spans="2:8" x14ac:dyDescent="0.25">
      <c r="B370" s="202">
        <f>VLOOKUP(Productos!B125,Tabla3[],1,FALSE)</f>
        <v>122</v>
      </c>
      <c r="C370" s="203">
        <f t="shared" si="15"/>
        <v>122</v>
      </c>
      <c r="D370" s="204">
        <f t="shared" si="16"/>
        <v>45557</v>
      </c>
      <c r="E370" s="205" t="str">
        <f>VLOOKUP(Productos!B125,Tabla3[[ID Producto]:[Categoria]],2,FALSE)</f>
        <v>Caramelo Jaaz</v>
      </c>
      <c r="F370" s="206" t="str">
        <f>VLOOKUP(Productos!C125,Tabla3[[Nombre]:[Precio]],2,FALSE)</f>
        <v>Golosinas</v>
      </c>
      <c r="G370" s="207">
        <v>0</v>
      </c>
      <c r="H370" s="208">
        <f>VLOOKUP(Productos!C125,Productos!C125:E261,3,FALSE)</f>
        <v>0.05</v>
      </c>
    </row>
    <row r="371" spans="2:8" x14ac:dyDescent="0.25">
      <c r="B371" s="202">
        <f>VLOOKUP(Productos!B126,Tabla3[],1,FALSE)</f>
        <v>123</v>
      </c>
      <c r="C371" s="203">
        <f t="shared" si="15"/>
        <v>123</v>
      </c>
      <c r="D371" s="204">
        <f t="shared" si="16"/>
        <v>45557</v>
      </c>
      <c r="E371" s="205" t="str">
        <f>VLOOKUP(Productos!B126,Tabla3[[ID Producto]:[Categoria]],2,FALSE)</f>
        <v>Juego de Naipe color Azul</v>
      </c>
      <c r="F371" s="206" t="str">
        <f>VLOOKUP(Productos!C126,Tabla3[[Nombre]:[Precio]],2,FALSE)</f>
        <v>Primera Necesidad</v>
      </c>
      <c r="G371" s="207">
        <v>7</v>
      </c>
      <c r="H371" s="208">
        <f>VLOOKUP(Productos!C126,Productos!C126:E262,3,FALSE)</f>
        <v>0.75</v>
      </c>
    </row>
    <row r="372" spans="2:8" x14ac:dyDescent="0.25">
      <c r="B372" s="202">
        <f>VLOOKUP(Productos!B127,Tabla3[],1,FALSE)</f>
        <v>124</v>
      </c>
      <c r="C372" s="203">
        <f t="shared" si="15"/>
        <v>124</v>
      </c>
      <c r="D372" s="204">
        <f t="shared" si="16"/>
        <v>45557</v>
      </c>
      <c r="E372" s="205" t="str">
        <f>VLOOKUP(Productos!B127,Tabla3[[ID Producto]:[Categoria]],2,FALSE)</f>
        <v>Juego de Naipe color Rojo</v>
      </c>
      <c r="F372" s="206" t="str">
        <f>VLOOKUP(Productos!C127,Tabla3[[Nombre]:[Precio]],2,FALSE)</f>
        <v>Primera Necesidad</v>
      </c>
      <c r="G372" s="207">
        <v>7</v>
      </c>
      <c r="H372" s="208">
        <f>VLOOKUP(Productos!C127,Productos!C127:E263,3,FALSE)</f>
        <v>0.75</v>
      </c>
    </row>
    <row r="373" spans="2:8" x14ac:dyDescent="0.25">
      <c r="B373" s="202">
        <f>VLOOKUP(Productos!B128,Tabla3[],1,FALSE)</f>
        <v>125</v>
      </c>
      <c r="C373" s="203">
        <f t="shared" si="15"/>
        <v>125</v>
      </c>
      <c r="D373" s="204">
        <f t="shared" si="16"/>
        <v>45557</v>
      </c>
      <c r="E373" s="205" t="str">
        <f>VLOOKUP(Productos!B128,Tabla3[[ID Producto]:[Categoria]],2,FALSE)</f>
        <v>Pepsi Cola Grande</v>
      </c>
      <c r="F373" s="206" t="str">
        <f>VLOOKUP(Productos!C128,Tabla3[[Nombre]:[Precio]],2,FALSE)</f>
        <v>Bebidas</v>
      </c>
      <c r="G373" s="207">
        <v>0</v>
      </c>
      <c r="H373" s="208">
        <f>VLOOKUP(Productos!C128,Productos!C128:E264,3,FALSE)</f>
        <v>0.6</v>
      </c>
    </row>
    <row r="374" spans="2:8" x14ac:dyDescent="0.25">
      <c r="B374" s="202">
        <f>VLOOKUP(Productos!B129,Tabla3[],1,FALSE)</f>
        <v>126</v>
      </c>
      <c r="C374" s="203">
        <f t="shared" si="15"/>
        <v>126</v>
      </c>
      <c r="D374" s="204">
        <f t="shared" si="16"/>
        <v>45557</v>
      </c>
      <c r="E374" s="205" t="str">
        <f>VLOOKUP(Productos!B129,Tabla3[[ID Producto]:[Categoria]],2,FALSE)</f>
        <v>Pepsi Cola Pequeña</v>
      </c>
      <c r="F374" s="206" t="str">
        <f>VLOOKUP(Productos!C129,Tabla3[[Nombre]:[Precio]],2,FALSE)</f>
        <v>Bebidas</v>
      </c>
      <c r="G374" s="207">
        <v>6</v>
      </c>
      <c r="H374" s="208">
        <f>VLOOKUP(Productos!C129,Productos!C129:E265,3,FALSE)</f>
        <v>0.3</v>
      </c>
    </row>
    <row r="375" spans="2:8" x14ac:dyDescent="0.25">
      <c r="B375" s="202">
        <f>VLOOKUP(Productos!B130,Tabla3[],1,FALSE)</f>
        <v>127</v>
      </c>
      <c r="C375" s="203">
        <f t="shared" si="15"/>
        <v>127</v>
      </c>
      <c r="D375" s="204">
        <f t="shared" si="16"/>
        <v>45557</v>
      </c>
      <c r="E375" s="205" t="str">
        <f>VLOOKUP(Productos!B130,Tabla3[[ID Producto]:[Categoria]],2,FALSE)</f>
        <v>220V</v>
      </c>
      <c r="F375" s="206" t="str">
        <f>VLOOKUP(Productos!C130,Tabla3[[Nombre]:[Precio]],2,FALSE)</f>
        <v>Bebidas</v>
      </c>
      <c r="G375" s="207">
        <v>0</v>
      </c>
      <c r="H375" s="208">
        <f>VLOOKUP(Productos!C130,Productos!C130:E266,3,FALSE)</f>
        <v>0.5</v>
      </c>
    </row>
    <row r="376" spans="2:8" x14ac:dyDescent="0.25">
      <c r="B376" s="202">
        <f>VLOOKUP(Productos!B131,Tabla3[],1,FALSE)</f>
        <v>128</v>
      </c>
      <c r="C376" s="203">
        <f t="shared" si="15"/>
        <v>128</v>
      </c>
      <c r="D376" s="204">
        <f t="shared" si="16"/>
        <v>45557</v>
      </c>
      <c r="E376" s="205" t="str">
        <f>VLOOKUP(Productos!B131,Tabla3[[ID Producto]:[Categoria]],2,FALSE)</f>
        <v>Lenteja</v>
      </c>
      <c r="F376" s="206" t="str">
        <f>VLOOKUP(Productos!C131,Tabla3[[Nombre]:[Precio]],2,FALSE)</f>
        <v>Primera Necesidad</v>
      </c>
      <c r="G376" s="207">
        <v>1</v>
      </c>
      <c r="H376" s="208">
        <f>VLOOKUP(Productos!C131,Productos!C131:E267,3,FALSE)</f>
        <v>0.3</v>
      </c>
    </row>
    <row r="377" spans="2:8" x14ac:dyDescent="0.25">
      <c r="B377" s="202">
        <f>VLOOKUP(Productos!B132,Tabla3[],1,FALSE)</f>
        <v>129</v>
      </c>
      <c r="C377" s="203">
        <v>7</v>
      </c>
      <c r="D377" s="204">
        <f t="shared" si="16"/>
        <v>45557</v>
      </c>
      <c r="E377" s="205" t="str">
        <f>VLOOKUP(Productos!B132,Tabla3[[ID Producto]:[Categoria]],2,FALSE)</f>
        <v>Helado de Coco</v>
      </c>
      <c r="F377" s="206" t="str">
        <f>VLOOKUP(Productos!C132,Tabla3[[Nombre]:[Precio]],2,FALSE)</f>
        <v>Golosinas</v>
      </c>
      <c r="G377" s="207">
        <v>10</v>
      </c>
      <c r="H377" s="208">
        <f>VLOOKUP(Productos!C132,Productos!C132:E268,3,FALSE)</f>
        <v>0.25</v>
      </c>
    </row>
    <row r="378" spans="2:8" x14ac:dyDescent="0.25">
      <c r="B378" s="202">
        <f>VLOOKUP(Productos!B133,Tabla3[],1,FALSE)</f>
        <v>130</v>
      </c>
      <c r="C378" s="203">
        <f>VLOOKUP(B251,B251:F377,2,FALSE)</f>
        <v>2</v>
      </c>
      <c r="D378" s="204">
        <f t="shared" ref="D378:D384" si="17">DATE(2024,9,22)</f>
        <v>45557</v>
      </c>
      <c r="E378" s="205" t="str">
        <f>VLOOKUP(Productos!B133,Tabla3[[ID Producto]:[Categoria]],2,FALSE)</f>
        <v>Cola Tropical Fresa</v>
      </c>
      <c r="F378" s="206" t="str">
        <f>VLOOKUP(Productos!C133,Tabla3[[Nombre]:[Precio]],2,FALSE)</f>
        <v>Bebidas</v>
      </c>
      <c r="G378" s="207">
        <v>1</v>
      </c>
      <c r="H378" s="208">
        <f>VLOOKUP(Productos!C133,Productos!C133:E269,3,FALSE)</f>
        <v>1.2</v>
      </c>
    </row>
    <row r="379" spans="2:8" x14ac:dyDescent="0.25">
      <c r="B379" s="202">
        <f>VLOOKUP(Productos!B134,Tabla3[],1,FALSE)</f>
        <v>131</v>
      </c>
      <c r="C379" s="203">
        <v>9</v>
      </c>
      <c r="D379" s="204">
        <f t="shared" si="17"/>
        <v>45557</v>
      </c>
      <c r="E379" s="205" t="str">
        <f>VLOOKUP(Productos!B134,Tabla3[[ID Producto]:[Categoria]],2,FALSE)</f>
        <v>Cola Gallito</v>
      </c>
      <c r="F379" s="206" t="str">
        <f>VLOOKUP(Productos!C134,Tabla3[[Nombre]:[Precio]],2,FALSE)</f>
        <v>Bebidas</v>
      </c>
      <c r="G379" s="207">
        <v>4</v>
      </c>
      <c r="H379" s="208">
        <f>VLOOKUP(Productos!C134,Productos!C134:E270,3,FALSE)</f>
        <v>0.6</v>
      </c>
    </row>
    <row r="380" spans="2:8" x14ac:dyDescent="0.25">
      <c r="B380" s="202">
        <f>VLOOKUP(Productos!B135,Tabla3[],1,FALSE)</f>
        <v>132</v>
      </c>
      <c r="C380" s="203">
        <v>8</v>
      </c>
      <c r="D380" s="204">
        <f t="shared" si="17"/>
        <v>45557</v>
      </c>
      <c r="E380" s="205" t="str">
        <f>VLOOKUP(Productos!B135,Tabla3[[ID Producto]:[Categoria]],2,FALSE)</f>
        <v>Hiervita</v>
      </c>
      <c r="F380" s="206" t="str">
        <f>VLOOKUP(Productos!C135,Tabla3[[Nombre]:[Precio]],2,FALSE)</f>
        <v>Primera Necesidad</v>
      </c>
      <c r="G380" s="207">
        <v>1</v>
      </c>
      <c r="H380" s="208">
        <f>VLOOKUP(Productos!C135,Productos!C135:E271,3,FALSE)</f>
        <v>0.05</v>
      </c>
    </row>
    <row r="381" spans="2:8" x14ac:dyDescent="0.25">
      <c r="B381" s="202">
        <f>VLOOKUP(Productos!B136,Tabla3[],1,FALSE)</f>
        <v>133</v>
      </c>
      <c r="C381" s="203">
        <f>VLOOKUP(B254,B254:F380,2,FALSE)</f>
        <v>5</v>
      </c>
      <c r="D381" s="204">
        <f t="shared" si="17"/>
        <v>45557</v>
      </c>
      <c r="E381" s="205" t="str">
        <f>VLOOKUP(Productos!B136,Tabla3[[ID Producto]:[Categoria]],2,FALSE)</f>
        <v>Prestobarba Bic</v>
      </c>
      <c r="F381" s="206" t="str">
        <f>VLOOKUP(Productos!C136,Tabla3[[Nombre]:[Precio]],2,FALSE)</f>
        <v>Limpieza Personal</v>
      </c>
      <c r="G381" s="207">
        <v>23</v>
      </c>
      <c r="H381" s="208">
        <f>VLOOKUP(Productos!C136,Productos!C136:E272,3,FALSE)</f>
        <v>0.5</v>
      </c>
    </row>
    <row r="382" spans="2:8" x14ac:dyDescent="0.25">
      <c r="B382" s="202">
        <f>VLOOKUP(Productos!B137,Tabla3[],1,FALSE)</f>
        <v>134</v>
      </c>
      <c r="C382" s="203">
        <f>VLOOKUP(B255,B255:F381,2,FALSE)</f>
        <v>6</v>
      </c>
      <c r="D382" s="204">
        <f t="shared" si="17"/>
        <v>45557</v>
      </c>
      <c r="E382" s="205" t="str">
        <f>VLOOKUP(Productos!B137,Tabla3[[ID Producto]:[Categoria]],2,FALSE)</f>
        <v>Funda para la Basura</v>
      </c>
      <c r="F382" s="206" t="str">
        <f>VLOOKUP(Productos!C137,Tabla3[[Nombre]:[Precio]],2,FALSE)</f>
        <v>Otro</v>
      </c>
      <c r="G382" s="207">
        <v>30</v>
      </c>
      <c r="H382" s="208">
        <f>VLOOKUP(Productos!C137,Productos!C137:E273,3,FALSE)</f>
        <v>0.15</v>
      </c>
    </row>
    <row r="383" spans="2:8" x14ac:dyDescent="0.25">
      <c r="B383" s="202">
        <f>VLOOKUP(Productos!B138,Tabla3[],1,FALSE)</f>
        <v>135</v>
      </c>
      <c r="C383" s="203">
        <v>4</v>
      </c>
      <c r="D383" s="204">
        <f t="shared" si="17"/>
        <v>45557</v>
      </c>
      <c r="E383" s="205" t="str">
        <f>VLOOKUP(Productos!B138,Tabla3[[ID Producto]:[Categoria]],2,FALSE)</f>
        <v>Chicle Kataboom Fresa</v>
      </c>
      <c r="F383" s="206" t="str">
        <f>VLOOKUP(Productos!C138,Tabla3[[Nombre]:[Precio]],2,FALSE)</f>
        <v>Golosinas</v>
      </c>
      <c r="G383" s="207">
        <v>52</v>
      </c>
      <c r="H383" s="208">
        <f>VLOOKUP(Productos!C138,Productos!C138:E274,3,FALSE)</f>
        <v>0.05</v>
      </c>
    </row>
    <row r="384" spans="2:8" x14ac:dyDescent="0.25">
      <c r="B384" s="202">
        <f>VLOOKUP(Productos!B139,Tabla3[],1,FALSE)</f>
        <v>136</v>
      </c>
      <c r="C384" s="203">
        <v>4</v>
      </c>
      <c r="D384" s="209">
        <f t="shared" si="17"/>
        <v>45557</v>
      </c>
      <c r="E384" s="205" t="str">
        <f>VLOOKUP(Productos!B139,Tabla3[[ID Producto]:[Categoria]],2,FALSE)</f>
        <v>Detergente Sapolio</v>
      </c>
      <c r="F384" s="206" t="str">
        <f>VLOOKUP(Productos!C139,Tabla3[[Nombre]:[Precio]],2,FALSE)</f>
        <v>Lavado y Limpieza</v>
      </c>
      <c r="G384" s="207">
        <v>5</v>
      </c>
      <c r="H384" s="210">
        <f>VLOOKUP(Productos!C139,Productos!C139:E275,3,FALSE)</f>
        <v>0.5</v>
      </c>
    </row>
    <row r="385" spans="2:8" x14ac:dyDescent="0.25">
      <c r="B385" s="212">
        <f>VLOOKUP(Productos!B5,Tabla3[],1,FALSE)</f>
        <v>1</v>
      </c>
      <c r="C385" s="211">
        <v>2</v>
      </c>
      <c r="D385" s="213">
        <f t="shared" ref="D385:D416" si="18">DATE(2024,9,7)</f>
        <v>45542</v>
      </c>
      <c r="E385" s="131" t="s">
        <v>7</v>
      </c>
      <c r="F385" s="78" t="s">
        <v>13</v>
      </c>
      <c r="G385" s="129">
        <v>24</v>
      </c>
      <c r="H385" s="214">
        <v>0.6</v>
      </c>
    </row>
    <row r="386" spans="2:8" x14ac:dyDescent="0.25">
      <c r="B386" s="212">
        <f>VLOOKUP(Productos!B6,Tabla3[],1,FALSE)</f>
        <v>2</v>
      </c>
      <c r="C386" s="211">
        <v>2</v>
      </c>
      <c r="D386" s="213">
        <f t="shared" si="18"/>
        <v>45542</v>
      </c>
      <c r="E386" s="131" t="s">
        <v>8</v>
      </c>
      <c r="F386" s="78" t="s">
        <v>13</v>
      </c>
      <c r="G386" s="129">
        <v>24</v>
      </c>
      <c r="H386" s="214">
        <v>0.3</v>
      </c>
    </row>
    <row r="387" spans="2:8" x14ac:dyDescent="0.25">
      <c r="B387" s="212">
        <f>VLOOKUP(Productos!B7,Tabla3[],1,FALSE)</f>
        <v>3</v>
      </c>
      <c r="C387" s="211">
        <v>2</v>
      </c>
      <c r="D387" s="213">
        <f t="shared" si="18"/>
        <v>45542</v>
      </c>
      <c r="E387" s="131" t="s">
        <v>195</v>
      </c>
      <c r="F387" s="78" t="s">
        <v>13</v>
      </c>
      <c r="G387" s="129">
        <v>24</v>
      </c>
      <c r="H387" s="214">
        <v>0.5</v>
      </c>
    </row>
    <row r="388" spans="2:8" x14ac:dyDescent="0.25">
      <c r="B388" s="212">
        <f>VLOOKUP(Productos!B8,Tabla3[],1,FALSE)</f>
        <v>4</v>
      </c>
      <c r="C388" s="211">
        <v>7</v>
      </c>
      <c r="D388" s="213">
        <f t="shared" si="18"/>
        <v>45542</v>
      </c>
      <c r="E388" s="131" t="s">
        <v>9</v>
      </c>
      <c r="F388" s="78" t="s">
        <v>15</v>
      </c>
      <c r="G388" s="129">
        <v>24</v>
      </c>
      <c r="H388" s="214">
        <v>0.25</v>
      </c>
    </row>
    <row r="389" spans="2:8" x14ac:dyDescent="0.25">
      <c r="B389" s="212">
        <f>VLOOKUP(Productos!B9,Tabla3[],1,FALSE)</f>
        <v>5</v>
      </c>
      <c r="C389" s="211">
        <v>8</v>
      </c>
      <c r="D389" s="213">
        <f t="shared" si="18"/>
        <v>45542</v>
      </c>
      <c r="E389" s="131" t="s">
        <v>10</v>
      </c>
      <c r="F389" s="78" t="s">
        <v>15</v>
      </c>
      <c r="G389" s="129">
        <v>12</v>
      </c>
      <c r="H389" s="214">
        <v>0.25</v>
      </c>
    </row>
    <row r="390" spans="2:8" x14ac:dyDescent="0.25">
      <c r="B390" s="212">
        <f>VLOOKUP(Productos!B10,Tabla3[],1,FALSE)</f>
        <v>6</v>
      </c>
      <c r="C390" s="211">
        <v>8</v>
      </c>
      <c r="D390" s="213">
        <f t="shared" si="18"/>
        <v>45542</v>
      </c>
      <c r="E390" s="131" t="s">
        <v>16</v>
      </c>
      <c r="F390" s="78" t="s">
        <v>15</v>
      </c>
      <c r="G390" s="129">
        <v>48</v>
      </c>
      <c r="H390" s="214">
        <v>0.05</v>
      </c>
    </row>
    <row r="391" spans="2:8" x14ac:dyDescent="0.25">
      <c r="B391" s="212">
        <f>VLOOKUP(Productos!B11,Tabla3[],1,FALSE)</f>
        <v>7</v>
      </c>
      <c r="C391" s="211">
        <v>8</v>
      </c>
      <c r="D391" s="213">
        <f t="shared" si="18"/>
        <v>45542</v>
      </c>
      <c r="E391" s="131" t="s">
        <v>129</v>
      </c>
      <c r="F391" s="78" t="s">
        <v>196</v>
      </c>
      <c r="G391" s="129">
        <v>39</v>
      </c>
      <c r="H391" s="214">
        <v>0.1</v>
      </c>
    </row>
    <row r="392" spans="2:8" x14ac:dyDescent="0.25">
      <c r="B392" s="212">
        <f>VLOOKUP(Productos!B12,Tabla3[],1,FALSE)</f>
        <v>8</v>
      </c>
      <c r="C392" s="211">
        <v>8</v>
      </c>
      <c r="D392" s="213">
        <f t="shared" si="18"/>
        <v>45542</v>
      </c>
      <c r="E392" s="131" t="s">
        <v>17</v>
      </c>
      <c r="F392" s="78" t="s">
        <v>15</v>
      </c>
      <c r="G392" s="129">
        <v>12</v>
      </c>
      <c r="H392" s="214">
        <v>0.25</v>
      </c>
    </row>
    <row r="393" spans="2:8" x14ac:dyDescent="0.25">
      <c r="B393" s="212">
        <f>VLOOKUP(Productos!B13,Tabla3[],1,FALSE)</f>
        <v>9</v>
      </c>
      <c r="C393" s="211">
        <v>7</v>
      </c>
      <c r="D393" s="213">
        <f t="shared" si="18"/>
        <v>45542</v>
      </c>
      <c r="E393" s="131" t="s">
        <v>18</v>
      </c>
      <c r="F393" s="78" t="s">
        <v>15</v>
      </c>
      <c r="G393" s="129">
        <v>24</v>
      </c>
      <c r="H393" s="214">
        <v>0.25</v>
      </c>
    </row>
    <row r="394" spans="2:8" x14ac:dyDescent="0.25">
      <c r="B394" s="212">
        <f>VLOOKUP(Productos!B14,Tabla3[],1,FALSE)</f>
        <v>10</v>
      </c>
      <c r="C394" s="211">
        <v>7</v>
      </c>
      <c r="D394" s="213">
        <f t="shared" si="18"/>
        <v>45542</v>
      </c>
      <c r="E394" s="131" t="s">
        <v>19</v>
      </c>
      <c r="F394" s="78" t="s">
        <v>15</v>
      </c>
      <c r="G394" s="129">
        <v>12</v>
      </c>
      <c r="H394" s="214">
        <v>0.25</v>
      </c>
    </row>
    <row r="395" spans="2:8" x14ac:dyDescent="0.25">
      <c r="B395" s="212">
        <f>VLOOKUP(Productos!B15,Tabla3[],1,FALSE)</f>
        <v>11</v>
      </c>
      <c r="C395" s="211">
        <v>8</v>
      </c>
      <c r="D395" s="213">
        <f t="shared" si="18"/>
        <v>45542</v>
      </c>
      <c r="E395" s="131" t="s">
        <v>20</v>
      </c>
      <c r="F395" s="78" t="s">
        <v>15</v>
      </c>
      <c r="G395" s="129">
        <v>24</v>
      </c>
      <c r="H395" s="214">
        <v>0.05</v>
      </c>
    </row>
    <row r="396" spans="2:8" x14ac:dyDescent="0.25">
      <c r="B396" s="212">
        <f>VLOOKUP(Productos!B16,Tabla3[],1,FALSE)</f>
        <v>12</v>
      </c>
      <c r="C396" s="211">
        <v>2</v>
      </c>
      <c r="D396" s="213">
        <f t="shared" si="18"/>
        <v>45542</v>
      </c>
      <c r="E396" s="131" t="s">
        <v>21</v>
      </c>
      <c r="F396" s="78" t="s">
        <v>13</v>
      </c>
      <c r="G396" s="129">
        <v>18</v>
      </c>
      <c r="H396" s="214">
        <v>0.6</v>
      </c>
    </row>
    <row r="397" spans="2:8" x14ac:dyDescent="0.25">
      <c r="B397" s="212">
        <f>VLOOKUP(Productos!B17,Tabla3[],1,FALSE)</f>
        <v>13</v>
      </c>
      <c r="C397" s="211">
        <v>8</v>
      </c>
      <c r="D397" s="213">
        <f t="shared" si="18"/>
        <v>45542</v>
      </c>
      <c r="E397" s="131" t="s">
        <v>22</v>
      </c>
      <c r="F397" s="78" t="s">
        <v>196</v>
      </c>
      <c r="G397" s="129">
        <v>210</v>
      </c>
      <c r="H397" s="214">
        <v>0.6</v>
      </c>
    </row>
    <row r="398" spans="2:8" x14ac:dyDescent="0.25">
      <c r="B398" s="212">
        <f>VLOOKUP(Productos!B18,Tabla3[],1,FALSE)</f>
        <v>14</v>
      </c>
      <c r="C398" s="211">
        <v>6</v>
      </c>
      <c r="D398" s="213">
        <f t="shared" si="18"/>
        <v>45542</v>
      </c>
      <c r="E398" s="131" t="s">
        <v>23</v>
      </c>
      <c r="F398" s="78" t="s">
        <v>196</v>
      </c>
      <c r="G398" s="129">
        <v>7</v>
      </c>
      <c r="H398" s="214">
        <v>0.65</v>
      </c>
    </row>
    <row r="399" spans="2:8" x14ac:dyDescent="0.25">
      <c r="B399" s="212">
        <f>VLOOKUP(Productos!B19,Tabla3[],1,FALSE)</f>
        <v>15</v>
      </c>
      <c r="C399" s="211">
        <v>6</v>
      </c>
      <c r="D399" s="213">
        <f t="shared" si="18"/>
        <v>45542</v>
      </c>
      <c r="E399" s="131" t="s">
        <v>24</v>
      </c>
      <c r="F399" s="78" t="s">
        <v>196</v>
      </c>
      <c r="G399" s="129">
        <v>15</v>
      </c>
      <c r="H399" s="214">
        <v>0.35</v>
      </c>
    </row>
    <row r="400" spans="2:8" x14ac:dyDescent="0.25">
      <c r="B400" s="212">
        <f>VLOOKUP(Productos!B20,Tabla3[],1,FALSE)</f>
        <v>16</v>
      </c>
      <c r="C400" s="211">
        <v>6</v>
      </c>
      <c r="D400" s="213">
        <f t="shared" si="18"/>
        <v>45542</v>
      </c>
      <c r="E400" s="131" t="s">
        <v>28</v>
      </c>
      <c r="F400" s="78" t="s">
        <v>15</v>
      </c>
      <c r="G400" s="129">
        <v>200</v>
      </c>
      <c r="H400" s="214">
        <v>0.05</v>
      </c>
    </row>
    <row r="401" spans="2:8" x14ac:dyDescent="0.25">
      <c r="B401" s="212">
        <f>VLOOKUP(Productos!B21,Tabla3[],1,FALSE)</f>
        <v>17</v>
      </c>
      <c r="C401" s="211">
        <v>6</v>
      </c>
      <c r="D401" s="213">
        <f t="shared" si="18"/>
        <v>45542</v>
      </c>
      <c r="E401" s="131" t="s">
        <v>25</v>
      </c>
      <c r="F401" s="78" t="s">
        <v>15</v>
      </c>
      <c r="G401" s="129">
        <v>200</v>
      </c>
      <c r="H401" s="214">
        <v>0.05</v>
      </c>
    </row>
    <row r="402" spans="2:8" x14ac:dyDescent="0.25">
      <c r="B402" s="212">
        <f>VLOOKUP(Productos!B22,Tabla3[],1,FALSE)</f>
        <v>18</v>
      </c>
      <c r="C402" s="211">
        <v>6</v>
      </c>
      <c r="D402" s="213">
        <f t="shared" si="18"/>
        <v>45542</v>
      </c>
      <c r="E402" s="131" t="s">
        <v>26</v>
      </c>
      <c r="F402" s="78" t="s">
        <v>15</v>
      </c>
      <c r="G402" s="129">
        <v>24</v>
      </c>
      <c r="H402" s="214">
        <v>0.05</v>
      </c>
    </row>
    <row r="403" spans="2:8" x14ac:dyDescent="0.25">
      <c r="B403" s="212">
        <f>VLOOKUP(Productos!B23,Tabla3[],1,FALSE)</f>
        <v>19</v>
      </c>
      <c r="C403" s="211">
        <v>3</v>
      </c>
      <c r="D403" s="213">
        <f t="shared" si="18"/>
        <v>45542</v>
      </c>
      <c r="E403" s="131" t="s">
        <v>27</v>
      </c>
      <c r="F403" s="78" t="s">
        <v>15</v>
      </c>
      <c r="G403" s="129">
        <v>48</v>
      </c>
      <c r="H403" s="214">
        <v>0.05</v>
      </c>
    </row>
    <row r="404" spans="2:8" x14ac:dyDescent="0.25">
      <c r="B404" s="212">
        <f>VLOOKUP(Productos!B24,Tabla3[],1,FALSE)</f>
        <v>20</v>
      </c>
      <c r="C404" s="211">
        <v>7</v>
      </c>
      <c r="D404" s="213">
        <f t="shared" si="18"/>
        <v>45542</v>
      </c>
      <c r="E404" s="131" t="s">
        <v>155</v>
      </c>
      <c r="F404" s="78" t="s">
        <v>15</v>
      </c>
      <c r="G404" s="129">
        <v>20</v>
      </c>
      <c r="H404" s="214">
        <v>0.25</v>
      </c>
    </row>
    <row r="405" spans="2:8" x14ac:dyDescent="0.25">
      <c r="B405" s="212">
        <f>VLOOKUP(Productos!B25,Tabla3[],1,FALSE)</f>
        <v>21</v>
      </c>
      <c r="C405" s="211">
        <v>2</v>
      </c>
      <c r="D405" s="213">
        <f t="shared" si="18"/>
        <v>45542</v>
      </c>
      <c r="E405" s="131" t="s">
        <v>30</v>
      </c>
      <c r="F405" s="78" t="s">
        <v>13</v>
      </c>
      <c r="G405" s="129">
        <v>24</v>
      </c>
      <c r="H405" s="214">
        <v>0.3</v>
      </c>
    </row>
    <row r="406" spans="2:8" x14ac:dyDescent="0.25">
      <c r="B406" s="212">
        <f>VLOOKUP(Productos!B26,Tabla3[],1,FALSE)</f>
        <v>22</v>
      </c>
      <c r="C406" s="211">
        <v>2</v>
      </c>
      <c r="D406" s="213">
        <f t="shared" si="18"/>
        <v>45542</v>
      </c>
      <c r="E406" s="131" t="s">
        <v>14</v>
      </c>
      <c r="F406" s="78" t="s">
        <v>13</v>
      </c>
      <c r="G406" s="129">
        <v>24</v>
      </c>
      <c r="H406" s="214">
        <v>0.6</v>
      </c>
    </row>
    <row r="407" spans="2:8" x14ac:dyDescent="0.25">
      <c r="B407" s="212">
        <f>VLOOKUP(Productos!B27,Tabla3[],1,FALSE)</f>
        <v>23</v>
      </c>
      <c r="C407" s="211">
        <v>3</v>
      </c>
      <c r="D407" s="213">
        <f t="shared" si="18"/>
        <v>45542</v>
      </c>
      <c r="E407" s="131" t="s">
        <v>31</v>
      </c>
      <c r="F407" s="78" t="s">
        <v>15</v>
      </c>
      <c r="G407" s="129">
        <v>24</v>
      </c>
      <c r="H407" s="214">
        <v>0.15</v>
      </c>
    </row>
    <row r="408" spans="2:8" x14ac:dyDescent="0.25">
      <c r="B408" s="212">
        <f>VLOOKUP(Productos!B28,Tabla3[],1,FALSE)</f>
        <v>24</v>
      </c>
      <c r="C408" s="211">
        <v>7</v>
      </c>
      <c r="D408" s="213">
        <f t="shared" si="18"/>
        <v>45542</v>
      </c>
      <c r="E408" s="131" t="s">
        <v>32</v>
      </c>
      <c r="F408" s="78" t="s">
        <v>15</v>
      </c>
      <c r="G408" s="129">
        <v>24</v>
      </c>
      <c r="H408" s="214">
        <v>0.25</v>
      </c>
    </row>
    <row r="409" spans="2:8" x14ac:dyDescent="0.25">
      <c r="B409" s="212">
        <f>VLOOKUP(Productos!B29,Tabla3[],1,FALSE)</f>
        <v>25</v>
      </c>
      <c r="C409" s="211">
        <v>7</v>
      </c>
      <c r="D409" s="213">
        <f t="shared" si="18"/>
        <v>45542</v>
      </c>
      <c r="E409" s="131" t="s">
        <v>33</v>
      </c>
      <c r="F409" s="78" t="s">
        <v>15</v>
      </c>
      <c r="G409" s="129">
        <v>24</v>
      </c>
      <c r="H409" s="214">
        <v>0.25</v>
      </c>
    </row>
    <row r="410" spans="2:8" x14ac:dyDescent="0.25">
      <c r="B410" s="212">
        <f>VLOOKUP(Productos!B30,Tabla3[],1,FALSE)</f>
        <v>26</v>
      </c>
      <c r="C410" s="211">
        <v>8</v>
      </c>
      <c r="D410" s="213">
        <f t="shared" si="18"/>
        <v>45542</v>
      </c>
      <c r="E410" s="131" t="s">
        <v>35</v>
      </c>
      <c r="F410" s="78" t="s">
        <v>197</v>
      </c>
      <c r="G410" s="129">
        <v>10</v>
      </c>
      <c r="H410" s="214">
        <v>1</v>
      </c>
    </row>
    <row r="411" spans="2:8" x14ac:dyDescent="0.25">
      <c r="B411" s="212">
        <f>VLOOKUP(Productos!B31,Tabla3[],1,FALSE)</f>
        <v>27</v>
      </c>
      <c r="C411" s="211">
        <v>8</v>
      </c>
      <c r="D411" s="213">
        <f t="shared" si="18"/>
        <v>45542</v>
      </c>
      <c r="E411" s="131" t="s">
        <v>40</v>
      </c>
      <c r="F411" s="78" t="s">
        <v>197</v>
      </c>
      <c r="G411" s="129">
        <v>10</v>
      </c>
      <c r="H411" s="214">
        <v>0.5</v>
      </c>
    </row>
    <row r="412" spans="2:8" x14ac:dyDescent="0.25">
      <c r="B412" s="212">
        <f>VLOOKUP(Productos!B32,Tabla3[],1,FALSE)</f>
        <v>28</v>
      </c>
      <c r="C412" s="211">
        <v>8</v>
      </c>
      <c r="D412" s="213">
        <f t="shared" si="18"/>
        <v>45542</v>
      </c>
      <c r="E412" s="131" t="s">
        <v>36</v>
      </c>
      <c r="F412" s="78" t="s">
        <v>197</v>
      </c>
      <c r="G412" s="129">
        <v>10</v>
      </c>
      <c r="H412" s="214">
        <v>0.5</v>
      </c>
    </row>
    <row r="413" spans="2:8" x14ac:dyDescent="0.25">
      <c r="B413" s="212">
        <f>VLOOKUP(Productos!B33,Tabla3[],1,FALSE)</f>
        <v>29</v>
      </c>
      <c r="C413" s="211">
        <v>8</v>
      </c>
      <c r="D413" s="213">
        <f t="shared" si="18"/>
        <v>45542</v>
      </c>
      <c r="E413" s="131" t="s">
        <v>37</v>
      </c>
      <c r="F413" s="78" t="s">
        <v>197</v>
      </c>
      <c r="G413" s="129">
        <v>12</v>
      </c>
      <c r="H413" s="214">
        <v>0.4</v>
      </c>
    </row>
    <row r="414" spans="2:8" x14ac:dyDescent="0.25">
      <c r="B414" s="212">
        <f>VLOOKUP(Productos!B34,Tabla3[],1,FALSE)</f>
        <v>30</v>
      </c>
      <c r="C414" s="211">
        <v>8</v>
      </c>
      <c r="D414" s="213">
        <f t="shared" si="18"/>
        <v>45542</v>
      </c>
      <c r="E414" s="131" t="s">
        <v>38</v>
      </c>
      <c r="F414" s="78" t="s">
        <v>197</v>
      </c>
      <c r="G414" s="129">
        <v>12</v>
      </c>
      <c r="H414" s="214">
        <v>0.5</v>
      </c>
    </row>
    <row r="415" spans="2:8" x14ac:dyDescent="0.25">
      <c r="B415" s="212">
        <f>VLOOKUP(Productos!B35,Tabla3[],1,FALSE)</f>
        <v>31</v>
      </c>
      <c r="C415" s="211">
        <v>8</v>
      </c>
      <c r="D415" s="213">
        <f t="shared" si="18"/>
        <v>45542</v>
      </c>
      <c r="E415" s="131" t="s">
        <v>92</v>
      </c>
      <c r="F415" s="78" t="s">
        <v>197</v>
      </c>
      <c r="G415" s="129">
        <v>9</v>
      </c>
      <c r="H415" s="214">
        <v>0.5</v>
      </c>
    </row>
    <row r="416" spans="2:8" x14ac:dyDescent="0.25">
      <c r="B416" s="212">
        <f>VLOOKUP(Productos!B36,Tabla3[],1,FALSE)</f>
        <v>32</v>
      </c>
      <c r="C416" s="211">
        <v>8</v>
      </c>
      <c r="D416" s="213">
        <f t="shared" si="18"/>
        <v>45542</v>
      </c>
      <c r="E416" s="131" t="s">
        <v>39</v>
      </c>
      <c r="F416" s="78" t="s">
        <v>197</v>
      </c>
      <c r="G416" s="129">
        <v>12</v>
      </c>
      <c r="H416" s="214">
        <v>0.5</v>
      </c>
    </row>
    <row r="417" spans="2:8" x14ac:dyDescent="0.25">
      <c r="B417" s="212">
        <f>VLOOKUP(Productos!B37,Tabla3[],1,FALSE)</f>
        <v>33</v>
      </c>
      <c r="C417" s="211">
        <v>8</v>
      </c>
      <c r="D417" s="213">
        <f t="shared" ref="D417:D448" si="19">DATE(2024,9,7)</f>
        <v>45542</v>
      </c>
      <c r="E417" s="131" t="s">
        <v>41</v>
      </c>
      <c r="F417" s="78" t="s">
        <v>197</v>
      </c>
      <c r="G417" s="129">
        <v>48</v>
      </c>
      <c r="H417" s="214">
        <v>0.15</v>
      </c>
    </row>
    <row r="418" spans="2:8" x14ac:dyDescent="0.25">
      <c r="B418" s="212">
        <f>VLOOKUP(Productos!B38,Tabla3[],1,FALSE)</f>
        <v>34</v>
      </c>
      <c r="C418" s="211">
        <v>8</v>
      </c>
      <c r="D418" s="213">
        <f t="shared" si="19"/>
        <v>45542</v>
      </c>
      <c r="E418" s="131" t="s">
        <v>42</v>
      </c>
      <c r="F418" s="78" t="s">
        <v>15</v>
      </c>
      <c r="G418" s="129">
        <v>13</v>
      </c>
      <c r="H418" s="214">
        <v>0.1</v>
      </c>
    </row>
    <row r="419" spans="2:8" x14ac:dyDescent="0.25">
      <c r="B419" s="212">
        <f>VLOOKUP(Productos!B39,Tabla3[],1,FALSE)</f>
        <v>35</v>
      </c>
      <c r="C419" s="211">
        <v>8</v>
      </c>
      <c r="D419" s="213">
        <f t="shared" si="19"/>
        <v>45542</v>
      </c>
      <c r="E419" s="131" t="s">
        <v>43</v>
      </c>
      <c r="F419" s="78" t="s">
        <v>15</v>
      </c>
      <c r="G419" s="129">
        <v>13</v>
      </c>
      <c r="H419" s="214">
        <v>0.1</v>
      </c>
    </row>
    <row r="420" spans="2:8" x14ac:dyDescent="0.25">
      <c r="B420" s="212">
        <f>VLOOKUP(Productos!B40,Tabla3[],1,FALSE)</f>
        <v>36</v>
      </c>
      <c r="C420" s="211">
        <v>8</v>
      </c>
      <c r="D420" s="213">
        <f t="shared" si="19"/>
        <v>45542</v>
      </c>
      <c r="E420" s="131" t="s">
        <v>44</v>
      </c>
      <c r="F420" s="78" t="s">
        <v>15</v>
      </c>
      <c r="G420" s="129">
        <v>13</v>
      </c>
      <c r="H420" s="214">
        <v>0.1</v>
      </c>
    </row>
    <row r="421" spans="2:8" x14ac:dyDescent="0.25">
      <c r="B421" s="212">
        <f>VLOOKUP(Productos!B41,Tabla3[],1,FALSE)</f>
        <v>37</v>
      </c>
      <c r="C421" s="211">
        <v>8</v>
      </c>
      <c r="D421" s="213">
        <f t="shared" si="19"/>
        <v>45542</v>
      </c>
      <c r="E421" s="131" t="s">
        <v>45</v>
      </c>
      <c r="F421" s="78" t="s">
        <v>15</v>
      </c>
      <c r="G421" s="129">
        <v>13</v>
      </c>
      <c r="H421" s="214">
        <v>0.1</v>
      </c>
    </row>
    <row r="422" spans="2:8" x14ac:dyDescent="0.25">
      <c r="B422" s="212">
        <f>VLOOKUP(Productos!B42,Tabla3[],1,FALSE)</f>
        <v>38</v>
      </c>
      <c r="C422" s="211">
        <v>1</v>
      </c>
      <c r="D422" s="213">
        <f t="shared" si="19"/>
        <v>45542</v>
      </c>
      <c r="E422" s="131" t="s">
        <v>46</v>
      </c>
      <c r="F422" s="78" t="s">
        <v>15</v>
      </c>
      <c r="G422" s="129">
        <v>12</v>
      </c>
      <c r="H422" s="214">
        <v>0.75</v>
      </c>
    </row>
    <row r="423" spans="2:8" x14ac:dyDescent="0.25">
      <c r="B423" s="212">
        <f>VLOOKUP(Productos!B43,Tabla3[],1,FALSE)</f>
        <v>39</v>
      </c>
      <c r="C423" s="211">
        <v>1</v>
      </c>
      <c r="D423" s="213">
        <f t="shared" si="19"/>
        <v>45542</v>
      </c>
      <c r="E423" s="131" t="s">
        <v>47</v>
      </c>
      <c r="F423" s="78" t="s">
        <v>15</v>
      </c>
      <c r="G423" s="129">
        <v>12</v>
      </c>
      <c r="H423" s="214">
        <v>0.75</v>
      </c>
    </row>
    <row r="424" spans="2:8" x14ac:dyDescent="0.25">
      <c r="B424" s="212">
        <f>VLOOKUP(Productos!B44,Tabla3[],1,FALSE)</f>
        <v>40</v>
      </c>
      <c r="C424" s="211">
        <v>1</v>
      </c>
      <c r="D424" s="213">
        <f t="shared" si="19"/>
        <v>45542</v>
      </c>
      <c r="E424" s="131" t="s">
        <v>48</v>
      </c>
      <c r="F424" s="78" t="s">
        <v>15</v>
      </c>
      <c r="G424" s="129">
        <v>12</v>
      </c>
      <c r="H424" s="214">
        <v>0.4</v>
      </c>
    </row>
    <row r="425" spans="2:8" x14ac:dyDescent="0.25">
      <c r="B425" s="212">
        <f>VLOOKUP(Productos!B45,Tabla3[],1,FALSE)</f>
        <v>41</v>
      </c>
      <c r="C425" s="211">
        <v>1</v>
      </c>
      <c r="D425" s="213">
        <f t="shared" si="19"/>
        <v>45542</v>
      </c>
      <c r="E425" s="131" t="s">
        <v>49</v>
      </c>
      <c r="F425" s="78" t="s">
        <v>15</v>
      </c>
      <c r="G425" s="129">
        <v>12</v>
      </c>
      <c r="H425" s="214">
        <v>0.5</v>
      </c>
    </row>
    <row r="426" spans="2:8" x14ac:dyDescent="0.25">
      <c r="B426" s="212">
        <f>VLOOKUP(Productos!B46,Tabla3[],1,FALSE)</f>
        <v>42</v>
      </c>
      <c r="C426" s="211">
        <v>8</v>
      </c>
      <c r="D426" s="213">
        <f t="shared" si="19"/>
        <v>45542</v>
      </c>
      <c r="E426" s="131" t="s">
        <v>50</v>
      </c>
      <c r="F426" s="78" t="s">
        <v>196</v>
      </c>
      <c r="G426" s="129">
        <v>60</v>
      </c>
      <c r="H426" s="214">
        <v>0.2</v>
      </c>
    </row>
    <row r="427" spans="2:8" x14ac:dyDescent="0.25">
      <c r="B427" s="212">
        <f>VLOOKUP(Productos!B47,Tabla3[],1,FALSE)</f>
        <v>43</v>
      </c>
      <c r="C427" s="211">
        <v>8</v>
      </c>
      <c r="D427" s="213">
        <f t="shared" si="19"/>
        <v>45542</v>
      </c>
      <c r="E427" s="131" t="s">
        <v>51</v>
      </c>
      <c r="F427" s="78" t="s">
        <v>196</v>
      </c>
      <c r="G427" s="129">
        <v>60</v>
      </c>
      <c r="H427" s="214">
        <v>0.15</v>
      </c>
    </row>
    <row r="428" spans="2:8" x14ac:dyDescent="0.25">
      <c r="B428" s="212">
        <f>VLOOKUP(Productos!B48,Tabla3[],1,FALSE)</f>
        <v>44</v>
      </c>
      <c r="C428" s="211">
        <v>8</v>
      </c>
      <c r="D428" s="213">
        <f t="shared" si="19"/>
        <v>45542</v>
      </c>
      <c r="E428" s="131" t="s">
        <v>52</v>
      </c>
      <c r="F428" s="78" t="s">
        <v>196</v>
      </c>
      <c r="G428" s="129">
        <v>20</v>
      </c>
      <c r="H428" s="214">
        <v>0.1</v>
      </c>
    </row>
    <row r="429" spans="2:8" x14ac:dyDescent="0.25">
      <c r="B429" s="212">
        <f>VLOOKUP(Productos!B49,Tabla3[],1,FALSE)</f>
        <v>45</v>
      </c>
      <c r="C429" s="211">
        <v>8</v>
      </c>
      <c r="D429" s="213">
        <f t="shared" si="19"/>
        <v>45542</v>
      </c>
      <c r="E429" s="131" t="s">
        <v>53</v>
      </c>
      <c r="F429" s="78" t="s">
        <v>196</v>
      </c>
      <c r="G429" s="129">
        <v>8</v>
      </c>
      <c r="H429" s="214">
        <v>0.25</v>
      </c>
    </row>
    <row r="430" spans="2:8" x14ac:dyDescent="0.25">
      <c r="B430" s="212">
        <f>VLOOKUP(Productos!B50,Tabla3[],1,FALSE)</f>
        <v>46</v>
      </c>
      <c r="C430" s="211">
        <v>8</v>
      </c>
      <c r="D430" s="213">
        <f t="shared" si="19"/>
        <v>45542</v>
      </c>
      <c r="E430" s="131" t="s">
        <v>54</v>
      </c>
      <c r="F430" s="78" t="s">
        <v>196</v>
      </c>
      <c r="G430" s="129">
        <v>16</v>
      </c>
      <c r="H430" s="214">
        <v>0.25</v>
      </c>
    </row>
    <row r="431" spans="2:8" x14ac:dyDescent="0.25">
      <c r="B431" s="212">
        <f>VLOOKUP(Productos!B51,Tabla3[],1,FALSE)</f>
        <v>47</v>
      </c>
      <c r="C431" s="211">
        <v>8</v>
      </c>
      <c r="D431" s="213">
        <f t="shared" si="19"/>
        <v>45542</v>
      </c>
      <c r="E431" s="131" t="s">
        <v>55</v>
      </c>
      <c r="F431" s="78" t="s">
        <v>196</v>
      </c>
      <c r="G431" s="129">
        <v>5</v>
      </c>
      <c r="H431" s="214">
        <v>0.75</v>
      </c>
    </row>
    <row r="432" spans="2:8" x14ac:dyDescent="0.25">
      <c r="B432" s="212">
        <f>VLOOKUP(Productos!B52,Tabla3[],1,FALSE)</f>
        <v>48</v>
      </c>
      <c r="C432" s="211">
        <v>8</v>
      </c>
      <c r="D432" s="213">
        <f t="shared" si="19"/>
        <v>45542</v>
      </c>
      <c r="E432" s="131" t="s">
        <v>56</v>
      </c>
      <c r="F432" s="78" t="s">
        <v>196</v>
      </c>
      <c r="G432" s="129">
        <v>28</v>
      </c>
      <c r="H432" s="214">
        <v>0.35</v>
      </c>
    </row>
    <row r="433" spans="2:8" x14ac:dyDescent="0.25">
      <c r="B433" s="212">
        <f>VLOOKUP(Productos!B53,Tabla3[],1,FALSE)</f>
        <v>49</v>
      </c>
      <c r="C433" s="211">
        <v>8</v>
      </c>
      <c r="D433" s="213">
        <f t="shared" si="19"/>
        <v>45542</v>
      </c>
      <c r="E433" s="131" t="s">
        <v>57</v>
      </c>
      <c r="F433" s="78" t="s">
        <v>196</v>
      </c>
      <c r="G433" s="129">
        <v>28</v>
      </c>
      <c r="H433" s="214">
        <v>0.35</v>
      </c>
    </row>
    <row r="434" spans="2:8" x14ac:dyDescent="0.25">
      <c r="B434" s="212">
        <f>VLOOKUP(Productos!B54,Tabla3[],1,FALSE)</f>
        <v>50</v>
      </c>
      <c r="C434" s="211">
        <v>8</v>
      </c>
      <c r="D434" s="213">
        <f t="shared" si="19"/>
        <v>45542</v>
      </c>
      <c r="E434" s="131" t="s">
        <v>58</v>
      </c>
      <c r="F434" s="78" t="s">
        <v>196</v>
      </c>
      <c r="G434" s="129">
        <v>28</v>
      </c>
      <c r="H434" s="214">
        <v>0.35</v>
      </c>
    </row>
    <row r="435" spans="2:8" x14ac:dyDescent="0.25">
      <c r="B435" s="212">
        <f>VLOOKUP(Productos!B55,Tabla3[],1,FALSE)</f>
        <v>51</v>
      </c>
      <c r="C435" s="211">
        <v>8</v>
      </c>
      <c r="D435" s="213">
        <f t="shared" si="19"/>
        <v>45542</v>
      </c>
      <c r="E435" s="131" t="s">
        <v>59</v>
      </c>
      <c r="F435" s="78" t="s">
        <v>196</v>
      </c>
      <c r="G435" s="129">
        <v>10</v>
      </c>
      <c r="H435" s="214">
        <v>0.5</v>
      </c>
    </row>
    <row r="436" spans="2:8" x14ac:dyDescent="0.25">
      <c r="B436" s="212">
        <f>VLOOKUP(Productos!B56,Tabla3[],1,FALSE)</f>
        <v>52</v>
      </c>
      <c r="C436" s="211">
        <v>8</v>
      </c>
      <c r="D436" s="213">
        <f t="shared" si="19"/>
        <v>45542</v>
      </c>
      <c r="E436" s="131" t="s">
        <v>60</v>
      </c>
      <c r="F436" s="78" t="s">
        <v>196</v>
      </c>
      <c r="G436" s="129">
        <v>28</v>
      </c>
      <c r="H436" s="214">
        <v>0.35</v>
      </c>
    </row>
    <row r="437" spans="2:8" x14ac:dyDescent="0.25">
      <c r="B437" s="212">
        <f>VLOOKUP(Productos!B57,Tabla3[],1,FALSE)</f>
        <v>53</v>
      </c>
      <c r="C437" s="211">
        <v>8</v>
      </c>
      <c r="D437" s="213">
        <f t="shared" si="19"/>
        <v>45542</v>
      </c>
      <c r="E437" s="131" t="s">
        <v>61</v>
      </c>
      <c r="F437" s="78" t="s">
        <v>196</v>
      </c>
      <c r="G437" s="129">
        <v>28</v>
      </c>
      <c r="H437" s="214">
        <v>0.3</v>
      </c>
    </row>
    <row r="438" spans="2:8" x14ac:dyDescent="0.25">
      <c r="B438" s="212">
        <f>VLOOKUP(Productos!B58,Tabla3[],1,FALSE)</f>
        <v>54</v>
      </c>
      <c r="C438" s="211">
        <v>8</v>
      </c>
      <c r="D438" s="213">
        <f t="shared" si="19"/>
        <v>45542</v>
      </c>
      <c r="E438" s="131" t="s">
        <v>62</v>
      </c>
      <c r="F438" s="78" t="s">
        <v>91</v>
      </c>
      <c r="G438" s="129">
        <v>28</v>
      </c>
      <c r="H438" s="214">
        <v>0.3</v>
      </c>
    </row>
    <row r="439" spans="2:8" x14ac:dyDescent="0.25">
      <c r="B439" s="212">
        <f>VLOOKUP(Productos!B59,Tabla3[],1,FALSE)</f>
        <v>55</v>
      </c>
      <c r="C439" s="211">
        <v>8</v>
      </c>
      <c r="D439" s="213">
        <f t="shared" si="19"/>
        <v>45542</v>
      </c>
      <c r="E439" s="131" t="s">
        <v>63</v>
      </c>
      <c r="F439" s="78" t="s">
        <v>91</v>
      </c>
      <c r="G439" s="129">
        <v>28</v>
      </c>
      <c r="H439" s="214">
        <v>0.3</v>
      </c>
    </row>
    <row r="440" spans="2:8" x14ac:dyDescent="0.25">
      <c r="B440" s="212">
        <f>VLOOKUP(Productos!B60,Tabla3[],1,FALSE)</f>
        <v>56</v>
      </c>
      <c r="C440" s="211">
        <v>8</v>
      </c>
      <c r="D440" s="213">
        <f t="shared" si="19"/>
        <v>45542</v>
      </c>
      <c r="E440" s="131" t="s">
        <v>64</v>
      </c>
      <c r="F440" s="78" t="s">
        <v>196</v>
      </c>
      <c r="G440" s="129">
        <v>20</v>
      </c>
      <c r="H440" s="214">
        <v>0.5</v>
      </c>
    </row>
    <row r="441" spans="2:8" x14ac:dyDescent="0.25">
      <c r="B441" s="212">
        <f>VLOOKUP(Productos!B61,Tabla3[],1,FALSE)</f>
        <v>57</v>
      </c>
      <c r="C441" s="211">
        <v>8</v>
      </c>
      <c r="D441" s="213">
        <f t="shared" si="19"/>
        <v>45542</v>
      </c>
      <c r="E441" s="131" t="s">
        <v>65</v>
      </c>
      <c r="F441" s="78" t="s">
        <v>196</v>
      </c>
      <c r="G441" s="129">
        <v>28</v>
      </c>
      <c r="H441" s="214">
        <v>0.3</v>
      </c>
    </row>
    <row r="442" spans="2:8" x14ac:dyDescent="0.25">
      <c r="B442" s="212">
        <f>VLOOKUP(Productos!B62,Tabla3[],1,FALSE)</f>
        <v>58</v>
      </c>
      <c r="C442" s="211">
        <v>8</v>
      </c>
      <c r="D442" s="213">
        <f t="shared" si="19"/>
        <v>45542</v>
      </c>
      <c r="E442" s="131" t="s">
        <v>66</v>
      </c>
      <c r="F442" s="78" t="s">
        <v>196</v>
      </c>
      <c r="G442" s="129">
        <v>21</v>
      </c>
      <c r="H442" s="214">
        <v>0.25</v>
      </c>
    </row>
    <row r="443" spans="2:8" x14ac:dyDescent="0.25">
      <c r="B443" s="212">
        <f>VLOOKUP(Productos!B63,Tabla3[],1,FALSE)</f>
        <v>59</v>
      </c>
      <c r="C443" s="211">
        <v>9</v>
      </c>
      <c r="D443" s="213">
        <f t="shared" si="19"/>
        <v>45542</v>
      </c>
      <c r="E443" s="131" t="s">
        <v>67</v>
      </c>
      <c r="F443" s="78" t="s">
        <v>196</v>
      </c>
      <c r="G443" s="129">
        <v>12</v>
      </c>
      <c r="H443" s="214">
        <v>0.25</v>
      </c>
    </row>
    <row r="444" spans="2:8" x14ac:dyDescent="0.25">
      <c r="B444" s="212">
        <f>VLOOKUP(Productos!B64,Tabla3[],1,FALSE)</f>
        <v>60</v>
      </c>
      <c r="C444" s="211">
        <v>9</v>
      </c>
      <c r="D444" s="213">
        <f t="shared" si="19"/>
        <v>45542</v>
      </c>
      <c r="E444" s="131" t="s">
        <v>68</v>
      </c>
      <c r="F444" s="78" t="s">
        <v>196</v>
      </c>
      <c r="G444" s="129">
        <v>12</v>
      </c>
      <c r="H444" s="214">
        <v>0.3</v>
      </c>
    </row>
    <row r="445" spans="2:8" x14ac:dyDescent="0.25">
      <c r="B445" s="212">
        <f>VLOOKUP(Productos!B65,Tabla3[],1,FALSE)</f>
        <v>61</v>
      </c>
      <c r="C445" s="211">
        <v>9</v>
      </c>
      <c r="D445" s="213">
        <f t="shared" si="19"/>
        <v>45542</v>
      </c>
      <c r="E445" s="131" t="s">
        <v>69</v>
      </c>
      <c r="F445" s="78" t="s">
        <v>98</v>
      </c>
      <c r="G445" s="129">
        <v>90</v>
      </c>
      <c r="H445" s="214">
        <v>0.2</v>
      </c>
    </row>
    <row r="446" spans="2:8" x14ac:dyDescent="0.25">
      <c r="B446" s="212">
        <f>VLOOKUP(Productos!B66,Tabla3[],1,FALSE)</f>
        <v>62</v>
      </c>
      <c r="C446" s="211">
        <v>8</v>
      </c>
      <c r="D446" s="213">
        <f t="shared" si="19"/>
        <v>45542</v>
      </c>
      <c r="E446" s="131" t="s">
        <v>70</v>
      </c>
      <c r="F446" s="78" t="s">
        <v>196</v>
      </c>
      <c r="G446" s="129">
        <v>5</v>
      </c>
      <c r="H446" s="214">
        <v>0.8</v>
      </c>
    </row>
    <row r="447" spans="2:8" x14ac:dyDescent="0.25">
      <c r="B447" s="212">
        <f>VLOOKUP(Productos!B67,Tabla3[],1,FALSE)</f>
        <v>63</v>
      </c>
      <c r="C447" s="211">
        <v>8</v>
      </c>
      <c r="D447" s="213">
        <f t="shared" si="19"/>
        <v>45542</v>
      </c>
      <c r="E447" s="131" t="s">
        <v>71</v>
      </c>
      <c r="F447" s="78" t="s">
        <v>196</v>
      </c>
      <c r="G447" s="129">
        <v>5</v>
      </c>
      <c r="H447" s="214">
        <v>1.1499999999999999</v>
      </c>
    </row>
    <row r="448" spans="2:8" x14ac:dyDescent="0.25">
      <c r="B448" s="212">
        <f>VLOOKUP(Productos!B68,Tabla3[],1,FALSE)</f>
        <v>64</v>
      </c>
      <c r="C448" s="211">
        <v>8</v>
      </c>
      <c r="D448" s="213">
        <f t="shared" si="19"/>
        <v>45542</v>
      </c>
      <c r="E448" s="131" t="s">
        <v>72</v>
      </c>
      <c r="F448" s="78" t="s">
        <v>197</v>
      </c>
      <c r="G448" s="129">
        <v>13</v>
      </c>
      <c r="H448" s="214">
        <v>0.1</v>
      </c>
    </row>
    <row r="449" spans="2:8" x14ac:dyDescent="0.25">
      <c r="B449" s="212">
        <f>VLOOKUP(Productos!B69,Tabla3[],1,FALSE)</f>
        <v>65</v>
      </c>
      <c r="C449" s="211">
        <v>8</v>
      </c>
      <c r="D449" s="213">
        <f t="shared" ref="D449:D480" si="20">DATE(2024,9,7)</f>
        <v>45542</v>
      </c>
      <c r="E449" s="131" t="s">
        <v>73</v>
      </c>
      <c r="F449" s="78" t="s">
        <v>197</v>
      </c>
      <c r="G449" s="129">
        <v>5</v>
      </c>
      <c r="H449" s="214">
        <v>0.3</v>
      </c>
    </row>
    <row r="450" spans="2:8" x14ac:dyDescent="0.25">
      <c r="B450" s="212">
        <f>VLOOKUP(Productos!B70,Tabla3[],1,FALSE)</f>
        <v>66</v>
      </c>
      <c r="C450" s="211">
        <v>8</v>
      </c>
      <c r="D450" s="213">
        <f t="shared" si="20"/>
        <v>45542</v>
      </c>
      <c r="E450" s="131" t="s">
        <v>74</v>
      </c>
      <c r="F450" s="78" t="s">
        <v>15</v>
      </c>
      <c r="G450" s="129">
        <v>10</v>
      </c>
      <c r="H450" s="214">
        <v>0.3</v>
      </c>
    </row>
    <row r="451" spans="2:8" x14ac:dyDescent="0.25">
      <c r="B451" s="212">
        <f>VLOOKUP(Productos!B71,Tabla3[],1,FALSE)</f>
        <v>67</v>
      </c>
      <c r="C451" s="211">
        <v>8</v>
      </c>
      <c r="D451" s="213">
        <f t="shared" si="20"/>
        <v>45542</v>
      </c>
      <c r="E451" s="131" t="s">
        <v>80</v>
      </c>
      <c r="F451" s="78" t="s">
        <v>15</v>
      </c>
      <c r="G451" s="129">
        <v>20</v>
      </c>
      <c r="H451" s="214">
        <v>0.1</v>
      </c>
    </row>
    <row r="452" spans="2:8" x14ac:dyDescent="0.25">
      <c r="B452" s="212">
        <f>VLOOKUP(Productos!B72,Tabla3[],1,FALSE)</f>
        <v>68</v>
      </c>
      <c r="C452" s="211">
        <v>8</v>
      </c>
      <c r="D452" s="213">
        <f t="shared" si="20"/>
        <v>45542</v>
      </c>
      <c r="E452" s="131" t="s">
        <v>75</v>
      </c>
      <c r="F452" s="78" t="s">
        <v>15</v>
      </c>
      <c r="G452" s="129">
        <v>12</v>
      </c>
      <c r="H452" s="214">
        <v>0.4</v>
      </c>
    </row>
    <row r="453" spans="2:8" x14ac:dyDescent="0.25">
      <c r="B453" s="212">
        <f>VLOOKUP(Productos!B73,Tabla3[],1,FALSE)</f>
        <v>69</v>
      </c>
      <c r="C453" s="211">
        <v>8</v>
      </c>
      <c r="D453" s="213">
        <f t="shared" si="20"/>
        <v>45542</v>
      </c>
      <c r="E453" s="131" t="s">
        <v>79</v>
      </c>
      <c r="F453" s="78" t="s">
        <v>196</v>
      </c>
      <c r="G453" s="129">
        <v>24</v>
      </c>
      <c r="H453" s="214">
        <v>0.2</v>
      </c>
    </row>
    <row r="454" spans="2:8" x14ac:dyDescent="0.25">
      <c r="B454" s="212">
        <f>VLOOKUP(Productos!B74,Tabla3[],1,FALSE)</f>
        <v>70</v>
      </c>
      <c r="C454" s="211">
        <v>8</v>
      </c>
      <c r="D454" s="213">
        <f t="shared" si="20"/>
        <v>45542</v>
      </c>
      <c r="E454" s="131" t="s">
        <v>76</v>
      </c>
      <c r="F454" s="78" t="s">
        <v>196</v>
      </c>
      <c r="G454" s="129">
        <v>12</v>
      </c>
      <c r="H454" s="214">
        <v>0.1</v>
      </c>
    </row>
    <row r="455" spans="2:8" x14ac:dyDescent="0.25">
      <c r="B455" s="212">
        <f>VLOOKUP(Productos!B75,Tabla3[],1,FALSE)</f>
        <v>71</v>
      </c>
      <c r="C455" s="211">
        <v>8</v>
      </c>
      <c r="D455" s="213">
        <f t="shared" si="20"/>
        <v>45542</v>
      </c>
      <c r="E455" s="131" t="s">
        <v>77</v>
      </c>
      <c r="F455" s="78" t="s">
        <v>196</v>
      </c>
      <c r="G455" s="129">
        <v>24</v>
      </c>
      <c r="H455" s="214">
        <v>0.2</v>
      </c>
    </row>
    <row r="456" spans="2:8" x14ac:dyDescent="0.25">
      <c r="B456" s="212">
        <f>VLOOKUP(Productos!B76,Tabla3[],1,FALSE)</f>
        <v>72</v>
      </c>
      <c r="C456" s="211">
        <v>8</v>
      </c>
      <c r="D456" s="213">
        <f t="shared" si="20"/>
        <v>45542</v>
      </c>
      <c r="E456" s="131" t="s">
        <v>78</v>
      </c>
      <c r="F456" s="78" t="s">
        <v>196</v>
      </c>
      <c r="G456" s="129">
        <v>24</v>
      </c>
      <c r="H456" s="214">
        <v>0.2</v>
      </c>
    </row>
    <row r="457" spans="2:8" x14ac:dyDescent="0.25">
      <c r="B457" s="212">
        <f>VLOOKUP(Productos!B77,Tabla3[],1,FALSE)</f>
        <v>73</v>
      </c>
      <c r="C457" s="211">
        <v>8</v>
      </c>
      <c r="D457" s="213">
        <f t="shared" si="20"/>
        <v>45542</v>
      </c>
      <c r="E457" s="131" t="s">
        <v>131</v>
      </c>
      <c r="F457" s="78" t="s">
        <v>196</v>
      </c>
      <c r="G457" s="129">
        <v>24</v>
      </c>
      <c r="H457" s="214">
        <v>0.2</v>
      </c>
    </row>
    <row r="458" spans="2:8" x14ac:dyDescent="0.25">
      <c r="B458" s="212">
        <f>VLOOKUP(Productos!B78,Tabla3[],1,FALSE)</f>
        <v>74</v>
      </c>
      <c r="C458" s="211">
        <v>8</v>
      </c>
      <c r="D458" s="213">
        <f t="shared" si="20"/>
        <v>45542</v>
      </c>
      <c r="E458" s="131" t="s">
        <v>81</v>
      </c>
      <c r="F458" s="78" t="s">
        <v>196</v>
      </c>
      <c r="G458" s="129">
        <v>100</v>
      </c>
      <c r="H458" s="214">
        <v>0.1</v>
      </c>
    </row>
    <row r="459" spans="2:8" x14ac:dyDescent="0.25">
      <c r="B459" s="212">
        <f>VLOOKUP(Productos!B79,Tabla3[],1,FALSE)</f>
        <v>75</v>
      </c>
      <c r="C459" s="211">
        <v>8</v>
      </c>
      <c r="D459" s="213">
        <f t="shared" si="20"/>
        <v>45542</v>
      </c>
      <c r="E459" s="131" t="s">
        <v>82</v>
      </c>
      <c r="F459" s="78" t="s">
        <v>196</v>
      </c>
      <c r="G459" s="129">
        <v>100</v>
      </c>
      <c r="H459" s="214">
        <v>0.1</v>
      </c>
    </row>
    <row r="460" spans="2:8" x14ac:dyDescent="0.25">
      <c r="B460" s="212">
        <f>VLOOKUP(Productos!B80,Tabla3[],1,FALSE)</f>
        <v>76</v>
      </c>
      <c r="C460" s="211">
        <v>8</v>
      </c>
      <c r="D460" s="213">
        <f t="shared" si="20"/>
        <v>45542</v>
      </c>
      <c r="E460" s="131" t="s">
        <v>83</v>
      </c>
      <c r="F460" s="78" t="s">
        <v>196</v>
      </c>
      <c r="G460" s="129">
        <v>100</v>
      </c>
      <c r="H460" s="214">
        <v>0.1</v>
      </c>
    </row>
    <row r="461" spans="2:8" x14ac:dyDescent="0.25">
      <c r="B461" s="212">
        <f>VLOOKUP(Productos!B81,Tabla3[],1,FALSE)</f>
        <v>77</v>
      </c>
      <c r="C461" s="211">
        <v>8</v>
      </c>
      <c r="D461" s="213">
        <f t="shared" si="20"/>
        <v>45542</v>
      </c>
      <c r="E461" s="131" t="s">
        <v>84</v>
      </c>
      <c r="F461" s="78" t="s">
        <v>196</v>
      </c>
      <c r="G461" s="129">
        <v>40</v>
      </c>
      <c r="H461" s="214">
        <v>0.2</v>
      </c>
    </row>
    <row r="462" spans="2:8" x14ac:dyDescent="0.25">
      <c r="B462" s="212">
        <f>VLOOKUP(Productos!B82,Tabla3[],1,FALSE)</f>
        <v>78</v>
      </c>
      <c r="C462" s="211">
        <v>8</v>
      </c>
      <c r="D462" s="213">
        <f t="shared" si="20"/>
        <v>45542</v>
      </c>
      <c r="E462" s="131" t="s">
        <v>85</v>
      </c>
      <c r="F462" s="78" t="s">
        <v>196</v>
      </c>
      <c r="G462" s="129">
        <v>32</v>
      </c>
      <c r="H462" s="214">
        <v>0.1</v>
      </c>
    </row>
    <row r="463" spans="2:8" x14ac:dyDescent="0.25">
      <c r="B463" s="212">
        <f>VLOOKUP(Productos!B83,Tabla3[],1,FALSE)</f>
        <v>79</v>
      </c>
      <c r="C463" s="211">
        <v>8</v>
      </c>
      <c r="D463" s="213">
        <f t="shared" si="20"/>
        <v>45542</v>
      </c>
      <c r="E463" s="131" t="s">
        <v>86</v>
      </c>
      <c r="F463" s="78" t="s">
        <v>196</v>
      </c>
      <c r="G463" s="129">
        <v>20</v>
      </c>
      <c r="H463" s="214">
        <v>0.1</v>
      </c>
    </row>
    <row r="464" spans="2:8" x14ac:dyDescent="0.25">
      <c r="B464" s="212">
        <f>VLOOKUP(Productos!B84,Tabla3[],1,FALSE)</f>
        <v>80</v>
      </c>
      <c r="C464" s="211">
        <v>8</v>
      </c>
      <c r="D464" s="213">
        <f t="shared" si="20"/>
        <v>45542</v>
      </c>
      <c r="E464" s="131" t="s">
        <v>87</v>
      </c>
      <c r="F464" s="78" t="s">
        <v>196</v>
      </c>
      <c r="G464" s="129">
        <v>50</v>
      </c>
      <c r="H464" s="214">
        <v>0.1</v>
      </c>
    </row>
    <row r="465" spans="2:8" x14ac:dyDescent="0.25">
      <c r="B465" s="212">
        <f>VLOOKUP(Productos!B85,Tabla3[],1,FALSE)</f>
        <v>81</v>
      </c>
      <c r="C465" s="211">
        <v>8</v>
      </c>
      <c r="D465" s="213">
        <f t="shared" si="20"/>
        <v>45542</v>
      </c>
      <c r="E465" s="131" t="s">
        <v>88</v>
      </c>
      <c r="F465" s="78" t="s">
        <v>196</v>
      </c>
      <c r="G465" s="129">
        <v>6</v>
      </c>
      <c r="H465" s="214">
        <v>0.5</v>
      </c>
    </row>
    <row r="466" spans="2:8" x14ac:dyDescent="0.25">
      <c r="B466" s="212">
        <f>VLOOKUP(Productos!B86,Tabla3[],1,FALSE)</f>
        <v>82</v>
      </c>
      <c r="C466" s="211">
        <v>8</v>
      </c>
      <c r="D466" s="213">
        <f t="shared" si="20"/>
        <v>45542</v>
      </c>
      <c r="E466" s="131" t="s">
        <v>89</v>
      </c>
      <c r="F466" s="78" t="s">
        <v>196</v>
      </c>
      <c r="G466" s="129">
        <v>6</v>
      </c>
      <c r="H466" s="214">
        <v>0.25</v>
      </c>
    </row>
    <row r="467" spans="2:8" x14ac:dyDescent="0.25">
      <c r="B467" s="212">
        <f>VLOOKUP(Productos!B87,Tabla3[],1,FALSE)</f>
        <v>83</v>
      </c>
      <c r="C467" s="211">
        <v>8</v>
      </c>
      <c r="D467" s="213">
        <f t="shared" si="20"/>
        <v>45542</v>
      </c>
      <c r="E467" s="131" t="s">
        <v>90</v>
      </c>
      <c r="F467" s="78" t="s">
        <v>196</v>
      </c>
      <c r="G467" s="129">
        <v>6</v>
      </c>
      <c r="H467" s="214">
        <v>0.2</v>
      </c>
    </row>
    <row r="468" spans="2:8" x14ac:dyDescent="0.25">
      <c r="B468" s="212">
        <f>VLOOKUP(Productos!B88,Tabla3[],1,FALSE)</f>
        <v>84</v>
      </c>
      <c r="C468" s="211">
        <v>8</v>
      </c>
      <c r="D468" s="213">
        <f t="shared" si="20"/>
        <v>45542</v>
      </c>
      <c r="E468" s="131" t="s">
        <v>93</v>
      </c>
      <c r="F468" s="78" t="s">
        <v>13</v>
      </c>
      <c r="G468" s="129">
        <v>24</v>
      </c>
      <c r="H468" s="214">
        <v>0.3</v>
      </c>
    </row>
    <row r="469" spans="2:8" x14ac:dyDescent="0.25">
      <c r="B469" s="212">
        <f>VLOOKUP(Productos!B89,Tabla3[],1,FALSE)</f>
        <v>85</v>
      </c>
      <c r="C469" s="211">
        <v>8</v>
      </c>
      <c r="D469" s="213">
        <f t="shared" si="20"/>
        <v>45542</v>
      </c>
      <c r="E469" s="131" t="s">
        <v>96</v>
      </c>
      <c r="F469" s="78" t="s">
        <v>196</v>
      </c>
      <c r="G469" s="129">
        <v>14</v>
      </c>
      <c r="H469" s="214">
        <v>0.1</v>
      </c>
    </row>
    <row r="470" spans="2:8" x14ac:dyDescent="0.25">
      <c r="B470" s="212">
        <f>VLOOKUP(Productos!B90,Tabla3[],1,FALSE)</f>
        <v>86</v>
      </c>
      <c r="C470" s="211">
        <v>8</v>
      </c>
      <c r="D470" s="213">
        <f t="shared" si="20"/>
        <v>45542</v>
      </c>
      <c r="E470" s="131" t="s">
        <v>94</v>
      </c>
      <c r="F470" s="78" t="s">
        <v>196</v>
      </c>
      <c r="G470" s="129">
        <v>12</v>
      </c>
      <c r="H470" s="214">
        <v>0.15</v>
      </c>
    </row>
    <row r="471" spans="2:8" x14ac:dyDescent="0.25">
      <c r="B471" s="212">
        <f>VLOOKUP(Productos!B91,Tabla3[],1,FALSE)</f>
        <v>87</v>
      </c>
      <c r="C471" s="211">
        <v>8</v>
      </c>
      <c r="D471" s="213">
        <f t="shared" si="20"/>
        <v>45542</v>
      </c>
      <c r="E471" s="131" t="s">
        <v>95</v>
      </c>
      <c r="F471" s="78" t="s">
        <v>196</v>
      </c>
      <c r="G471" s="129">
        <v>12</v>
      </c>
      <c r="H471" s="214">
        <v>0.3</v>
      </c>
    </row>
    <row r="472" spans="2:8" x14ac:dyDescent="0.25">
      <c r="B472" s="212">
        <f>VLOOKUP(Productos!B92,Tabla3[],1,FALSE)</f>
        <v>88</v>
      </c>
      <c r="C472" s="211">
        <v>8</v>
      </c>
      <c r="D472" s="213">
        <f t="shared" si="20"/>
        <v>45542</v>
      </c>
      <c r="E472" s="131" t="s">
        <v>97</v>
      </c>
      <c r="F472" s="78" t="s">
        <v>91</v>
      </c>
      <c r="G472" s="129">
        <v>12</v>
      </c>
      <c r="H472" s="214">
        <v>1.1000000000000001</v>
      </c>
    </row>
    <row r="473" spans="2:8" x14ac:dyDescent="0.25">
      <c r="B473" s="212">
        <f>VLOOKUP(Productos!B93,Tabla3[],1,FALSE)</f>
        <v>89</v>
      </c>
      <c r="C473" s="211">
        <v>8</v>
      </c>
      <c r="D473" s="213">
        <f t="shared" si="20"/>
        <v>45542</v>
      </c>
      <c r="E473" s="131" t="s">
        <v>102</v>
      </c>
      <c r="F473" s="78" t="s">
        <v>91</v>
      </c>
      <c r="G473" s="129">
        <v>3</v>
      </c>
      <c r="H473" s="214">
        <v>1.1499999999999999</v>
      </c>
    </row>
    <row r="474" spans="2:8" x14ac:dyDescent="0.25">
      <c r="B474" s="212">
        <f>VLOOKUP(Productos!B94,Tabla3[],1,FALSE)</f>
        <v>90</v>
      </c>
      <c r="C474" s="211">
        <v>8</v>
      </c>
      <c r="D474" s="213">
        <f t="shared" si="20"/>
        <v>45542</v>
      </c>
      <c r="E474" s="131" t="s">
        <v>101</v>
      </c>
      <c r="F474" s="78" t="s">
        <v>91</v>
      </c>
      <c r="G474" s="129">
        <v>10</v>
      </c>
      <c r="H474" s="214">
        <v>0.15</v>
      </c>
    </row>
    <row r="475" spans="2:8" x14ac:dyDescent="0.25">
      <c r="B475" s="212">
        <f>VLOOKUP(Productos!B95,Tabla3[],1,FALSE)</f>
        <v>91</v>
      </c>
      <c r="C475" s="211">
        <v>8</v>
      </c>
      <c r="D475" s="213">
        <f t="shared" si="20"/>
        <v>45542</v>
      </c>
      <c r="E475" s="131" t="s">
        <v>103</v>
      </c>
      <c r="F475" s="78" t="s">
        <v>91</v>
      </c>
      <c r="G475" s="129">
        <v>3</v>
      </c>
      <c r="H475" s="214">
        <v>1.1499999999999999</v>
      </c>
    </row>
    <row r="476" spans="2:8" x14ac:dyDescent="0.25">
      <c r="B476" s="212">
        <f>VLOOKUP(Productos!B96,Tabla3[],1,FALSE)</f>
        <v>92</v>
      </c>
      <c r="C476" s="211">
        <v>8</v>
      </c>
      <c r="D476" s="213">
        <f t="shared" si="20"/>
        <v>45542</v>
      </c>
      <c r="E476" s="131" t="s">
        <v>104</v>
      </c>
      <c r="F476" s="78" t="s">
        <v>91</v>
      </c>
      <c r="G476" s="129">
        <v>10</v>
      </c>
      <c r="H476" s="214">
        <v>0.15</v>
      </c>
    </row>
    <row r="477" spans="2:8" x14ac:dyDescent="0.25">
      <c r="B477" s="212">
        <f>VLOOKUP(Productos!B97,Tabla3[],1,FALSE)</f>
        <v>93</v>
      </c>
      <c r="C477" s="211">
        <v>8</v>
      </c>
      <c r="D477" s="213">
        <f t="shared" si="20"/>
        <v>45542</v>
      </c>
      <c r="E477" s="131" t="s">
        <v>105</v>
      </c>
      <c r="F477" s="78" t="s">
        <v>91</v>
      </c>
      <c r="G477" s="129">
        <v>3</v>
      </c>
      <c r="H477" s="214">
        <v>1.25</v>
      </c>
    </row>
    <row r="478" spans="2:8" x14ac:dyDescent="0.25">
      <c r="B478" s="212">
        <f>VLOOKUP(Productos!B98,Tabla3[],1,FALSE)</f>
        <v>94</v>
      </c>
      <c r="C478" s="211">
        <v>8</v>
      </c>
      <c r="D478" s="213">
        <f t="shared" si="20"/>
        <v>45542</v>
      </c>
      <c r="E478" s="131" t="s">
        <v>106</v>
      </c>
      <c r="F478" s="78" t="s">
        <v>91</v>
      </c>
      <c r="G478" s="129">
        <v>15</v>
      </c>
      <c r="H478" s="214">
        <v>0.15</v>
      </c>
    </row>
    <row r="479" spans="2:8" x14ac:dyDescent="0.25">
      <c r="B479" s="212">
        <f>VLOOKUP(Productos!B99,Tabla3[],1,FALSE)</f>
        <v>95</v>
      </c>
      <c r="C479" s="211">
        <v>8</v>
      </c>
      <c r="D479" s="213">
        <f t="shared" si="20"/>
        <v>45542</v>
      </c>
      <c r="E479" s="131" t="s">
        <v>99</v>
      </c>
      <c r="F479" s="78" t="s">
        <v>98</v>
      </c>
      <c r="G479" s="129">
        <v>24</v>
      </c>
      <c r="H479" s="214">
        <v>0.15</v>
      </c>
    </row>
    <row r="480" spans="2:8" x14ac:dyDescent="0.25">
      <c r="B480" s="212">
        <f>VLOOKUP(Productos!B100,Tabla3[],1,FALSE)</f>
        <v>96</v>
      </c>
      <c r="C480" s="211">
        <v>8</v>
      </c>
      <c r="D480" s="213">
        <f t="shared" si="20"/>
        <v>45542</v>
      </c>
      <c r="E480" s="131" t="s">
        <v>100</v>
      </c>
      <c r="F480" s="78" t="s">
        <v>98</v>
      </c>
      <c r="G480" s="129">
        <v>12</v>
      </c>
      <c r="H480" s="214">
        <v>0.3</v>
      </c>
    </row>
    <row r="481" spans="2:8" x14ac:dyDescent="0.25">
      <c r="B481" s="212">
        <f>VLOOKUP(Productos!B101,Tabla3[],1,FALSE)</f>
        <v>97</v>
      </c>
      <c r="C481" s="211">
        <v>8</v>
      </c>
      <c r="D481" s="213">
        <f t="shared" ref="D481:D511" si="21">DATE(2024,9,7)</f>
        <v>45542</v>
      </c>
      <c r="E481" s="131" t="s">
        <v>107</v>
      </c>
      <c r="F481" s="78" t="s">
        <v>196</v>
      </c>
      <c r="G481" s="129">
        <v>32</v>
      </c>
      <c r="H481" s="214">
        <v>0.1</v>
      </c>
    </row>
    <row r="482" spans="2:8" x14ac:dyDescent="0.25">
      <c r="B482" s="212">
        <f>VLOOKUP(Productos!B102,Tabla3[],1,FALSE)</f>
        <v>98</v>
      </c>
      <c r="C482" s="211">
        <v>8</v>
      </c>
      <c r="D482" s="213">
        <f t="shared" si="21"/>
        <v>45542</v>
      </c>
      <c r="E482" s="131" t="s">
        <v>108</v>
      </c>
      <c r="F482" s="78" t="s">
        <v>109</v>
      </c>
      <c r="G482" s="129">
        <v>100</v>
      </c>
      <c r="H482" s="214">
        <v>0.05</v>
      </c>
    </row>
    <row r="483" spans="2:8" x14ac:dyDescent="0.25">
      <c r="B483" s="212">
        <f>VLOOKUP(Productos!B103,Tabla3[],1,FALSE)</f>
        <v>99</v>
      </c>
      <c r="C483" s="211">
        <v>8</v>
      </c>
      <c r="D483" s="213">
        <f t="shared" si="21"/>
        <v>45542</v>
      </c>
      <c r="E483" s="131" t="s">
        <v>110</v>
      </c>
      <c r="F483" s="78" t="s">
        <v>109</v>
      </c>
      <c r="G483" s="129">
        <v>100</v>
      </c>
      <c r="H483" s="214">
        <v>0.05</v>
      </c>
    </row>
    <row r="484" spans="2:8" x14ac:dyDescent="0.25">
      <c r="B484" s="212">
        <f>VLOOKUP(Productos!B104,Tabla3[],1,FALSE)</f>
        <v>100</v>
      </c>
      <c r="C484" s="211">
        <v>8</v>
      </c>
      <c r="D484" s="213">
        <f t="shared" si="21"/>
        <v>45542</v>
      </c>
      <c r="E484" s="131" t="s">
        <v>111</v>
      </c>
      <c r="F484" s="78" t="s">
        <v>109</v>
      </c>
      <c r="G484" s="129">
        <v>48</v>
      </c>
      <c r="H484" s="214">
        <v>0.15</v>
      </c>
    </row>
    <row r="485" spans="2:8" x14ac:dyDescent="0.25">
      <c r="B485" s="212">
        <f>VLOOKUP(Productos!B105,Tabla3[],1,FALSE)</f>
        <v>101</v>
      </c>
      <c r="C485" s="211">
        <v>8</v>
      </c>
      <c r="D485" s="213">
        <f t="shared" si="21"/>
        <v>45542</v>
      </c>
      <c r="E485" s="131" t="s">
        <v>113</v>
      </c>
      <c r="F485" s="78" t="s">
        <v>112</v>
      </c>
      <c r="G485" s="129">
        <v>24</v>
      </c>
      <c r="H485" s="214">
        <v>0.3</v>
      </c>
    </row>
    <row r="486" spans="2:8" x14ac:dyDescent="0.25">
      <c r="B486" s="212">
        <f>VLOOKUP(Productos!B106,Tabla3[],1,FALSE)</f>
        <v>102</v>
      </c>
      <c r="C486" s="211">
        <v>8</v>
      </c>
      <c r="D486" s="213">
        <f t="shared" si="21"/>
        <v>45542</v>
      </c>
      <c r="E486" s="131" t="s">
        <v>114</v>
      </c>
      <c r="F486" s="78" t="s">
        <v>112</v>
      </c>
      <c r="G486" s="129">
        <v>24</v>
      </c>
      <c r="H486" s="214">
        <v>0.3</v>
      </c>
    </row>
    <row r="487" spans="2:8" x14ac:dyDescent="0.25">
      <c r="B487" s="212">
        <f>VLOOKUP(Productos!B107,Tabla3[],1,FALSE)</f>
        <v>103</v>
      </c>
      <c r="C487" s="211">
        <v>8</v>
      </c>
      <c r="D487" s="213">
        <f t="shared" si="21"/>
        <v>45542</v>
      </c>
      <c r="E487" s="131" t="s">
        <v>115</v>
      </c>
      <c r="F487" s="78" t="s">
        <v>112</v>
      </c>
      <c r="G487" s="129">
        <v>20</v>
      </c>
      <c r="H487" s="214">
        <v>0.3</v>
      </c>
    </row>
    <row r="488" spans="2:8" x14ac:dyDescent="0.25">
      <c r="B488" s="212">
        <f>VLOOKUP(Productos!B108,Tabla3[],1,FALSE)</f>
        <v>104</v>
      </c>
      <c r="C488" s="211">
        <v>8</v>
      </c>
      <c r="D488" s="213">
        <f t="shared" si="21"/>
        <v>45542</v>
      </c>
      <c r="E488" s="131" t="s">
        <v>116</v>
      </c>
      <c r="F488" s="78" t="s">
        <v>112</v>
      </c>
      <c r="G488" s="129">
        <v>20</v>
      </c>
      <c r="H488" s="214">
        <v>0.15</v>
      </c>
    </row>
    <row r="489" spans="2:8" x14ac:dyDescent="0.25">
      <c r="B489" s="212">
        <f>VLOOKUP(Productos!B109,Tabla3[],1,FALSE)</f>
        <v>105</v>
      </c>
      <c r="C489" s="211">
        <v>8</v>
      </c>
      <c r="D489" s="213">
        <f t="shared" si="21"/>
        <v>45542</v>
      </c>
      <c r="E489" s="131" t="s">
        <v>117</v>
      </c>
      <c r="F489" s="78" t="s">
        <v>112</v>
      </c>
      <c r="G489" s="129">
        <v>20</v>
      </c>
      <c r="H489" s="214">
        <v>0.3</v>
      </c>
    </row>
    <row r="490" spans="2:8" x14ac:dyDescent="0.25">
      <c r="B490" s="212">
        <f>VLOOKUP(Productos!B110,Tabla3[],1,FALSE)</f>
        <v>107</v>
      </c>
      <c r="C490" s="211">
        <v>7</v>
      </c>
      <c r="D490" s="213">
        <f t="shared" si="21"/>
        <v>45542</v>
      </c>
      <c r="E490" s="131" t="s">
        <v>145</v>
      </c>
      <c r="F490" s="78" t="s">
        <v>15</v>
      </c>
      <c r="G490" s="129">
        <v>24</v>
      </c>
      <c r="H490" s="214">
        <v>0.25</v>
      </c>
    </row>
    <row r="491" spans="2:8" x14ac:dyDescent="0.25">
      <c r="B491" s="212">
        <f>VLOOKUP(Productos!B111,Tabla3[],1,FALSE)</f>
        <v>108</v>
      </c>
      <c r="C491" s="211">
        <v>8</v>
      </c>
      <c r="D491" s="213">
        <f t="shared" si="21"/>
        <v>45542</v>
      </c>
      <c r="E491" s="131" t="s">
        <v>188</v>
      </c>
      <c r="F491" s="78" t="s">
        <v>196</v>
      </c>
      <c r="G491" s="129">
        <v>2</v>
      </c>
      <c r="H491" s="214">
        <v>4</v>
      </c>
    </row>
    <row r="492" spans="2:8" x14ac:dyDescent="0.25">
      <c r="B492" s="212">
        <f>VLOOKUP(Productos!B112,Tabla3[],1,FALSE)</f>
        <v>109</v>
      </c>
      <c r="C492" s="211">
        <v>8</v>
      </c>
      <c r="D492" s="213">
        <f t="shared" si="21"/>
        <v>45542</v>
      </c>
      <c r="E492" s="131" t="s">
        <v>149</v>
      </c>
      <c r="F492" s="78" t="s">
        <v>196</v>
      </c>
      <c r="G492" s="129">
        <v>15</v>
      </c>
      <c r="H492" s="214">
        <v>0.5</v>
      </c>
    </row>
    <row r="493" spans="2:8" x14ac:dyDescent="0.25">
      <c r="B493" s="212">
        <f>VLOOKUP(Productos!B113,Tabla3[],1,FALSE)</f>
        <v>110</v>
      </c>
      <c r="C493" s="211">
        <v>7</v>
      </c>
      <c r="D493" s="213">
        <f t="shared" si="21"/>
        <v>45542</v>
      </c>
      <c r="E493" s="131" t="s">
        <v>156</v>
      </c>
      <c r="F493" s="78" t="s">
        <v>15</v>
      </c>
      <c r="G493" s="129">
        <v>24</v>
      </c>
      <c r="H493" s="214">
        <v>0.25</v>
      </c>
    </row>
    <row r="494" spans="2:8" x14ac:dyDescent="0.25">
      <c r="B494" s="212">
        <f>VLOOKUP(Productos!B114,Tabla3[],1,FALSE)</f>
        <v>111</v>
      </c>
      <c r="C494" s="211">
        <v>8</v>
      </c>
      <c r="D494" s="213">
        <f t="shared" si="21"/>
        <v>45542</v>
      </c>
      <c r="E494" s="131" t="s">
        <v>157</v>
      </c>
      <c r="F494" s="78" t="s">
        <v>112</v>
      </c>
      <c r="G494" s="129">
        <v>1</v>
      </c>
      <c r="H494" s="214">
        <v>0.5</v>
      </c>
    </row>
    <row r="495" spans="2:8" x14ac:dyDescent="0.25">
      <c r="B495" s="212">
        <f>VLOOKUP(Productos!B115,Tabla3[],1,FALSE)</f>
        <v>112</v>
      </c>
      <c r="C495" s="211">
        <v>8</v>
      </c>
      <c r="D495" s="213">
        <f t="shared" si="21"/>
        <v>45542</v>
      </c>
      <c r="E495" s="131" t="s">
        <v>158</v>
      </c>
      <c r="F495" s="78" t="s">
        <v>112</v>
      </c>
      <c r="G495" s="129">
        <v>1</v>
      </c>
      <c r="H495" s="214">
        <v>0.5</v>
      </c>
    </row>
    <row r="496" spans="2:8" x14ac:dyDescent="0.25">
      <c r="B496" s="212">
        <f>VLOOKUP(Productos!B116,Tabla3[],1,FALSE)</f>
        <v>113</v>
      </c>
      <c r="C496" s="211">
        <v>8</v>
      </c>
      <c r="D496" s="213">
        <f t="shared" si="21"/>
        <v>45542</v>
      </c>
      <c r="E496" s="131" t="s">
        <v>159</v>
      </c>
      <c r="F496" s="78" t="s">
        <v>112</v>
      </c>
      <c r="G496" s="129">
        <v>0</v>
      </c>
      <c r="H496" s="214">
        <v>0.5</v>
      </c>
    </row>
    <row r="497" spans="2:8" x14ac:dyDescent="0.25">
      <c r="B497" s="212">
        <f>VLOOKUP(Productos!B117,Tabla3[],1,FALSE)</f>
        <v>114</v>
      </c>
      <c r="C497" s="211">
        <v>8</v>
      </c>
      <c r="D497" s="213">
        <f t="shared" si="21"/>
        <v>45542</v>
      </c>
      <c r="E497" s="131" t="s">
        <v>160</v>
      </c>
      <c r="F497" s="78" t="s">
        <v>91</v>
      </c>
      <c r="G497" s="129">
        <v>5</v>
      </c>
      <c r="H497" s="214">
        <v>0.5</v>
      </c>
    </row>
    <row r="498" spans="2:8" x14ac:dyDescent="0.25">
      <c r="B498" s="212">
        <f>VLOOKUP(Productos!B118,Tabla3[],1,FALSE)</f>
        <v>115</v>
      </c>
      <c r="C498" s="211">
        <v>8</v>
      </c>
      <c r="D498" s="213">
        <f t="shared" si="21"/>
        <v>45542</v>
      </c>
      <c r="E498" s="131" t="s">
        <v>161</v>
      </c>
      <c r="F498" s="78" t="s">
        <v>162</v>
      </c>
      <c r="G498" s="129">
        <v>3</v>
      </c>
      <c r="H498" s="214">
        <v>0.5</v>
      </c>
    </row>
    <row r="499" spans="2:8" x14ac:dyDescent="0.25">
      <c r="B499" s="212">
        <f>VLOOKUP(Productos!B119,Tabla3[],1,FALSE)</f>
        <v>116</v>
      </c>
      <c r="C499" s="211">
        <v>8</v>
      </c>
      <c r="D499" s="213">
        <f t="shared" si="21"/>
        <v>45542</v>
      </c>
      <c r="E499" s="131" t="s">
        <v>163</v>
      </c>
      <c r="F499" s="78" t="s">
        <v>162</v>
      </c>
      <c r="G499" s="129">
        <v>10</v>
      </c>
      <c r="H499" s="214">
        <v>0.5</v>
      </c>
    </row>
    <row r="500" spans="2:8" x14ac:dyDescent="0.25">
      <c r="B500" s="212">
        <f>VLOOKUP(Productos!B120,Tabla3[],1,FALSE)</f>
        <v>117</v>
      </c>
      <c r="C500" s="211">
        <v>8</v>
      </c>
      <c r="D500" s="213">
        <f t="shared" si="21"/>
        <v>45542</v>
      </c>
      <c r="E500" s="131" t="s">
        <v>217</v>
      </c>
      <c r="F500" s="78" t="s">
        <v>162</v>
      </c>
      <c r="G500" s="129">
        <v>4</v>
      </c>
      <c r="H500" s="214">
        <v>0.5</v>
      </c>
    </row>
    <row r="501" spans="2:8" x14ac:dyDescent="0.25">
      <c r="B501" s="212">
        <f>VLOOKUP(Productos!B121,Tabla3[],1,FALSE)</f>
        <v>118</v>
      </c>
      <c r="C501" s="211">
        <v>8</v>
      </c>
      <c r="D501" s="213">
        <f t="shared" si="21"/>
        <v>45542</v>
      </c>
      <c r="E501" s="131" t="s">
        <v>164</v>
      </c>
      <c r="F501" s="78" t="s">
        <v>196</v>
      </c>
      <c r="G501" s="129">
        <v>2</v>
      </c>
      <c r="H501" s="214">
        <v>0.3</v>
      </c>
    </row>
    <row r="502" spans="2:8" x14ac:dyDescent="0.25">
      <c r="B502" s="212">
        <f>VLOOKUP(Productos!B122,Tabla3[],1,FALSE)</f>
        <v>119</v>
      </c>
      <c r="C502" s="211">
        <v>8</v>
      </c>
      <c r="D502" s="213">
        <f t="shared" si="21"/>
        <v>45542</v>
      </c>
      <c r="E502" s="131" t="s">
        <v>165</v>
      </c>
      <c r="F502" s="78" t="s">
        <v>196</v>
      </c>
      <c r="G502" s="129">
        <v>15</v>
      </c>
      <c r="H502" s="214">
        <v>0.7</v>
      </c>
    </row>
    <row r="503" spans="2:8" x14ac:dyDescent="0.25">
      <c r="B503" s="212">
        <f>VLOOKUP(Productos!B123,Tabla3[],1,FALSE)</f>
        <v>120</v>
      </c>
      <c r="C503" s="211">
        <v>8</v>
      </c>
      <c r="D503" s="213">
        <f t="shared" si="21"/>
        <v>45542</v>
      </c>
      <c r="E503" s="131" t="s">
        <v>166</v>
      </c>
      <c r="F503" s="78" t="s">
        <v>91</v>
      </c>
      <c r="G503" s="129">
        <v>10</v>
      </c>
      <c r="H503" s="214">
        <v>0.7</v>
      </c>
    </row>
    <row r="504" spans="2:8" x14ac:dyDescent="0.25">
      <c r="B504" s="212">
        <f>VLOOKUP(Productos!B124,Tabla3[],1,FALSE)</f>
        <v>121</v>
      </c>
      <c r="C504" s="211">
        <v>8</v>
      </c>
      <c r="D504" s="213">
        <f t="shared" si="21"/>
        <v>45542</v>
      </c>
      <c r="E504" s="131" t="s">
        <v>167</v>
      </c>
      <c r="F504" s="78" t="s">
        <v>91</v>
      </c>
      <c r="G504" s="129">
        <v>10</v>
      </c>
      <c r="H504" s="214">
        <v>0.7</v>
      </c>
    </row>
    <row r="505" spans="2:8" x14ac:dyDescent="0.25">
      <c r="B505" s="212">
        <f>VLOOKUP(Productos!B125,Tabla3[],1,FALSE)</f>
        <v>122</v>
      </c>
      <c r="C505" s="211">
        <v>8</v>
      </c>
      <c r="D505" s="213">
        <f t="shared" si="21"/>
        <v>45542</v>
      </c>
      <c r="E505" s="131" t="s">
        <v>169</v>
      </c>
      <c r="F505" s="78" t="s">
        <v>15</v>
      </c>
      <c r="G505" s="129">
        <v>24</v>
      </c>
      <c r="H505" s="214">
        <v>0.05</v>
      </c>
    </row>
    <row r="506" spans="2:8" x14ac:dyDescent="0.25">
      <c r="B506" s="212">
        <f>VLOOKUP(Productos!B126,Tabla3[],1,FALSE)</f>
        <v>123</v>
      </c>
      <c r="C506" s="211">
        <v>8</v>
      </c>
      <c r="D506" s="213">
        <f t="shared" si="21"/>
        <v>45542</v>
      </c>
      <c r="E506" s="131" t="s">
        <v>170</v>
      </c>
      <c r="F506" s="78" t="s">
        <v>196</v>
      </c>
      <c r="G506" s="129">
        <v>12</v>
      </c>
      <c r="H506" s="214">
        <v>0.75</v>
      </c>
    </row>
    <row r="507" spans="2:8" x14ac:dyDescent="0.25">
      <c r="B507" s="212">
        <f>VLOOKUP(Productos!B127,Tabla3[],1,FALSE)</f>
        <v>124</v>
      </c>
      <c r="C507" s="211">
        <v>8</v>
      </c>
      <c r="D507" s="213">
        <f t="shared" si="21"/>
        <v>45542</v>
      </c>
      <c r="E507" s="131" t="s">
        <v>171</v>
      </c>
      <c r="F507" s="78" t="s">
        <v>196</v>
      </c>
      <c r="G507" s="129">
        <v>12</v>
      </c>
      <c r="H507" s="214">
        <v>0.75</v>
      </c>
    </row>
    <row r="508" spans="2:8" x14ac:dyDescent="0.25">
      <c r="B508" s="212">
        <f>VLOOKUP(Productos!B128,Tabla3[],1,FALSE)</f>
        <v>125</v>
      </c>
      <c r="C508" s="211">
        <v>9</v>
      </c>
      <c r="D508" s="213">
        <f t="shared" si="21"/>
        <v>45542</v>
      </c>
      <c r="E508" s="131" t="s">
        <v>177</v>
      </c>
      <c r="F508" s="78" t="s">
        <v>13</v>
      </c>
      <c r="G508" s="129">
        <v>6</v>
      </c>
      <c r="H508" s="214">
        <v>0.6</v>
      </c>
    </row>
    <row r="509" spans="2:8" x14ac:dyDescent="0.25">
      <c r="B509" s="212">
        <f>VLOOKUP(Productos!B129,Tabla3[],1,FALSE)</f>
        <v>126</v>
      </c>
      <c r="C509" s="211">
        <v>9</v>
      </c>
      <c r="D509" s="213">
        <f t="shared" si="21"/>
        <v>45542</v>
      </c>
      <c r="E509" s="131" t="s">
        <v>178</v>
      </c>
      <c r="F509" s="78" t="s">
        <v>13</v>
      </c>
      <c r="G509" s="129">
        <v>12</v>
      </c>
      <c r="H509" s="214">
        <v>0.3</v>
      </c>
    </row>
    <row r="510" spans="2:8" x14ac:dyDescent="0.25">
      <c r="B510" s="212">
        <f>VLOOKUP(Productos!B130,Tabla3[],1,FALSE)</f>
        <v>127</v>
      </c>
      <c r="C510" s="211">
        <v>9</v>
      </c>
      <c r="D510" s="213">
        <f t="shared" si="21"/>
        <v>45542</v>
      </c>
      <c r="E510" s="131" t="s">
        <v>179</v>
      </c>
      <c r="F510" s="78" t="s">
        <v>13</v>
      </c>
      <c r="G510" s="129">
        <v>6</v>
      </c>
      <c r="H510" s="214">
        <v>0.5</v>
      </c>
    </row>
    <row r="511" spans="2:8" x14ac:dyDescent="0.25">
      <c r="B511" s="212">
        <f>VLOOKUP(Productos!B131,Tabla3[],1,FALSE)</f>
        <v>128</v>
      </c>
      <c r="C511" s="211">
        <v>8</v>
      </c>
      <c r="D511" s="213">
        <f t="shared" si="21"/>
        <v>45542</v>
      </c>
      <c r="E511" s="131" t="s">
        <v>186</v>
      </c>
      <c r="F511" s="78" t="s">
        <v>196</v>
      </c>
      <c r="G511" s="129">
        <v>1</v>
      </c>
      <c r="H511" s="214">
        <v>0.3</v>
      </c>
    </row>
  </sheetData>
  <autoFilter ref="B4:H384" xr:uid="{F72F78FB-E162-47F3-98A6-2F65670CDB97}"/>
  <conditionalFormatting sqref="B5:C384 B385:B511">
    <cfRule type="expression" dxfId="3" priority="10" stopIfTrue="1">
      <formula>$B5</formula>
    </cfRule>
  </conditionalFormatting>
  <conditionalFormatting sqref="B4:H4 D5:D106 H5:H249 D6:G249 E250:G384">
    <cfRule type="expression" dxfId="2" priority="11">
      <formula>$B4</formula>
    </cfRule>
  </conditionalFormatting>
  <conditionalFormatting sqref="D5:D122">
    <cfRule type="colorScale" priority="3377">
      <colorScale>
        <cfvo type="min"/>
        <cfvo type="max"/>
        <color rgb="FFFF7128"/>
        <color rgb="FFFFEF9C"/>
      </colorScale>
    </cfRule>
  </conditionalFormatting>
  <conditionalFormatting sqref="D5:D249">
    <cfRule type="colorScale" priority="3379">
      <colorScale>
        <cfvo type="min"/>
        <cfvo type="max"/>
        <color rgb="FFFF7128"/>
        <color rgb="FFFFEF9C"/>
      </colorScale>
    </cfRule>
    <cfRule type="colorScale" priority="3380">
      <colorScale>
        <cfvo type="min"/>
        <cfvo type="max"/>
        <color rgb="FFFF7128"/>
        <color rgb="FFFFEF9C"/>
      </colorScale>
    </cfRule>
  </conditionalFormatting>
  <conditionalFormatting sqref="D5:F5">
    <cfRule type="expression" dxfId="1" priority="2">
      <formula>$B5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b A o W Q k k v v y k A A A A 9 w A A A B I A H A B D b 2 5 m a W c v U G F j a 2 F n Z S 5 4 b W w g o h g A K K A U A A A A A A A A A A A A A A A A A A A A A A A A A A A A h Y + 9 D o I w G E V f h X S n f z g g + S i D q y Q m J s a 1 K R U b o R h a L O / m 4 C P 5 C m I U d X O 8 5 5 7 h 3 v v 1 B s X Y N t F F 9 8 5 0 N k c M U x R p q 7 r K 2 D p H g z / E K S o E b K Q 6 y V p H k 2 x d N r o q R 0 f v z x k h I Q Q c E t z 1 N e G U M r I v 1 1 t 1 1 K 1 E H 9 n 8 l 2 N j n Z d W a S R g 9 x o j O G Y J x w l P M Q U y Q y i N / Q p 8 2 v t s f y C s h s Y P v R b a x Q u 2 B D J n I O 8 T 4 g F Q S w M E F A A C A A g A W b A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w K F k o i k e 4 D g A A A B E A A A A T A B w A R m 9 y b X V s Y X M v U 2 V j d G l v b j E u b S C i G A A o o B Q A A A A A A A A A A A A A A A A A A A A A A A A A A A A r T k 0 u y c z P U w i G 0 I b W A F B L A Q I t A B Q A A g A I A F m w K F k J J L 7 8 p A A A A P c A A A A S A A A A A A A A A A A A A A A A A A A A A A B D b 2 5 m a W c v U G F j a 2 F n Z S 5 4 b W x Q S w E C L Q A U A A I A C A B Z s C h Z D 8 r p q 6 Q A A A D p A A A A E w A A A A A A A A A A A A A A A A D w A A A A W 0 N v b n R l b n R f V H l w Z X N d L n h t b F B L A Q I t A B Q A A g A I A F m w K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i 9 Y b y R b 9 S 7 c P I / 6 G 7 6 m P A A A A A A I A A A A A A B B m A A A A A Q A A I A A A A C K c W / m 4 n S m R i x I / b G e U p 7 Q i J L G B i i G o 8 Y G 4 w C + c X P M L A A A A A A 6 A A A A A A g A A I A A A A O 3 b 2 Y P u m 0 g G O V q d H B U S 2 T S g 4 C q k M 8 J Y A x y 1 C r 5 T a x I H U A A A A F A p 3 f E V k 4 L n N S d 8 4 M 9 X 6 + B i F W r f 5 N J m b r + T 3 8 t B V v D t I l d g k 6 u G 9 m x w P F 3 3 2 a e N f d r D + d 7 T l j 7 j 2 U w E b d 3 O 7 x z M 3 A x j Y l v p t O Y C U X y e a / c M Q A A A A F H M m I g R H N I 1 V c 7 b c a p / L 6 c Z n Z G + O w i u I V s H J A n F 3 I 9 T X J Y E + q T y W 2 / T Q l r p D R a j + U M 2 G d v L 8 k m R i 5 I W S Q o 2 v I 8 = < / D a t a M a s h u p > 
</file>

<file path=customXml/itemProps1.xml><?xml version="1.0" encoding="utf-8"?>
<ds:datastoreItem xmlns:ds="http://schemas.openxmlformats.org/officeDocument/2006/customXml" ds:itemID="{68DFA550-2D6F-45D1-832D-FD7E6EDDAE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Productos</vt:lpstr>
      <vt:lpstr>Ventas</vt:lpstr>
      <vt:lpstr>Proveedores</vt:lpstr>
      <vt:lpstr>Gastos</vt:lpstr>
      <vt:lpstr>Inventario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Pacheco</dc:creator>
  <cp:lastModifiedBy>Bryan Pacheco</cp:lastModifiedBy>
  <dcterms:created xsi:type="dcterms:W3CDTF">2024-09-07T17:04:51Z</dcterms:created>
  <dcterms:modified xsi:type="dcterms:W3CDTF">2024-09-27T23:50:27Z</dcterms:modified>
</cp:coreProperties>
</file>