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tprod-my.sharepoint.com/personal/lendzio9_mit_edu/Documents/SCM.CAPSTONE/"/>
    </mc:Choice>
  </mc:AlternateContent>
  <xr:revisionPtr revIDLastSave="4627" documentId="8_{3249E476-0210-4AC1-9B9C-D1F529E75DC9}" xr6:coauthVersionLast="47" xr6:coauthVersionMax="47" xr10:uidLastSave="{E6A4AD05-0D4D-44D7-95F3-FEAADF668EDC}"/>
  <bookViews>
    <workbookView xWindow="-110" yWindow="-110" windowWidth="19420" windowHeight="10300" activeTab="1" xr2:uid="{BC08D334-1285-4568-88E7-438636B71F8D}"/>
  </bookViews>
  <sheets>
    <sheet name="Cordis" sheetId="1" r:id="rId1"/>
    <sheet name="Rossi and Branchi" sheetId="2" r:id="rId2"/>
    <sheet name="Moda Fast" sheetId="3" r:id="rId3"/>
  </sheets>
  <definedNames>
    <definedName name="solver_adj" localSheetId="0" hidden="1">Cordis!$C$37:$G$37</definedName>
    <definedName name="solver_adj" localSheetId="2" hidden="1">'Moda Fast'!$D$35:$D$40</definedName>
    <definedName name="solver_adj" localSheetId="1" hidden="1">'Rossi and Branchi'!$C$19:$C$20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1" hidden="1">2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Cordis!$C$37:$G$37</definedName>
    <definedName name="solver_lhs1" localSheetId="2" hidden="1">'Moda Fast'!$D$35:$D$40</definedName>
    <definedName name="solver_lhs1" localSheetId="1" hidden="1">'Rossi and Branchi'!$C$19</definedName>
    <definedName name="solver_lhs2" localSheetId="0" hidden="1">Cordis!$H$39</definedName>
    <definedName name="solver_lhs2" localSheetId="2" hidden="1">'Moda Fast'!$D$35:$D$40</definedName>
    <definedName name="solver_lhs2" localSheetId="1" hidden="1">'Rossi and Branchi'!$C$20</definedName>
    <definedName name="solver_lhs3" localSheetId="0" hidden="1">Cordis!$H$39</definedName>
    <definedName name="solver_lhs3" localSheetId="2" hidden="1">'Moda Fast'!$D$41</definedName>
    <definedName name="solver_lhs3" localSheetId="1" hidden="1">'Rossi and Branchi'!$C$21</definedName>
    <definedName name="solver_lhs4" localSheetId="2" hidden="1">'Moda Fast'!$D$44</definedName>
    <definedName name="solver_lhs4" localSheetId="1" hidden="1">'Rossi and Branchi'!$E$21</definedName>
    <definedName name="solver_lhs5" localSheetId="2" hidden="1">'Moda Fast'!$D$45</definedName>
    <definedName name="solver_lhs6" localSheetId="2" hidden="1">'Moda Fast'!$D$46</definedName>
    <definedName name="solver_lhs7" localSheetId="2" hidden="1">'Moda Fast'!$E$41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3</definedName>
    <definedName name="solver_num" localSheetId="2" hidden="1">7</definedName>
    <definedName name="solver_num" localSheetId="1" hidden="1">4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Cordis!$E$11</definedName>
    <definedName name="solver_opt" localSheetId="2" hidden="1">'Moda Fast'!$K$31</definedName>
    <definedName name="solver_opt" localSheetId="1" hidden="1">'Rossi and Branchi'!$J$6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1</definedName>
    <definedName name="solver_rbv" localSheetId="1" hidden="1">1</definedName>
    <definedName name="solver_rel1" localSheetId="0" hidden="1">3</definedName>
    <definedName name="solver_rel1" localSheetId="2" hidden="1">4</definedName>
    <definedName name="solver_rel1" localSheetId="1" hidden="1">1</definedName>
    <definedName name="solver_rel2" localSheetId="0" hidden="1">1</definedName>
    <definedName name="solver_rel2" localSheetId="2" hidden="1">3</definedName>
    <definedName name="solver_rel2" localSheetId="1" hidden="1">1</definedName>
    <definedName name="solver_rel3" localSheetId="0" hidden="1">3</definedName>
    <definedName name="solver_rel3" localSheetId="2" hidden="1">3</definedName>
    <definedName name="solver_rel3" localSheetId="1" hidden="1">3</definedName>
    <definedName name="solver_rel4" localSheetId="2" hidden="1">1</definedName>
    <definedName name="solver_rel4" localSheetId="1" hidden="1">1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hs1" localSheetId="0" hidden="1">Cordis!#REF!</definedName>
    <definedName name="solver_rhs1" localSheetId="2" hidden="1">"integer"</definedName>
    <definedName name="solver_rhs1" localSheetId="1" hidden="1">'Rossi and Branchi'!$C$26</definedName>
    <definedName name="solver_rhs2" localSheetId="0" hidden="1">Cordis!$H$13</definedName>
    <definedName name="solver_rhs2" localSheetId="2" hidden="1">0</definedName>
    <definedName name="solver_rhs2" localSheetId="1" hidden="1">'Rossi and Branchi'!$C$26</definedName>
    <definedName name="solver_rhs3" localSheetId="0" hidden="1">10000</definedName>
    <definedName name="solver_rhs3" localSheetId="2" hidden="1">'Moda Fast'!$G$28</definedName>
    <definedName name="solver_rhs3" localSheetId="1" hidden="1">'Rossi and Branchi'!$C$23</definedName>
    <definedName name="solver_rhs4" localSheetId="2" hidden="1">'Moda Fast'!$C$25</definedName>
    <definedName name="solver_rhs4" localSheetId="1" hidden="1">'Rossi and Branchi'!$E$23</definedName>
    <definedName name="solver_rhs5" localSheetId="2" hidden="1">'Moda Fast'!$C$26</definedName>
    <definedName name="solver_rhs6" localSheetId="2" hidden="1">'Moda Fast'!$C$27</definedName>
    <definedName name="solver_rhs7" localSheetId="2" hidden="1">'Moda Fast'!$Q$24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1</definedName>
    <definedName name="solver_typ" localSheetId="1" hidden="1">1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3" l="1"/>
  <c r="D46" i="3"/>
  <c r="D44" i="3"/>
  <c r="D41" i="3"/>
  <c r="F36" i="3"/>
  <c r="F37" i="3"/>
  <c r="F38" i="3"/>
  <c r="F39" i="3"/>
  <c r="F40" i="3"/>
  <c r="F35" i="3"/>
  <c r="E40" i="3"/>
  <c r="E39" i="3"/>
  <c r="E38" i="3"/>
  <c r="E37" i="3"/>
  <c r="E36" i="3"/>
  <c r="E35" i="3"/>
  <c r="Q24" i="3"/>
  <c r="K31" i="3" l="1"/>
  <c r="F41" i="3"/>
  <c r="E41" i="3"/>
  <c r="E20" i="2" l="1"/>
  <c r="E19" i="2"/>
  <c r="D20" i="2"/>
  <c r="E23" i="2"/>
  <c r="C23" i="2"/>
  <c r="C21" i="2"/>
  <c r="D31" i="1"/>
  <c r="E31" i="1"/>
  <c r="F31" i="1"/>
  <c r="G31" i="1"/>
  <c r="C31" i="1"/>
  <c r="D37" i="1"/>
  <c r="E37" i="1"/>
  <c r="F37" i="1"/>
  <c r="G37" i="1"/>
  <c r="C37" i="1"/>
  <c r="D42" i="1"/>
  <c r="E42" i="1"/>
  <c r="F42" i="1"/>
  <c r="G42" i="1"/>
  <c r="C42" i="1"/>
  <c r="C55" i="1"/>
  <c r="D55" i="1"/>
  <c r="E55" i="1"/>
  <c r="F55" i="1"/>
  <c r="G55" i="1"/>
  <c r="T9" i="1"/>
  <c r="D17" i="1"/>
  <c r="E17" i="1"/>
  <c r="F17" i="1"/>
  <c r="G17" i="1"/>
  <c r="C17" i="1"/>
  <c r="H48" i="1"/>
  <c r="E46" i="1"/>
  <c r="H25" i="1"/>
  <c r="E23" i="1"/>
  <c r="D3" i="1"/>
  <c r="H13" i="1"/>
  <c r="E11" i="1"/>
  <c r="J6" i="2" l="1"/>
  <c r="C26" i="2"/>
  <c r="E21" i="2"/>
  <c r="H37" i="1"/>
  <c r="H39" i="1" s="1"/>
</calcChain>
</file>

<file path=xl/sharedStrings.xml><?xml version="1.0" encoding="utf-8"?>
<sst xmlns="http://schemas.openxmlformats.org/spreadsheetml/2006/main" count="136" uniqueCount="77">
  <si>
    <t>Product A</t>
  </si>
  <si>
    <t>Product B</t>
  </si>
  <si>
    <t>Product C</t>
  </si>
  <si>
    <t>Product D</t>
  </si>
  <si>
    <t>Product E</t>
  </si>
  <si>
    <t>SUM</t>
  </si>
  <si>
    <t>Manufacturing Mexico Plant QTY</t>
  </si>
  <si>
    <t>Daily Usage</t>
  </si>
  <si>
    <t>Lead Time</t>
  </si>
  <si>
    <t>QTY</t>
  </si>
  <si>
    <t>Qty Shipped to GDRC</t>
  </si>
  <si>
    <t>Qty Shipped to LSP</t>
  </si>
  <si>
    <t>Inventory Level at GDRC</t>
  </si>
  <si>
    <t>Inventory Level at LSP</t>
  </si>
  <si>
    <t>Total Shipping Cost</t>
  </si>
  <si>
    <t>Shipping Cost Per LB</t>
  </si>
  <si>
    <t>LB shipped</t>
  </si>
  <si>
    <t xml:space="preserve">Objective </t>
  </si>
  <si>
    <t xml:space="preserve">Decision </t>
  </si>
  <si>
    <t>Fixed Data</t>
  </si>
  <si>
    <t>Calcualtion</t>
  </si>
  <si>
    <t>Qty per LB</t>
  </si>
  <si>
    <t>Total Holding Cost</t>
  </si>
  <si>
    <t>Qty</t>
  </si>
  <si>
    <t>Desired Inventory Level</t>
  </si>
  <si>
    <t>Safety Stock</t>
  </si>
  <si>
    <t>Holding Cost Per LB</t>
  </si>
  <si>
    <t>Warehouse Capcity LBs</t>
  </si>
  <si>
    <t>Warehouse Capacity LBs</t>
  </si>
  <si>
    <t>Capacity Constrain</t>
  </si>
  <si>
    <t>Minimum shipment QTY</t>
  </si>
  <si>
    <t>QTY Produced</t>
  </si>
  <si>
    <t xml:space="preserve">Objective Function </t>
  </si>
  <si>
    <t>Minimize sum of (Shipping costs + Holding Costs)</t>
  </si>
  <si>
    <t>Demand Signal</t>
  </si>
  <si>
    <t xml:space="preserve">QTY   </t>
  </si>
  <si>
    <t>Demand Signalled</t>
  </si>
  <si>
    <t>Supplied amount</t>
  </si>
  <si>
    <t xml:space="preserve">Max profit ( Everything sell - Total Cost) </t>
  </si>
  <si>
    <t>Objective Function</t>
  </si>
  <si>
    <t>Vietnam LT</t>
  </si>
  <si>
    <t>Italy LT</t>
  </si>
  <si>
    <t>Suppliers</t>
  </si>
  <si>
    <t xml:space="preserve">Stock level objective </t>
  </si>
  <si>
    <t xml:space="preserve">&lt;= </t>
  </si>
  <si>
    <t>Landed Cost</t>
  </si>
  <si>
    <t xml:space="preserve">Vietnam </t>
  </si>
  <si>
    <t>Italy</t>
  </si>
  <si>
    <t>Decision variables</t>
  </si>
  <si>
    <t>Italy (Y)</t>
  </si>
  <si>
    <t>Vietnam X)</t>
  </si>
  <si>
    <t>Units manufactured</t>
  </si>
  <si>
    <t>Qty to manufacture</t>
  </si>
  <si>
    <t>&gt;=</t>
  </si>
  <si>
    <t>units</t>
  </si>
  <si>
    <t>Total landed cost</t>
  </si>
  <si>
    <t>&lt;=</t>
  </si>
  <si>
    <t>LT per unit</t>
  </si>
  <si>
    <t>Total</t>
  </si>
  <si>
    <t>Cant be More than 80% of total</t>
  </si>
  <si>
    <t>Total Units Manufactured</t>
  </si>
  <si>
    <t>Demand</t>
  </si>
  <si>
    <t>A Items</t>
  </si>
  <si>
    <t>Demand (M)</t>
  </si>
  <si>
    <t>B Items</t>
  </si>
  <si>
    <t>C Items</t>
  </si>
  <si>
    <t>Production Costs per unit</t>
  </si>
  <si>
    <t>Lead Times (months)</t>
  </si>
  <si>
    <t>Total production cost budget</t>
  </si>
  <si>
    <t>Objective: Minimize lead time for A classified SKUs and optimize production quantities for all SKU while staying within the budget</t>
  </si>
  <si>
    <t>Italy (X)</t>
  </si>
  <si>
    <t>Vietnam (Y)</t>
  </si>
  <si>
    <t>Qty Produced per Item class</t>
  </si>
  <si>
    <t>Total Cost</t>
  </si>
  <si>
    <t>Lead time weight</t>
  </si>
  <si>
    <t>Total Lead time Weight</t>
  </si>
  <si>
    <t>max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</si>
</sst>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/>
    <xf numFmtId="0" fontId="2" fillId="0" borderId="0" xfId="0" applyFont="1"/>
    <xf numFmtId="0" fontId="0" fillId="5" borderId="1" xfId="0" applyFill="1" applyBorder="1"/>
    <xf numFmtId="0" fontId="0" fillId="3" borderId="1" xfId="0" applyFill="1" applyBorder="1"/>
    <xf numFmtId="44" fontId="0" fillId="3" borderId="1" xfId="1" applyFont="1" applyFill="1" applyBorder="1"/>
    <xf numFmtId="0" fontId="0" fillId="3" borderId="0" xfId="0" applyFill="1"/>
    <xf numFmtId="0" fontId="2" fillId="0" borderId="0" xfId="0" applyFont="1" applyAlignment="1">
      <alignment vertical="center" wrapText="1"/>
    </xf>
    <xf numFmtId="44" fontId="0" fillId="0" borderId="0" xfId="1" applyFont="1" applyFill="1" applyBorder="1"/>
    <xf numFmtId="164" fontId="0" fillId="0" borderId="0" xfId="2" applyNumberFormat="1" applyFont="1"/>
    <xf numFmtId="165" fontId="0" fillId="4" borderId="1" xfId="1" applyNumberFormat="1" applyFont="1" applyFill="1" applyBorder="1"/>
    <xf numFmtId="165" fontId="0" fillId="3" borderId="1" xfId="1" applyNumberFormat="1" applyFont="1" applyFill="1" applyBorder="1"/>
    <xf numFmtId="165" fontId="0" fillId="0" borderId="0" xfId="0" applyNumberFormat="1"/>
    <xf numFmtId="2" fontId="0" fillId="0" borderId="0" xfId="0" applyNumberFormat="1"/>
    <xf numFmtId="164" fontId="0" fillId="5" borderId="1" xfId="2" applyNumberFormat="1" applyFont="1" applyFill="1" applyBorder="1"/>
    <xf numFmtId="164" fontId="0" fillId="2" borderId="1" xfId="2" applyNumberFormat="1" applyFont="1" applyFill="1" applyBorder="1"/>
    <xf numFmtId="164" fontId="0" fillId="3" borderId="1" xfId="2" applyNumberFormat="1" applyFont="1" applyFill="1" applyBorder="1"/>
    <xf numFmtId="164" fontId="0" fillId="4" borderId="1" xfId="2" applyNumberFormat="1" applyFont="1" applyFill="1" applyBorder="1"/>
    <xf numFmtId="0" fontId="3" fillId="0" borderId="0" xfId="0" applyFont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414564</xdr:colOff>
      <xdr:row>53</xdr:row>
      <xdr:rowOff>139247</xdr:rowOff>
    </xdr:from>
    <xdr:to>
      <xdr:col>26</xdr:col>
      <xdr:colOff>439357</xdr:colOff>
      <xdr:row>55</xdr:row>
      <xdr:rowOff>125203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ADD2F9-BAEA-B001-3C7D-F27D3827A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09885" y="9378497"/>
          <a:ext cx="5848651" cy="3333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762000</xdr:colOff>
      <xdr:row>1</xdr:row>
      <xdr:rowOff>137583</xdr:rowOff>
    </xdr:from>
    <xdr:to>
      <xdr:col>5</xdr:col>
      <xdr:colOff>264583</xdr:colOff>
      <xdr:row>18</xdr:row>
      <xdr:rowOff>92206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7618ED-DD30-D62B-A48B-216F7A5F0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5833" y="317500"/>
          <a:ext cx="4762500" cy="301320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3620-C24C-430F-961D-EC745F42F265}">
  <dimension ref="A2:T60"/>
  <sheetViews>
    <sheetView zoomScale="60" zoomScaleNormal="60" workbookViewId="0">
      <selection activeCell="O2" sqref="O2:O5"/>
    </sheetView>
  </sheetViews>
  <sheetFormatPr defaultRowHeight="14.5" x14ac:dyDescent="0.35"/>
  <cols>
    <col min="1" max="1" width="12.26953125" customWidth="1"/>
    <col min="2" max="2" width="26.54296875" customWidth="1"/>
    <col min="3" max="3" width="24.08984375" customWidth="1"/>
    <col min="4" max="4" width="27.54296875" customWidth="1"/>
    <col min="5" max="5" width="13.36328125" customWidth="1"/>
    <col min="6" max="6" width="17.08984375" customWidth="1"/>
    <col min="7" max="7" width="13.6328125" customWidth="1"/>
    <col min="8" max="8" width="14.08984375" customWidth="1"/>
    <col min="9" max="9" width="14.36328125" customWidth="1"/>
    <col min="11" max="11" width="10.90625" customWidth="1"/>
    <col min="13" max="13" width="11.90625" customWidth="1"/>
    <col min="15" max="15" width="13.54296875" customWidth="1"/>
    <col min="20" max="20" width="13.26953125" customWidth="1"/>
  </cols>
  <sheetData>
    <row r="2" spans="2:20" ht="11.5" customHeight="1" x14ac:dyDescent="0.35">
      <c r="O2" s="8" t="s">
        <v>17</v>
      </c>
    </row>
    <row r="3" spans="2:20" ht="14.5" customHeight="1" x14ac:dyDescent="0.35">
      <c r="B3" s="7" t="s">
        <v>6</v>
      </c>
      <c r="D3" s="3">
        <f>SUM(C6:G6)</f>
        <v>0</v>
      </c>
      <c r="O3" s="2" t="s">
        <v>18</v>
      </c>
    </row>
    <row r="4" spans="2:20" ht="11.5" customHeight="1" x14ac:dyDescent="0.35">
      <c r="O4" s="9" t="s">
        <v>19</v>
      </c>
    </row>
    <row r="5" spans="2:20" ht="11.5" customHeight="1" x14ac:dyDescent="0.35">
      <c r="C5" s="4" t="s">
        <v>0</v>
      </c>
      <c r="D5" s="4" t="s">
        <v>1</v>
      </c>
      <c r="E5" s="4" t="s">
        <v>2</v>
      </c>
      <c r="F5" s="4" t="s">
        <v>3</v>
      </c>
      <c r="G5" s="4" t="s">
        <v>4</v>
      </c>
      <c r="O5" s="6" t="s">
        <v>20</v>
      </c>
    </row>
    <row r="6" spans="2:20" ht="16" customHeight="1" x14ac:dyDescent="0.35">
      <c r="B6" t="s">
        <v>31</v>
      </c>
      <c r="C6" s="2"/>
      <c r="D6" s="2"/>
      <c r="E6" s="2"/>
      <c r="F6" s="2"/>
      <c r="G6" s="2"/>
    </row>
    <row r="7" spans="2:20" ht="16" customHeight="1" x14ac:dyDescent="0.35">
      <c r="B7" t="s">
        <v>29</v>
      </c>
      <c r="C7">
        <v>10000</v>
      </c>
      <c r="D7">
        <v>20000</v>
      </c>
      <c r="E7">
        <v>3000</v>
      </c>
      <c r="F7">
        <v>20000</v>
      </c>
      <c r="G7">
        <v>34444</v>
      </c>
    </row>
    <row r="8" spans="2:20" x14ac:dyDescent="0.35">
      <c r="O8" s="7" t="s">
        <v>32</v>
      </c>
    </row>
    <row r="9" spans="2:20" x14ac:dyDescent="0.35">
      <c r="O9" t="s">
        <v>33</v>
      </c>
      <c r="T9" s="8">
        <f>SUM(C10+C22+C34+C45)</f>
        <v>0</v>
      </c>
    </row>
    <row r="10" spans="2:20" x14ac:dyDescent="0.35">
      <c r="B10" s="7" t="s">
        <v>14</v>
      </c>
      <c r="C10" s="6"/>
      <c r="O10" t="s">
        <v>38</v>
      </c>
    </row>
    <row r="11" spans="2:20" x14ac:dyDescent="0.35">
      <c r="D11" s="7" t="s">
        <v>10</v>
      </c>
      <c r="E11">
        <f>SUM(C13:G13)</f>
        <v>61092</v>
      </c>
    </row>
    <row r="12" spans="2:20" x14ac:dyDescent="0.35">
      <c r="B12" s="4"/>
      <c r="C12" s="4" t="s">
        <v>0</v>
      </c>
      <c r="D12" s="4" t="s">
        <v>1</v>
      </c>
      <c r="E12" s="4" t="s">
        <v>2</v>
      </c>
      <c r="F12" s="4" t="s">
        <v>3</v>
      </c>
      <c r="G12" s="4" t="s">
        <v>4</v>
      </c>
      <c r="H12" s="3" t="s">
        <v>5</v>
      </c>
    </row>
    <row r="13" spans="2:20" x14ac:dyDescent="0.35">
      <c r="B13" s="3" t="s">
        <v>23</v>
      </c>
      <c r="C13" s="2">
        <v>34634</v>
      </c>
      <c r="D13" s="2">
        <v>2355</v>
      </c>
      <c r="E13" s="2">
        <v>15007</v>
      </c>
      <c r="F13" s="2">
        <v>4563</v>
      </c>
      <c r="G13" s="2">
        <v>4533</v>
      </c>
      <c r="H13" s="6">
        <f>SUM(C13:G13)</f>
        <v>61092</v>
      </c>
    </row>
    <row r="14" spans="2:20" x14ac:dyDescent="0.35">
      <c r="B14" s="1" t="s">
        <v>15</v>
      </c>
      <c r="C14" s="10">
        <v>0.03</v>
      </c>
      <c r="D14" s="10">
        <v>0.06</v>
      </c>
      <c r="E14" s="10">
        <v>0.2</v>
      </c>
      <c r="F14" s="10">
        <v>0.3</v>
      </c>
      <c r="G14" s="10">
        <v>0.04</v>
      </c>
    </row>
    <row r="15" spans="2:20" x14ac:dyDescent="0.35">
      <c r="B15" t="s">
        <v>21</v>
      </c>
      <c r="C15" s="9">
        <v>48</v>
      </c>
      <c r="D15" s="9">
        <v>346</v>
      </c>
      <c r="E15" s="9">
        <v>34</v>
      </c>
      <c r="F15" s="9">
        <v>235</v>
      </c>
      <c r="G15" s="9">
        <v>233</v>
      </c>
    </row>
    <row r="16" spans="2:20" x14ac:dyDescent="0.35">
      <c r="B16" t="s">
        <v>30</v>
      </c>
      <c r="C16" s="11">
        <v>99999</v>
      </c>
      <c r="D16" s="11">
        <v>99999</v>
      </c>
      <c r="E16" s="11">
        <v>99999</v>
      </c>
      <c r="F16" s="11">
        <v>99999</v>
      </c>
      <c r="G16" s="11">
        <v>99999</v>
      </c>
    </row>
    <row r="17" spans="2:8" x14ac:dyDescent="0.35">
      <c r="B17" s="1" t="s">
        <v>16</v>
      </c>
      <c r="C17" s="1">
        <f>C15*C13</f>
        <v>1662432</v>
      </c>
      <c r="D17" s="1">
        <f t="shared" ref="D17:G17" si="0">D15*D13</f>
        <v>814830</v>
      </c>
      <c r="E17" s="1">
        <f t="shared" si="0"/>
        <v>510238</v>
      </c>
      <c r="F17" s="1">
        <f t="shared" si="0"/>
        <v>1072305</v>
      </c>
      <c r="G17" s="1">
        <f t="shared" si="0"/>
        <v>1056189</v>
      </c>
    </row>
    <row r="18" spans="2:8" x14ac:dyDescent="0.35">
      <c r="B18" s="1"/>
      <c r="C18" s="1"/>
      <c r="D18" s="1"/>
      <c r="E18" s="1"/>
      <c r="F18" s="1"/>
    </row>
    <row r="19" spans="2:8" x14ac:dyDescent="0.35">
      <c r="B19" s="1"/>
      <c r="C19" s="1"/>
      <c r="D19" s="1"/>
      <c r="E19" s="1"/>
      <c r="F19" s="1"/>
    </row>
    <row r="20" spans="2:8" x14ac:dyDescent="0.35">
      <c r="B20" s="1"/>
      <c r="C20" s="1"/>
      <c r="D20" s="1"/>
      <c r="E20" s="1"/>
      <c r="F20" s="1"/>
    </row>
    <row r="21" spans="2:8" x14ac:dyDescent="0.35">
      <c r="B21" s="1"/>
      <c r="C21" s="1"/>
      <c r="D21" s="1"/>
      <c r="E21" s="1"/>
      <c r="F21" s="1"/>
    </row>
    <row r="22" spans="2:8" x14ac:dyDescent="0.35">
      <c r="B22" s="12" t="s">
        <v>22</v>
      </c>
      <c r="C22" s="6"/>
      <c r="D22" s="1"/>
      <c r="E22" s="1"/>
      <c r="F22" s="1"/>
    </row>
    <row r="23" spans="2:8" x14ac:dyDescent="0.35">
      <c r="D23" s="7" t="s">
        <v>12</v>
      </c>
      <c r="E23">
        <f>SUM(C25:G25)</f>
        <v>0</v>
      </c>
    </row>
    <row r="24" spans="2:8" x14ac:dyDescent="0.35">
      <c r="B24" s="4"/>
      <c r="C24" s="4" t="s">
        <v>0</v>
      </c>
      <c r="D24" s="4" t="s">
        <v>1</v>
      </c>
      <c r="E24" s="4" t="s">
        <v>2</v>
      </c>
      <c r="F24" s="4" t="s">
        <v>3</v>
      </c>
      <c r="G24" s="4" t="s">
        <v>4</v>
      </c>
      <c r="H24" s="3" t="s">
        <v>5</v>
      </c>
    </row>
    <row r="25" spans="2:8" x14ac:dyDescent="0.35">
      <c r="B25" s="3" t="s">
        <v>9</v>
      </c>
      <c r="C25" s="2"/>
      <c r="D25" s="2"/>
      <c r="E25" s="2"/>
      <c r="F25" s="2"/>
      <c r="G25" s="2"/>
      <c r="H25" s="6">
        <f>SUM(C25:G25)</f>
        <v>0</v>
      </c>
    </row>
    <row r="26" spans="2:8" x14ac:dyDescent="0.35">
      <c r="B26" t="s">
        <v>24</v>
      </c>
      <c r="C26">
        <v>600</v>
      </c>
      <c r="D26">
        <v>900</v>
      </c>
      <c r="E26">
        <v>500</v>
      </c>
      <c r="F26">
        <v>700</v>
      </c>
      <c r="G26">
        <v>700</v>
      </c>
    </row>
    <row r="27" spans="2:8" x14ac:dyDescent="0.35">
      <c r="B27" t="s">
        <v>8</v>
      </c>
    </row>
    <row r="28" spans="2:8" x14ac:dyDescent="0.35">
      <c r="B28" t="s">
        <v>25</v>
      </c>
    </row>
    <row r="29" spans="2:8" x14ac:dyDescent="0.35">
      <c r="B29" t="s">
        <v>26</v>
      </c>
    </row>
    <row r="30" spans="2:8" x14ac:dyDescent="0.35">
      <c r="B30" t="s">
        <v>27</v>
      </c>
    </row>
    <row r="31" spans="2:8" x14ac:dyDescent="0.35">
      <c r="B31" t="s">
        <v>37</v>
      </c>
      <c r="C31">
        <f>C37</f>
        <v>140</v>
      </c>
      <c r="D31">
        <f t="shared" ref="D31:G31" si="1">D37</f>
        <v>224</v>
      </c>
      <c r="E31">
        <f t="shared" si="1"/>
        <v>30</v>
      </c>
      <c r="F31">
        <f t="shared" si="1"/>
        <v>160</v>
      </c>
      <c r="G31">
        <f t="shared" si="1"/>
        <v>24</v>
      </c>
    </row>
    <row r="32" spans="2:8" ht="17.5" customHeight="1" x14ac:dyDescent="0.35"/>
    <row r="34" spans="1:8" x14ac:dyDescent="0.35">
      <c r="B34" s="7" t="s">
        <v>14</v>
      </c>
      <c r="C34" s="6"/>
    </row>
    <row r="35" spans="1:8" x14ac:dyDescent="0.35">
      <c r="C35" s="1"/>
      <c r="D35" s="7" t="s">
        <v>11</v>
      </c>
      <c r="E35" s="1"/>
      <c r="F35" s="1"/>
      <c r="G35" s="1"/>
    </row>
    <row r="36" spans="1:8" x14ac:dyDescent="0.35">
      <c r="A36" s="1"/>
      <c r="B36" s="3"/>
      <c r="C36" s="4" t="s">
        <v>0</v>
      </c>
      <c r="D36" s="4" t="s">
        <v>1</v>
      </c>
      <c r="E36" s="4" t="s">
        <v>2</v>
      </c>
      <c r="F36" s="4" t="s">
        <v>3</v>
      </c>
      <c r="G36" s="4" t="s">
        <v>4</v>
      </c>
    </row>
    <row r="37" spans="1:8" x14ac:dyDescent="0.35">
      <c r="B37" s="5" t="s">
        <v>35</v>
      </c>
      <c r="C37" s="2">
        <f>C42</f>
        <v>140</v>
      </c>
      <c r="D37" s="2">
        <f t="shared" ref="D37:G37" si="2">D42</f>
        <v>224</v>
      </c>
      <c r="E37" s="2">
        <f t="shared" si="2"/>
        <v>30</v>
      </c>
      <c r="F37" s="2">
        <f t="shared" si="2"/>
        <v>160</v>
      </c>
      <c r="G37" s="2">
        <f t="shared" si="2"/>
        <v>24</v>
      </c>
      <c r="H37">
        <f t="shared" ref="H37" si="3">SUM(C37:G37)</f>
        <v>578</v>
      </c>
    </row>
    <row r="38" spans="1:8" x14ac:dyDescent="0.35">
      <c r="B38" s="1" t="s">
        <v>15</v>
      </c>
    </row>
    <row r="39" spans="1:8" x14ac:dyDescent="0.35">
      <c r="B39" t="s">
        <v>21</v>
      </c>
      <c r="C39" s="1"/>
      <c r="D39" s="1"/>
      <c r="E39" s="1"/>
      <c r="F39" s="1"/>
      <c r="G39" s="1"/>
      <c r="H39">
        <f>SUM(H37:H37)</f>
        <v>578</v>
      </c>
    </row>
    <row r="40" spans="1:8" x14ac:dyDescent="0.35">
      <c r="B40" t="s">
        <v>30</v>
      </c>
      <c r="C40" s="1"/>
      <c r="D40" s="1"/>
      <c r="E40" s="1"/>
      <c r="F40" s="1"/>
      <c r="G40" s="1"/>
    </row>
    <row r="41" spans="1:8" x14ac:dyDescent="0.35">
      <c r="B41" s="1" t="s">
        <v>16</v>
      </c>
      <c r="C41" s="1"/>
      <c r="D41" s="1"/>
      <c r="E41" s="1"/>
      <c r="F41" s="1"/>
      <c r="G41" s="1"/>
    </row>
    <row r="42" spans="1:8" x14ac:dyDescent="0.35">
      <c r="B42" s="1" t="s">
        <v>36</v>
      </c>
      <c r="C42" s="1">
        <f>C55</f>
        <v>140</v>
      </c>
      <c r="D42" s="1">
        <f t="shared" ref="D42:G42" si="4">D55</f>
        <v>224</v>
      </c>
      <c r="E42" s="1">
        <f t="shared" si="4"/>
        <v>30</v>
      </c>
      <c r="F42" s="1">
        <f t="shared" si="4"/>
        <v>160</v>
      </c>
      <c r="G42" s="1">
        <f t="shared" si="4"/>
        <v>24</v>
      </c>
    </row>
    <row r="43" spans="1:8" x14ac:dyDescent="0.35">
      <c r="B43" s="1"/>
      <c r="C43" s="1"/>
      <c r="D43" s="1"/>
      <c r="E43" s="1"/>
      <c r="F43" s="1"/>
      <c r="G43" s="1"/>
    </row>
    <row r="44" spans="1:8" x14ac:dyDescent="0.35">
      <c r="B44" s="1"/>
      <c r="C44" s="1"/>
      <c r="D44" s="1"/>
      <c r="E44" s="1"/>
      <c r="F44" s="1"/>
      <c r="G44" s="1"/>
    </row>
    <row r="45" spans="1:8" x14ac:dyDescent="0.35">
      <c r="B45" s="12" t="s">
        <v>22</v>
      </c>
      <c r="C45" s="6"/>
    </row>
    <row r="46" spans="1:8" x14ac:dyDescent="0.35">
      <c r="D46" s="7" t="s">
        <v>13</v>
      </c>
      <c r="E46">
        <f>SUM(C48:G48)</f>
        <v>1100</v>
      </c>
    </row>
    <row r="47" spans="1:8" x14ac:dyDescent="0.35">
      <c r="B47" s="4"/>
      <c r="C47" s="4" t="s">
        <v>0</v>
      </c>
      <c r="D47" s="4" t="s">
        <v>1</v>
      </c>
      <c r="E47" s="4" t="s">
        <v>2</v>
      </c>
      <c r="F47" s="4" t="s">
        <v>3</v>
      </c>
      <c r="G47" s="4" t="s">
        <v>4</v>
      </c>
      <c r="H47" s="3" t="s">
        <v>5</v>
      </c>
    </row>
    <row r="48" spans="1:8" x14ac:dyDescent="0.35">
      <c r="B48" s="3"/>
      <c r="C48" s="2">
        <v>200</v>
      </c>
      <c r="D48" s="2">
        <v>100</v>
      </c>
      <c r="E48" s="2">
        <v>300</v>
      </c>
      <c r="F48" s="2">
        <v>200</v>
      </c>
      <c r="G48" s="2">
        <v>300</v>
      </c>
      <c r="H48" s="6">
        <f>SUM(C48:G48)</f>
        <v>1100</v>
      </c>
    </row>
    <row r="49" spans="1:7" x14ac:dyDescent="0.35">
      <c r="B49" t="s">
        <v>24</v>
      </c>
      <c r="C49">
        <v>300</v>
      </c>
      <c r="D49">
        <v>300</v>
      </c>
      <c r="E49">
        <v>300</v>
      </c>
      <c r="F49">
        <v>300</v>
      </c>
      <c r="G49">
        <v>300</v>
      </c>
    </row>
    <row r="50" spans="1:7" x14ac:dyDescent="0.35">
      <c r="B50" t="s">
        <v>7</v>
      </c>
      <c r="C50">
        <v>20</v>
      </c>
      <c r="D50">
        <v>12</v>
      </c>
      <c r="E50">
        <v>15</v>
      </c>
      <c r="F50">
        <v>30</v>
      </c>
      <c r="G50">
        <v>12</v>
      </c>
    </row>
    <row r="51" spans="1:7" x14ac:dyDescent="0.35">
      <c r="B51" t="s">
        <v>8</v>
      </c>
      <c r="C51">
        <v>2</v>
      </c>
      <c r="D51">
        <v>2</v>
      </c>
      <c r="E51">
        <v>2</v>
      </c>
      <c r="F51">
        <v>2</v>
      </c>
      <c r="G51">
        <v>2</v>
      </c>
    </row>
    <row r="52" spans="1:7" x14ac:dyDescent="0.35">
      <c r="B52" t="s">
        <v>25</v>
      </c>
    </row>
    <row r="53" spans="1:7" ht="15.5" customHeight="1" x14ac:dyDescent="0.35">
      <c r="B53" t="s">
        <v>26</v>
      </c>
      <c r="C53" s="13">
        <v>0.5</v>
      </c>
      <c r="D53" s="13">
        <v>0.5</v>
      </c>
      <c r="E53" s="13">
        <v>0.3</v>
      </c>
      <c r="F53" s="13">
        <v>0.2</v>
      </c>
      <c r="G53" s="13">
        <v>0.5</v>
      </c>
    </row>
    <row r="54" spans="1:7" x14ac:dyDescent="0.35">
      <c r="B54" t="s">
        <v>28</v>
      </c>
    </row>
    <row r="55" spans="1:7" x14ac:dyDescent="0.35">
      <c r="B55" t="s">
        <v>34</v>
      </c>
      <c r="C55">
        <f>(C49-C48)+(C50*C51)</f>
        <v>140</v>
      </c>
      <c r="D55">
        <f t="shared" ref="D55:G55" si="5">(D49-D48)+D50*D51</f>
        <v>224</v>
      </c>
      <c r="E55">
        <f t="shared" si="5"/>
        <v>30</v>
      </c>
      <c r="F55">
        <f t="shared" si="5"/>
        <v>160</v>
      </c>
      <c r="G55">
        <f t="shared" si="5"/>
        <v>24</v>
      </c>
    </row>
    <row r="60" spans="1:7" x14ac:dyDescent="0.35">
      <c r="A60" s="23"/>
      <c r="B60" s="23"/>
      <c r="C60" s="23"/>
      <c r="D60" s="23"/>
      <c r="E60" s="23"/>
      <c r="F60" s="23"/>
      <c r="G60" s="23"/>
    </row>
  </sheetData>
  <mergeCells count="1">
    <mergeCell ref="A60:G6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C8B9-D5F2-4687-BCBA-08961FD3F19D}">
  <dimension ref="B3:R26"/>
  <sheetViews>
    <sheetView tabSelected="1" zoomScale="70" zoomScaleNormal="70" workbookViewId="0">
      <selection activeCell="N14" sqref="N14"/>
    </sheetView>
  </sheetViews>
  <sheetFormatPr defaultRowHeight="14.5" x14ac:dyDescent="0.35"/>
  <cols>
    <col min="2" max="2" width="11.6328125" customWidth="1"/>
    <col min="3" max="3" width="14.6328125" customWidth="1"/>
    <col min="4" max="4" width="11.7265625" customWidth="1"/>
    <col min="5" max="5" width="20.54296875" customWidth="1"/>
    <col min="6" max="6" width="13.81640625" customWidth="1"/>
    <col min="10" max="10" width="25.54296875" customWidth="1"/>
    <col min="18" max="18" width="11.453125" customWidth="1"/>
  </cols>
  <sheetData>
    <row r="3" spans="2:18" x14ac:dyDescent="0.35">
      <c r="B3" t="s">
        <v>42</v>
      </c>
      <c r="R3" s="8" t="s">
        <v>17</v>
      </c>
    </row>
    <row r="4" spans="2:18" x14ac:dyDescent="0.35">
      <c r="B4" t="s">
        <v>40</v>
      </c>
      <c r="C4" s="9">
        <v>3</v>
      </c>
      <c r="R4" s="2" t="s">
        <v>18</v>
      </c>
    </row>
    <row r="5" spans="2:18" x14ac:dyDescent="0.35">
      <c r="B5" t="s">
        <v>41</v>
      </c>
      <c r="C5" s="9">
        <v>1</v>
      </c>
      <c r="J5" t="s">
        <v>60</v>
      </c>
      <c r="R5" s="9" t="s">
        <v>19</v>
      </c>
    </row>
    <row r="6" spans="2:18" x14ac:dyDescent="0.35">
      <c r="H6" t="s">
        <v>32</v>
      </c>
      <c r="J6" s="19">
        <f>C21</f>
        <v>280000000</v>
      </c>
      <c r="R6" s="6" t="s">
        <v>20</v>
      </c>
    </row>
    <row r="7" spans="2:18" x14ac:dyDescent="0.35">
      <c r="B7" t="s">
        <v>43</v>
      </c>
      <c r="D7" t="s">
        <v>44</v>
      </c>
      <c r="E7" s="9">
        <v>350000000</v>
      </c>
    </row>
    <row r="9" spans="2:18" x14ac:dyDescent="0.35">
      <c r="B9" t="s">
        <v>45</v>
      </c>
    </row>
    <row r="10" spans="2:18" x14ac:dyDescent="0.35">
      <c r="B10" t="s">
        <v>46</v>
      </c>
      <c r="C10" s="16">
        <v>25</v>
      </c>
    </row>
    <row r="11" spans="2:18" x14ac:dyDescent="0.35">
      <c r="B11" t="s">
        <v>47</v>
      </c>
      <c r="C11" s="16">
        <v>50</v>
      </c>
    </row>
    <row r="13" spans="2:18" x14ac:dyDescent="0.35">
      <c r="D13" t="s">
        <v>54</v>
      </c>
    </row>
    <row r="14" spans="2:18" x14ac:dyDescent="0.35">
      <c r="B14" t="s">
        <v>52</v>
      </c>
      <c r="C14" t="s">
        <v>53</v>
      </c>
      <c r="D14" s="9">
        <v>60000000</v>
      </c>
    </row>
    <row r="17" spans="2:7" x14ac:dyDescent="0.35">
      <c r="B17" t="s">
        <v>48</v>
      </c>
    </row>
    <row r="18" spans="2:7" x14ac:dyDescent="0.35">
      <c r="C18" t="s">
        <v>51</v>
      </c>
      <c r="D18" t="s">
        <v>57</v>
      </c>
      <c r="E18" t="s">
        <v>55</v>
      </c>
    </row>
    <row r="19" spans="2:7" x14ac:dyDescent="0.35">
      <c r="B19" t="s">
        <v>50</v>
      </c>
      <c r="C19" s="20">
        <v>224000000.00000003</v>
      </c>
      <c r="D19">
        <v>0.25</v>
      </c>
      <c r="E19" s="15">
        <f>C19*D19/12*C10</f>
        <v>116666666.66666667</v>
      </c>
      <c r="G19" s="17"/>
    </row>
    <row r="20" spans="2:7" x14ac:dyDescent="0.35">
      <c r="B20" t="s">
        <v>49</v>
      </c>
      <c r="C20" s="20">
        <v>55999999.999999993</v>
      </c>
      <c r="D20" s="18">
        <f>1/12</f>
        <v>8.3333333333333329E-2</v>
      </c>
      <c r="E20" s="15">
        <f>C20*D20*C11</f>
        <v>233333333.33333331</v>
      </c>
      <c r="G20" s="17"/>
    </row>
    <row r="21" spans="2:7" x14ac:dyDescent="0.35">
      <c r="B21" t="s">
        <v>58</v>
      </c>
      <c r="C21" s="14">
        <f>SUM(C19:C20)</f>
        <v>280000000</v>
      </c>
      <c r="E21" s="17">
        <f>SUM(E19:E20)</f>
        <v>350000000</v>
      </c>
    </row>
    <row r="22" spans="2:7" x14ac:dyDescent="0.35">
      <c r="C22" t="s">
        <v>53</v>
      </c>
      <c r="E22" t="s">
        <v>56</v>
      </c>
    </row>
    <row r="23" spans="2:7" x14ac:dyDescent="0.35">
      <c r="C23">
        <f>D14</f>
        <v>60000000</v>
      </c>
      <c r="E23" s="14">
        <f>E7</f>
        <v>350000000</v>
      </c>
    </row>
    <row r="25" spans="2:7" x14ac:dyDescent="0.35">
      <c r="C25" t="s">
        <v>59</v>
      </c>
    </row>
    <row r="26" spans="2:7" x14ac:dyDescent="0.35">
      <c r="C26">
        <f>C21*80%</f>
        <v>224000000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555C-9964-4721-94C8-CA8E3DF4484A}">
  <dimension ref="B20:T46"/>
  <sheetViews>
    <sheetView topLeftCell="A14" zoomScale="50" zoomScaleNormal="50" workbookViewId="0">
      <selection activeCell="J40" sqref="J40"/>
    </sheetView>
  </sheetViews>
  <sheetFormatPr defaultRowHeight="14.5" x14ac:dyDescent="0.35"/>
  <cols>
    <col min="2" max="2" width="11.1796875" customWidth="1"/>
    <col min="3" max="3" width="23.81640625" customWidth="1"/>
    <col min="4" max="4" width="23.54296875" customWidth="1"/>
    <col min="5" max="5" width="16.54296875" customWidth="1"/>
    <col min="6" max="6" width="20.1796875" customWidth="1"/>
    <col min="7" max="7" width="12.81640625" customWidth="1"/>
    <col min="10" max="10" width="17.6328125" customWidth="1"/>
    <col min="11" max="11" width="17.90625" customWidth="1"/>
    <col min="14" max="14" width="11.90625" customWidth="1"/>
    <col min="17" max="17" width="18" bestFit="1" customWidth="1"/>
  </cols>
  <sheetData>
    <row r="20" spans="2:20" x14ac:dyDescent="0.35">
      <c r="T20" s="8" t="s">
        <v>17</v>
      </c>
    </row>
    <row r="21" spans="2:20" x14ac:dyDescent="0.35">
      <c r="T21" s="2" t="s">
        <v>18</v>
      </c>
    </row>
    <row r="22" spans="2:20" x14ac:dyDescent="0.35">
      <c r="T22" s="9" t="s">
        <v>19</v>
      </c>
    </row>
    <row r="23" spans="2:20" x14ac:dyDescent="0.35">
      <c r="T23" s="6" t="s">
        <v>20</v>
      </c>
    </row>
    <row r="24" spans="2:20" x14ac:dyDescent="0.35">
      <c r="B24" s="3"/>
      <c r="C24" s="3" t="s">
        <v>63</v>
      </c>
      <c r="F24" s="3" t="s">
        <v>66</v>
      </c>
      <c r="G24" s="3"/>
      <c r="J24" s="3" t="s">
        <v>67</v>
      </c>
      <c r="K24" s="3"/>
      <c r="N24" s="3" t="s">
        <v>68</v>
      </c>
      <c r="O24" s="3"/>
      <c r="P24" s="3"/>
      <c r="Q24" s="16">
        <f>2700000000</f>
        <v>2700000000</v>
      </c>
    </row>
    <row r="25" spans="2:20" x14ac:dyDescent="0.35">
      <c r="B25" s="3" t="s">
        <v>62</v>
      </c>
      <c r="C25" s="21">
        <v>20000000</v>
      </c>
      <c r="F25" s="3" t="s">
        <v>70</v>
      </c>
      <c r="G25" s="16">
        <v>50</v>
      </c>
      <c r="J25" s="3" t="s">
        <v>70</v>
      </c>
      <c r="K25" s="9">
        <v>1</v>
      </c>
    </row>
    <row r="26" spans="2:20" x14ac:dyDescent="0.35">
      <c r="B26" s="3" t="s">
        <v>64</v>
      </c>
      <c r="C26" s="21">
        <v>30000000</v>
      </c>
      <c r="F26" s="3" t="s">
        <v>71</v>
      </c>
      <c r="G26" s="16">
        <v>25</v>
      </c>
      <c r="J26" s="3" t="s">
        <v>71</v>
      </c>
      <c r="K26" s="9">
        <v>3</v>
      </c>
      <c r="N26" s="7" t="s">
        <v>69</v>
      </c>
    </row>
    <row r="27" spans="2:20" x14ac:dyDescent="0.35">
      <c r="B27" s="3" t="s">
        <v>65</v>
      </c>
      <c r="C27" s="21">
        <v>40000000</v>
      </c>
    </row>
    <row r="28" spans="2:20" x14ac:dyDescent="0.35">
      <c r="F28" s="3" t="s">
        <v>61</v>
      </c>
      <c r="G28" s="21">
        <v>90000000</v>
      </c>
    </row>
    <row r="30" spans="2:20" x14ac:dyDescent="0.35">
      <c r="J30" t="s">
        <v>76</v>
      </c>
      <c r="N30" t="s">
        <v>74</v>
      </c>
    </row>
    <row r="31" spans="2:20" x14ac:dyDescent="0.35">
      <c r="J31" t="s">
        <v>39</v>
      </c>
      <c r="K31" s="8">
        <f>SUMPRODUCT(D35:D40,F35:F40)</f>
        <v>4.95E+16</v>
      </c>
      <c r="N31" s="9">
        <v>99999999999</v>
      </c>
    </row>
    <row r="32" spans="2:20" x14ac:dyDescent="0.35">
      <c r="N32" s="9">
        <v>99999</v>
      </c>
    </row>
    <row r="33" spans="2:14" x14ac:dyDescent="0.35">
      <c r="N33" s="9">
        <v>999</v>
      </c>
    </row>
    <row r="34" spans="2:14" x14ac:dyDescent="0.35">
      <c r="D34" t="s">
        <v>72</v>
      </c>
      <c r="E34" t="s">
        <v>73</v>
      </c>
      <c r="F34" t="s">
        <v>75</v>
      </c>
      <c r="N34" s="9">
        <v>10</v>
      </c>
    </row>
    <row r="35" spans="2:14" x14ac:dyDescent="0.35">
      <c r="B35" s="3" t="s">
        <v>70</v>
      </c>
      <c r="C35" s="3" t="s">
        <v>62</v>
      </c>
      <c r="D35">
        <v>0</v>
      </c>
      <c r="E35" s="17">
        <f>D35*G25</f>
        <v>0</v>
      </c>
      <c r="F35">
        <f>D35*N31</f>
        <v>0</v>
      </c>
      <c r="N35" s="9">
        <v>15</v>
      </c>
    </row>
    <row r="36" spans="2:14" x14ac:dyDescent="0.35">
      <c r="B36" s="3" t="s">
        <v>70</v>
      </c>
      <c r="C36" s="3" t="s">
        <v>64</v>
      </c>
      <c r="D36">
        <v>0</v>
      </c>
      <c r="E36" s="17">
        <f>D36*G25</f>
        <v>0</v>
      </c>
      <c r="F36">
        <f t="shared" ref="F36:F40" si="0">D36*N32</f>
        <v>0</v>
      </c>
      <c r="N36" s="9">
        <v>20</v>
      </c>
    </row>
    <row r="37" spans="2:14" x14ac:dyDescent="0.35">
      <c r="B37" s="3" t="s">
        <v>70</v>
      </c>
      <c r="C37" s="3" t="s">
        <v>65</v>
      </c>
      <c r="D37">
        <v>0</v>
      </c>
      <c r="E37" s="17">
        <f>D37*G25</f>
        <v>0</v>
      </c>
      <c r="F37">
        <f t="shared" si="0"/>
        <v>0</v>
      </c>
    </row>
    <row r="38" spans="2:14" x14ac:dyDescent="0.35">
      <c r="B38" s="3" t="s">
        <v>71</v>
      </c>
      <c r="C38" s="3" t="s">
        <v>62</v>
      </c>
      <c r="D38">
        <v>20000000</v>
      </c>
      <c r="E38" s="17">
        <f>D38*G26</f>
        <v>500000000</v>
      </c>
      <c r="F38">
        <f t="shared" si="0"/>
        <v>200000000</v>
      </c>
    </row>
    <row r="39" spans="2:14" x14ac:dyDescent="0.35">
      <c r="B39" s="3" t="s">
        <v>71</v>
      </c>
      <c r="C39" s="3" t="s">
        <v>64</v>
      </c>
      <c r="D39">
        <v>30000000</v>
      </c>
      <c r="E39" s="17">
        <f>D39*G26</f>
        <v>750000000</v>
      </c>
      <c r="F39">
        <f t="shared" si="0"/>
        <v>450000000</v>
      </c>
    </row>
    <row r="40" spans="2:14" x14ac:dyDescent="0.35">
      <c r="B40" s="3" t="s">
        <v>71</v>
      </c>
      <c r="C40" s="3" t="s">
        <v>65</v>
      </c>
      <c r="D40">
        <v>40000000</v>
      </c>
      <c r="E40" s="17">
        <f>D40*G26</f>
        <v>1000000000</v>
      </c>
      <c r="F40">
        <f t="shared" si="0"/>
        <v>800000000</v>
      </c>
    </row>
    <row r="41" spans="2:14" x14ac:dyDescent="0.35">
      <c r="D41" s="14">
        <f>SUM(D35:D40)</f>
        <v>90000000</v>
      </c>
      <c r="E41" s="17">
        <f>SUM(E35:E40)</f>
        <v>2250000000</v>
      </c>
      <c r="F41" s="14">
        <f>SUM(F35:F40)</f>
        <v>1450000000</v>
      </c>
    </row>
    <row r="44" spans="2:14" x14ac:dyDescent="0.35">
      <c r="C44" s="3" t="s">
        <v>62</v>
      </c>
      <c r="D44" s="22">
        <f>D35+D38</f>
        <v>20000000</v>
      </c>
    </row>
    <row r="45" spans="2:14" x14ac:dyDescent="0.35">
      <c r="C45" s="3" t="s">
        <v>64</v>
      </c>
      <c r="D45" s="22">
        <f t="shared" ref="D45:D46" si="1">D36+D39</f>
        <v>30000000</v>
      </c>
    </row>
    <row r="46" spans="2:14" x14ac:dyDescent="0.35">
      <c r="C46" s="3" t="s">
        <v>65</v>
      </c>
      <c r="D46" s="22">
        <f t="shared" si="1"/>
        <v>40000000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Cordis</vt:lpstr>
      <vt:lpstr>Rossi and Branchi</vt:lpstr>
      <vt:lpstr>Moda Fast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Lendzion</dc:creator>
  <cp:lastModifiedBy>Bryan Lendzion</cp:lastModifiedBy>
  <dcterms:created xsi:type="dcterms:W3CDTF">2024-09-26T18:33:34Z</dcterms:created>
  <dcterms:modified xsi:type="dcterms:W3CDTF">2024-10-08T18:18:34Z</dcterms:modified>
</cp:coreProperties>
</file>