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hidePivotFieldList="1"/>
  <mc:AlternateContent xmlns:mc="http://schemas.openxmlformats.org/markup-compatibility/2006">
    <mc:Choice Requires="x15">
      <x15ac:absPath xmlns:x15ac="http://schemas.microsoft.com/office/spreadsheetml/2010/11/ac" url="C:\Users\HP VICTUS\Desktop\Escritorio\BRYAN\PORTAFOLIO\proyecto_imp\"/>
    </mc:Choice>
  </mc:AlternateContent>
  <xr:revisionPtr revIDLastSave="0" documentId="8_{EF821DE4-7729-4288-B4C2-349CA36929C4}" xr6:coauthVersionLast="46" xr6:coauthVersionMax="46" xr10:uidLastSave="{00000000-0000-0000-0000-000000000000}"/>
  <bookViews>
    <workbookView xWindow="1920" yWindow="1920" windowWidth="17280" windowHeight="8880" tabRatio="914" activeTab="3" xr2:uid="{00000000-000D-0000-FFFF-FFFF00000000}"/>
  </bookViews>
  <sheets>
    <sheet name="A4" sheetId="60" r:id="rId1"/>
    <sheet name="A5" sheetId="65" r:id="rId2"/>
    <sheet name="103 VS 104" sheetId="73" r:id="rId3"/>
    <sheet name="103 VS ATS" sheetId="74" r:id="rId4"/>
    <sheet name="104 VS ATS" sheetId="75" r:id="rId5"/>
    <sheet name="NOTAS" sheetId="76" r:id="rId6"/>
    <sheet name="FECHAS" sheetId="77" r:id="rId7"/>
    <sheet name="activo" sheetId="66" state="hidden" r:id="rId8"/>
    <sheet name="VENTAS" sheetId="68" state="hidden" r:id="rId9"/>
  </sheets>
  <definedNames>
    <definedName name="_xlnm._FilterDatabase" localSheetId="7" hidden="1">activo!$A$1:$Q$865</definedName>
    <definedName name="Print_Titles" localSheetId="0">'A4'!$8:$11</definedName>
    <definedName name="Print_Titles" localSheetId="1">'A5'!$1:$10</definedName>
  </definedNames>
  <calcPr calcId="191029"/>
  <customWorkbookViews>
    <customWorkbookView name="SRI - Vista personalizada" guid="{6E951275-6A7B-4D9E-B69C-19CB77820972}" mergeInterval="0" personalView="1" maximized="1" windowWidth="796" windowHeight="392" activeSheetId="1"/>
  </customWorkbookViews>
</workbook>
</file>

<file path=xl/calcChain.xml><?xml version="1.0" encoding="utf-8"?>
<calcChain xmlns="http://schemas.openxmlformats.org/spreadsheetml/2006/main">
  <c r="AB42" i="74" l="1"/>
  <c r="AN42" i="74"/>
  <c r="AM42" i="74"/>
  <c r="AL42" i="74"/>
  <c r="AM11" i="74"/>
  <c r="AL11" i="74"/>
  <c r="AK11" i="74"/>
  <c r="AH11" i="74"/>
  <c r="G11" i="74"/>
  <c r="D11" i="74"/>
  <c r="E17" i="76"/>
  <c r="E16" i="76"/>
  <c r="E15" i="76"/>
  <c r="E14" i="76"/>
  <c r="E13" i="76"/>
  <c r="E12" i="76"/>
  <c r="E11" i="76"/>
  <c r="E10" i="76"/>
  <c r="E9" i="76"/>
  <c r="E8" i="76"/>
  <c r="E7" i="76"/>
  <c r="L43" i="74"/>
  <c r="L46" i="74" s="1"/>
  <c r="F43" i="74"/>
  <c r="F46" i="74" s="1"/>
  <c r="C43" i="74"/>
  <c r="C46" i="74" s="1"/>
  <c r="E43" i="74"/>
  <c r="T16" i="75"/>
  <c r="C11" i="73"/>
  <c r="O51" i="60"/>
  <c r="O50" i="60"/>
  <c r="O49" i="60"/>
  <c r="B43" i="74"/>
  <c r="E53" i="76"/>
  <c r="E52" i="76"/>
  <c r="E51" i="76"/>
  <c r="E50" i="76"/>
  <c r="E49" i="76"/>
  <c r="E48" i="76"/>
  <c r="E47" i="76"/>
  <c r="E46" i="76"/>
  <c r="E45" i="76"/>
  <c r="E44" i="76"/>
  <c r="E43" i="76"/>
  <c r="E42" i="76"/>
  <c r="E29" i="76"/>
  <c r="E28" i="76"/>
  <c r="E6" i="76"/>
  <c r="AN11" i="74" l="1"/>
  <c r="AB21" i="74"/>
  <c r="AB11" i="74"/>
  <c r="T19" i="75"/>
  <c r="Z26" i="60"/>
  <c r="Y21" i="74"/>
  <c r="Y11" i="74"/>
  <c r="Z25" i="60"/>
  <c r="V21" i="74"/>
  <c r="V11" i="74"/>
  <c r="Z24" i="60"/>
  <c r="S21" i="74" l="1"/>
  <c r="S11" i="74"/>
  <c r="Z23" i="60"/>
  <c r="P21" i="74"/>
  <c r="P11" i="74"/>
  <c r="Z22" i="60"/>
  <c r="M21" i="74"/>
  <c r="M11" i="74"/>
  <c r="Z21" i="60"/>
  <c r="J21" i="74"/>
  <c r="J11" i="74"/>
  <c r="Z20" i="60"/>
  <c r="Z19" i="60"/>
  <c r="R11" i="73"/>
  <c r="T22" i="75"/>
  <c r="T21" i="75"/>
  <c r="T20" i="75"/>
  <c r="T18" i="75"/>
  <c r="T17" i="75"/>
  <c r="T15" i="75"/>
  <c r="T14" i="75"/>
  <c r="T13" i="75"/>
  <c r="T12" i="75"/>
  <c r="T11" i="75"/>
  <c r="R12" i="73"/>
  <c r="R22" i="73"/>
  <c r="R21" i="73"/>
  <c r="R20" i="73"/>
  <c r="R19" i="73"/>
  <c r="R18" i="73"/>
  <c r="R17" i="73"/>
  <c r="R16" i="73"/>
  <c r="R15" i="73"/>
  <c r="R14" i="73"/>
  <c r="R13" i="73"/>
  <c r="Z18" i="60"/>
  <c r="AM13" i="74"/>
  <c r="AM14" i="74"/>
  <c r="AM15" i="74"/>
  <c r="AM16" i="74"/>
  <c r="AM17" i="74"/>
  <c r="AM18" i="74"/>
  <c r="AM19" i="74"/>
  <c r="AM20" i="74"/>
  <c r="AM22" i="74"/>
  <c r="AM23" i="74"/>
  <c r="AM24" i="74"/>
  <c r="AM25" i="74"/>
  <c r="AM26" i="74"/>
  <c r="AM27" i="74"/>
  <c r="AM28" i="74"/>
  <c r="AM29" i="74"/>
  <c r="AM30" i="74"/>
  <c r="AM31" i="74"/>
  <c r="AM32" i="74"/>
  <c r="AM33" i="74"/>
  <c r="AM34" i="74"/>
  <c r="AM35" i="74"/>
  <c r="AM36" i="74"/>
  <c r="AM37" i="74"/>
  <c r="AM38" i="74"/>
  <c r="AM39" i="74"/>
  <c r="AM40" i="74"/>
  <c r="AL12" i="74"/>
  <c r="AL13" i="74"/>
  <c r="AL14" i="74"/>
  <c r="AL15" i="74"/>
  <c r="AL16" i="74"/>
  <c r="AL17" i="74"/>
  <c r="AL18" i="74"/>
  <c r="AL19" i="74"/>
  <c r="AL20" i="74"/>
  <c r="AL22" i="74"/>
  <c r="AL23" i="74"/>
  <c r="AL24" i="74"/>
  <c r="AL25" i="74"/>
  <c r="AL26" i="74"/>
  <c r="AL27" i="74"/>
  <c r="AL28" i="74"/>
  <c r="AN28" i="74" s="1"/>
  <c r="AL29" i="74"/>
  <c r="AL30" i="74"/>
  <c r="AL31" i="74"/>
  <c r="AL32" i="74"/>
  <c r="AL33" i="74"/>
  <c r="AL34" i="74"/>
  <c r="AL35" i="74"/>
  <c r="AL36" i="74"/>
  <c r="AL37" i="74"/>
  <c r="AL38" i="74"/>
  <c r="AL39" i="74"/>
  <c r="AL40" i="74"/>
  <c r="AK12" i="74"/>
  <c r="AK13" i="74"/>
  <c r="AK14" i="74"/>
  <c r="AK15" i="74"/>
  <c r="AK16" i="74"/>
  <c r="AK17" i="74"/>
  <c r="AK18" i="74"/>
  <c r="AK19" i="74"/>
  <c r="AK20" i="74"/>
  <c r="AK22" i="74"/>
  <c r="AK23" i="74"/>
  <c r="AK24" i="74"/>
  <c r="AK25" i="74"/>
  <c r="AK26" i="74"/>
  <c r="AK27" i="74"/>
  <c r="AK28" i="74"/>
  <c r="AK29" i="74"/>
  <c r="AK30" i="74"/>
  <c r="AK31" i="74"/>
  <c r="AK32" i="74"/>
  <c r="AK33" i="74"/>
  <c r="AK34" i="74"/>
  <c r="AK35" i="74"/>
  <c r="AK36" i="74"/>
  <c r="AK37" i="74"/>
  <c r="AK38" i="74"/>
  <c r="AK39" i="74"/>
  <c r="AK40" i="74"/>
  <c r="AK41" i="74"/>
  <c r="AK10" i="74"/>
  <c r="AH12" i="74"/>
  <c r="AH13" i="74"/>
  <c r="AH14" i="74"/>
  <c r="AH15" i="74"/>
  <c r="AH16" i="74"/>
  <c r="AH17" i="74"/>
  <c r="AH18" i="74"/>
  <c r="AH19" i="74"/>
  <c r="AH20" i="74"/>
  <c r="AH22" i="74"/>
  <c r="AH23" i="74"/>
  <c r="AH24" i="74"/>
  <c r="AH25" i="74"/>
  <c r="AH26" i="74"/>
  <c r="AH27" i="74"/>
  <c r="AH28" i="74"/>
  <c r="AH29" i="74"/>
  <c r="AH30" i="74"/>
  <c r="AH31" i="74"/>
  <c r="AH32" i="74"/>
  <c r="AH33" i="74"/>
  <c r="AH34" i="74"/>
  <c r="AH35" i="74"/>
  <c r="AH36" i="74"/>
  <c r="AH37" i="74"/>
  <c r="AH38" i="74"/>
  <c r="AH39" i="74"/>
  <c r="AH40" i="74"/>
  <c r="AH41" i="74"/>
  <c r="AE12" i="74"/>
  <c r="AE13" i="74"/>
  <c r="AE14" i="74"/>
  <c r="AE15" i="74"/>
  <c r="AE16" i="74"/>
  <c r="AE17" i="74"/>
  <c r="AE18" i="74"/>
  <c r="AE19" i="74"/>
  <c r="AE20" i="74"/>
  <c r="AE22" i="74"/>
  <c r="AE23" i="74"/>
  <c r="AE24" i="74"/>
  <c r="AE25" i="74"/>
  <c r="AE26" i="74"/>
  <c r="AE27" i="74"/>
  <c r="AE28" i="74"/>
  <c r="AE29" i="74"/>
  <c r="AE30" i="74"/>
  <c r="AE31" i="74"/>
  <c r="AE32" i="74"/>
  <c r="AE33" i="74"/>
  <c r="AE34" i="74"/>
  <c r="AE35" i="74"/>
  <c r="AE36" i="74"/>
  <c r="AE37" i="74"/>
  <c r="AE38" i="74"/>
  <c r="AE39" i="74"/>
  <c r="AE40" i="74"/>
  <c r="AE41" i="74"/>
  <c r="AB12" i="74"/>
  <c r="AB13" i="74"/>
  <c r="AB14" i="74"/>
  <c r="AB15" i="74"/>
  <c r="AB16" i="74"/>
  <c r="AB17" i="74"/>
  <c r="AB18" i="74"/>
  <c r="AB19" i="74"/>
  <c r="AB20" i="74"/>
  <c r="AB22" i="74"/>
  <c r="AB23" i="74"/>
  <c r="AB24" i="74"/>
  <c r="AB25" i="74"/>
  <c r="AB26" i="74"/>
  <c r="AB27" i="74"/>
  <c r="AB28" i="74"/>
  <c r="AB29" i="74"/>
  <c r="AB30" i="74"/>
  <c r="AB31" i="74"/>
  <c r="AB32" i="74"/>
  <c r="AB33" i="74"/>
  <c r="AB34" i="74"/>
  <c r="AB35" i="74"/>
  <c r="AB36" i="74"/>
  <c r="AB37" i="74"/>
  <c r="AB38" i="74"/>
  <c r="AB39" i="74"/>
  <c r="AB40" i="74"/>
  <c r="AB41" i="74"/>
  <c r="D12" i="74"/>
  <c r="D13" i="74"/>
  <c r="D14" i="74"/>
  <c r="D15" i="74"/>
  <c r="D16" i="74"/>
  <c r="D17" i="74"/>
  <c r="D18" i="74"/>
  <c r="D19" i="74"/>
  <c r="D20" i="74"/>
  <c r="D22" i="74"/>
  <c r="D23" i="74"/>
  <c r="D24" i="74"/>
  <c r="D25" i="74"/>
  <c r="D26" i="74"/>
  <c r="D27" i="74"/>
  <c r="D28" i="74"/>
  <c r="D29" i="74"/>
  <c r="D30" i="74"/>
  <c r="D31" i="74"/>
  <c r="D32" i="74"/>
  <c r="D33" i="74"/>
  <c r="D34" i="74"/>
  <c r="D35" i="74"/>
  <c r="D36" i="74"/>
  <c r="D37" i="74"/>
  <c r="D38" i="74"/>
  <c r="D39" i="74"/>
  <c r="D40" i="74"/>
  <c r="D41" i="74"/>
  <c r="G12" i="74"/>
  <c r="G13" i="74"/>
  <c r="G14" i="74"/>
  <c r="G15" i="74"/>
  <c r="G16" i="74"/>
  <c r="G17" i="74"/>
  <c r="G18" i="74"/>
  <c r="G19" i="74"/>
  <c r="G20" i="74"/>
  <c r="G22" i="74"/>
  <c r="G23" i="74"/>
  <c r="G24" i="74"/>
  <c r="G25" i="74"/>
  <c r="G26" i="74"/>
  <c r="G27" i="74"/>
  <c r="G28" i="74"/>
  <c r="G29" i="74"/>
  <c r="G30" i="74"/>
  <c r="G31" i="74"/>
  <c r="G32" i="74"/>
  <c r="G33" i="74"/>
  <c r="G34" i="74"/>
  <c r="G35" i="74"/>
  <c r="G36" i="74"/>
  <c r="G37" i="74"/>
  <c r="G38" i="74"/>
  <c r="G39" i="74"/>
  <c r="G40" i="74"/>
  <c r="G41" i="74"/>
  <c r="J12" i="74"/>
  <c r="J13" i="74"/>
  <c r="J14" i="74"/>
  <c r="J15" i="74"/>
  <c r="J16" i="74"/>
  <c r="J17" i="74"/>
  <c r="J18" i="74"/>
  <c r="J19" i="74"/>
  <c r="J20" i="74"/>
  <c r="J22" i="74"/>
  <c r="J23" i="74"/>
  <c r="J24" i="74"/>
  <c r="J25" i="74"/>
  <c r="J26" i="74"/>
  <c r="J27" i="74"/>
  <c r="J28" i="74"/>
  <c r="J29" i="74"/>
  <c r="J30" i="74"/>
  <c r="J31" i="74"/>
  <c r="J32" i="74"/>
  <c r="J33" i="74"/>
  <c r="J34" i="74"/>
  <c r="J35" i="74"/>
  <c r="J36" i="74"/>
  <c r="J37" i="74"/>
  <c r="J38" i="74"/>
  <c r="J39" i="74"/>
  <c r="J40" i="74"/>
  <c r="J41" i="74"/>
  <c r="M12" i="74"/>
  <c r="M13" i="74"/>
  <c r="M14" i="74"/>
  <c r="M15" i="74"/>
  <c r="M16" i="74"/>
  <c r="M17" i="74"/>
  <c r="M18" i="74"/>
  <c r="M19" i="74"/>
  <c r="M20" i="74"/>
  <c r="M22" i="74"/>
  <c r="M23" i="74"/>
  <c r="M24" i="74"/>
  <c r="M25" i="74"/>
  <c r="M26" i="74"/>
  <c r="M27" i="74"/>
  <c r="M28" i="74"/>
  <c r="M29" i="74"/>
  <c r="M30" i="74"/>
  <c r="M31" i="74"/>
  <c r="M32" i="74"/>
  <c r="M33" i="74"/>
  <c r="M34" i="74"/>
  <c r="M35" i="74"/>
  <c r="M36" i="74"/>
  <c r="M37" i="74"/>
  <c r="M38" i="74"/>
  <c r="M39" i="74"/>
  <c r="M40" i="74"/>
  <c r="M41" i="74"/>
  <c r="P12" i="74"/>
  <c r="P13" i="74"/>
  <c r="P14" i="74"/>
  <c r="P15" i="74"/>
  <c r="P16" i="74"/>
  <c r="P17" i="74"/>
  <c r="P18" i="74"/>
  <c r="P19" i="74"/>
  <c r="P20" i="74"/>
  <c r="P22" i="74"/>
  <c r="P23" i="74"/>
  <c r="P24" i="74"/>
  <c r="P25" i="74"/>
  <c r="P26" i="74"/>
  <c r="P27" i="74"/>
  <c r="P28" i="74"/>
  <c r="P29" i="74"/>
  <c r="P30" i="74"/>
  <c r="P31" i="74"/>
  <c r="P32" i="74"/>
  <c r="P33" i="74"/>
  <c r="P34" i="74"/>
  <c r="P35" i="74"/>
  <c r="P36" i="74"/>
  <c r="P37" i="74"/>
  <c r="P38" i="74"/>
  <c r="P39" i="74"/>
  <c r="P40" i="74"/>
  <c r="P41" i="74"/>
  <c r="S12" i="74"/>
  <c r="S13" i="74"/>
  <c r="S14" i="74"/>
  <c r="S15" i="74"/>
  <c r="S16" i="74"/>
  <c r="S17" i="74"/>
  <c r="S18" i="74"/>
  <c r="S19" i="74"/>
  <c r="S20" i="74"/>
  <c r="S22" i="74"/>
  <c r="S23" i="74"/>
  <c r="S24" i="74"/>
  <c r="S25" i="74"/>
  <c r="S26" i="74"/>
  <c r="S27" i="74"/>
  <c r="S28" i="74"/>
  <c r="S29" i="74"/>
  <c r="S30" i="74"/>
  <c r="S31" i="74"/>
  <c r="S32" i="74"/>
  <c r="S33" i="74"/>
  <c r="S34" i="74"/>
  <c r="S35" i="74"/>
  <c r="S36" i="74"/>
  <c r="S37" i="74"/>
  <c r="S38" i="74"/>
  <c r="S39" i="74"/>
  <c r="S40" i="74"/>
  <c r="S41" i="74"/>
  <c r="V12" i="74"/>
  <c r="V13" i="74"/>
  <c r="V14" i="74"/>
  <c r="V15" i="74"/>
  <c r="V16" i="74"/>
  <c r="V17" i="74"/>
  <c r="V18" i="74"/>
  <c r="V19" i="74"/>
  <c r="V20" i="74"/>
  <c r="V22" i="74"/>
  <c r="V23" i="74"/>
  <c r="V24" i="74"/>
  <c r="V25" i="74"/>
  <c r="V26" i="74"/>
  <c r="V27" i="74"/>
  <c r="V28" i="74"/>
  <c r="V29" i="74"/>
  <c r="V30" i="74"/>
  <c r="V31" i="74"/>
  <c r="V32" i="74"/>
  <c r="V33" i="74"/>
  <c r="V34" i="74"/>
  <c r="V35" i="74"/>
  <c r="V36" i="74"/>
  <c r="V37" i="74"/>
  <c r="V38" i="74"/>
  <c r="V39" i="74"/>
  <c r="V40" i="74"/>
  <c r="V41" i="74"/>
  <c r="Y12" i="74"/>
  <c r="Y13" i="74"/>
  <c r="Y14" i="74"/>
  <c r="Y15" i="74"/>
  <c r="Y16" i="74"/>
  <c r="Y17" i="74"/>
  <c r="Y18" i="74"/>
  <c r="Y19" i="74"/>
  <c r="Y20" i="74"/>
  <c r="Y22" i="74"/>
  <c r="Y23" i="74"/>
  <c r="Y24" i="74"/>
  <c r="Y25" i="74"/>
  <c r="Y26" i="74"/>
  <c r="Y27" i="74"/>
  <c r="Y28" i="74"/>
  <c r="Y29" i="74"/>
  <c r="Y30" i="74"/>
  <c r="Y31" i="74"/>
  <c r="Y32" i="74"/>
  <c r="Y33" i="74"/>
  <c r="Y34" i="74"/>
  <c r="Y35" i="74"/>
  <c r="Y36" i="74"/>
  <c r="Y37" i="74"/>
  <c r="Y38" i="74"/>
  <c r="Y39" i="74"/>
  <c r="Y40" i="74"/>
  <c r="Y41" i="74"/>
  <c r="Y10" i="74"/>
  <c r="V10" i="74"/>
  <c r="S10" i="74"/>
  <c r="P10" i="74"/>
  <c r="J10" i="74"/>
  <c r="G10" i="74"/>
  <c r="E25" i="76"/>
  <c r="D10" i="74"/>
  <c r="J4" i="75"/>
  <c r="I6" i="75"/>
  <c r="I5" i="75"/>
  <c r="B6" i="75"/>
  <c r="B5" i="75"/>
  <c r="C4" i="75"/>
  <c r="P4" i="74"/>
  <c r="O6" i="74"/>
  <c r="O5" i="74"/>
  <c r="B6" i="74"/>
  <c r="B5" i="74"/>
  <c r="C4" i="74"/>
  <c r="AN27" i="74" l="1"/>
  <c r="AN26" i="74"/>
  <c r="AN25" i="74"/>
  <c r="AN23" i="74"/>
  <c r="AN40" i="74"/>
  <c r="AN22" i="74"/>
  <c r="AN24" i="74"/>
  <c r="AN39" i="74"/>
  <c r="AN37" i="74"/>
  <c r="AN31" i="74"/>
  <c r="AN30" i="74"/>
  <c r="AN34" i="74"/>
  <c r="AN33" i="74"/>
  <c r="AN29" i="74"/>
  <c r="AN16" i="74"/>
  <c r="AN15" i="74"/>
  <c r="AN18" i="74"/>
  <c r="AN13" i="74"/>
  <c r="AN14" i="74"/>
  <c r="AN38" i="74"/>
  <c r="AN35" i="74"/>
  <c r="AN20" i="74"/>
  <c r="AN36" i="74"/>
  <c r="AN32" i="74"/>
  <c r="AN19" i="74"/>
  <c r="AN17" i="74"/>
  <c r="AM12" i="74"/>
  <c r="AN12" i="74" s="1"/>
  <c r="AM41" i="74"/>
  <c r="AM45" i="74"/>
  <c r="AL41" i="74"/>
  <c r="AL45" i="74"/>
  <c r="AM10" i="74"/>
  <c r="AL10" i="74"/>
  <c r="I6" i="73"/>
  <c r="I5" i="73"/>
  <c r="J4" i="73"/>
  <c r="B6" i="73"/>
  <c r="B5" i="73"/>
  <c r="C4" i="73"/>
  <c r="I6" i="65"/>
  <c r="I5" i="65"/>
  <c r="J4" i="65"/>
  <c r="B6" i="65"/>
  <c r="C5" i="65"/>
  <c r="C4" i="65"/>
  <c r="O48" i="60"/>
  <c r="O47" i="60"/>
  <c r="O46" i="60"/>
  <c r="O45" i="60"/>
  <c r="O44" i="60"/>
  <c r="O43" i="60"/>
  <c r="O42" i="60"/>
  <c r="O41" i="60"/>
  <c r="O40" i="60"/>
  <c r="AN10" i="74" l="1"/>
  <c r="AN41" i="74"/>
  <c r="Q22" i="60" l="1"/>
  <c r="Q19" i="60"/>
  <c r="Q18" i="60"/>
  <c r="Q20" i="60"/>
  <c r="Q21" i="60"/>
  <c r="Q23" i="60"/>
  <c r="Q24" i="60"/>
  <c r="Q25" i="60"/>
  <c r="Q26" i="60"/>
  <c r="Q27" i="60"/>
  <c r="Q28" i="60"/>
  <c r="Q29" i="60"/>
  <c r="E11" i="75" l="1"/>
  <c r="P41" i="60" l="1"/>
  <c r="R43" i="74" l="1"/>
  <c r="R46" i="74" s="1"/>
  <c r="AD43" i="74"/>
  <c r="AD46" i="74" s="1"/>
  <c r="F23" i="75"/>
  <c r="AE19" i="60" l="1"/>
  <c r="AE23" i="60"/>
  <c r="AE27" i="60"/>
  <c r="AE20" i="60"/>
  <c r="AE26" i="60"/>
  <c r="AE28" i="60"/>
  <c r="AE24" i="60"/>
  <c r="AE25" i="60" l="1"/>
  <c r="AE21" i="60"/>
  <c r="AE29" i="60"/>
  <c r="AE22" i="60"/>
  <c r="C22" i="73" l="1"/>
  <c r="C21" i="73"/>
  <c r="C20" i="73"/>
  <c r="C19" i="73"/>
  <c r="C18" i="73"/>
  <c r="C17" i="73"/>
  <c r="C16" i="73"/>
  <c r="C15" i="73"/>
  <c r="C14" i="73"/>
  <c r="C13" i="73"/>
  <c r="C12" i="73"/>
  <c r="H48" i="60"/>
  <c r="H50" i="60"/>
  <c r="H40" i="60"/>
  <c r="H51" i="60"/>
  <c r="H49" i="60"/>
  <c r="H47" i="60"/>
  <c r="H46" i="60"/>
  <c r="H45" i="60"/>
  <c r="H44" i="60"/>
  <c r="H43" i="60"/>
  <c r="H18" i="60" l="1"/>
  <c r="AE18" i="60"/>
  <c r="AB18" i="60"/>
  <c r="H41" i="60"/>
  <c r="T41" i="60"/>
  <c r="H42" i="60"/>
  <c r="AB29" i="60" l="1"/>
  <c r="V79" i="65"/>
  <c r="U11" i="75" l="1"/>
  <c r="V48" i="60"/>
  <c r="V78" i="65"/>
  <c r="Y30" i="60"/>
  <c r="E24" i="76" l="1"/>
  <c r="S23" i="75"/>
  <c r="N23" i="75"/>
  <c r="M23" i="75"/>
  <c r="L23" i="75"/>
  <c r="K23" i="75"/>
  <c r="J23" i="75"/>
  <c r="I23" i="75"/>
  <c r="H23" i="75"/>
  <c r="G23" i="75"/>
  <c r="D23" i="75"/>
  <c r="C23" i="75"/>
  <c r="B23" i="75"/>
  <c r="E22" i="75"/>
  <c r="E21" i="75"/>
  <c r="E20" i="75"/>
  <c r="E19" i="75"/>
  <c r="E18" i="75"/>
  <c r="E17" i="75"/>
  <c r="E16" i="75"/>
  <c r="U16" i="75" s="1"/>
  <c r="E15" i="75"/>
  <c r="E14" i="75"/>
  <c r="E13" i="75"/>
  <c r="E12" i="75"/>
  <c r="AJ43" i="74"/>
  <c r="AI43" i="74"/>
  <c r="AG43" i="74"/>
  <c r="AF43" i="74"/>
  <c r="B20" i="73"/>
  <c r="AC43" i="74"/>
  <c r="AA43" i="74"/>
  <c r="Z43" i="74"/>
  <c r="X43" i="74"/>
  <c r="W43" i="74"/>
  <c r="U43" i="74"/>
  <c r="T43" i="74"/>
  <c r="B16" i="73"/>
  <c r="Q43" i="74"/>
  <c r="Q46" i="74" s="1"/>
  <c r="O43" i="74"/>
  <c r="N43" i="74"/>
  <c r="N46" i="74" s="1"/>
  <c r="B14" i="73"/>
  <c r="E14" i="73" s="1"/>
  <c r="K43" i="74"/>
  <c r="I43" i="74"/>
  <c r="H43" i="74"/>
  <c r="B12" i="73"/>
  <c r="E46" i="74"/>
  <c r="AH10" i="74"/>
  <c r="AE10" i="74"/>
  <c r="AB10" i="74"/>
  <c r="M10" i="74"/>
  <c r="Q23" i="73"/>
  <c r="N23" i="73"/>
  <c r="M23" i="73"/>
  <c r="L23" i="73"/>
  <c r="K23" i="73"/>
  <c r="H23" i="73"/>
  <c r="G23" i="73"/>
  <c r="F23" i="73"/>
  <c r="D23" i="73"/>
  <c r="I46" i="74" l="1"/>
  <c r="B13" i="73" s="1"/>
  <c r="E13" i="73" s="1"/>
  <c r="S13" i="73" s="1"/>
  <c r="AJ46" i="74"/>
  <c r="B22" i="73" s="1"/>
  <c r="E22" i="73" s="1"/>
  <c r="S22" i="73" s="1"/>
  <c r="AG46" i="74"/>
  <c r="B21" i="73" s="1"/>
  <c r="E21" i="73" s="1"/>
  <c r="S21" i="73" s="1"/>
  <c r="AA46" i="74"/>
  <c r="B19" i="73" s="1"/>
  <c r="E19" i="73" s="1"/>
  <c r="S19" i="73" s="1"/>
  <c r="X46" i="74"/>
  <c r="B18" i="73" s="1"/>
  <c r="E18" i="73" s="1"/>
  <c r="S18" i="73" s="1"/>
  <c r="U46" i="74"/>
  <c r="B17" i="73" s="1"/>
  <c r="E17" i="73" s="1"/>
  <c r="S17" i="73" s="1"/>
  <c r="O46" i="74"/>
  <c r="B15" i="73" s="1"/>
  <c r="E15" i="73" s="1"/>
  <c r="S15" i="73" s="1"/>
  <c r="AC46" i="74"/>
  <c r="E33" i="76"/>
  <c r="W46" i="74"/>
  <c r="E31" i="76"/>
  <c r="T46" i="74"/>
  <c r="E30" i="76"/>
  <c r="Z46" i="74"/>
  <c r="E32" i="76"/>
  <c r="AF46" i="74"/>
  <c r="E34" i="76"/>
  <c r="AI46" i="74"/>
  <c r="E35" i="76"/>
  <c r="H46" i="74"/>
  <c r="E26" i="76"/>
  <c r="K46" i="74"/>
  <c r="E27" i="76"/>
  <c r="B11" i="73"/>
  <c r="E11" i="73" s="1"/>
  <c r="S11" i="73" s="1"/>
  <c r="AM43" i="74"/>
  <c r="AM46" i="74" s="1"/>
  <c r="B46" i="74"/>
  <c r="AL43" i="74"/>
  <c r="AL46" i="74" s="1"/>
  <c r="T23" i="75"/>
  <c r="E23" i="75"/>
  <c r="U15" i="75"/>
  <c r="E16" i="73"/>
  <c r="S16" i="73" s="1"/>
  <c r="S14" i="73"/>
  <c r="AE43" i="74"/>
  <c r="AE46" i="74" s="1"/>
  <c r="S43" i="74"/>
  <c r="S46" i="74" s="1"/>
  <c r="E12" i="73"/>
  <c r="S12" i="73" s="1"/>
  <c r="G43" i="74"/>
  <c r="G46" i="74" s="1"/>
  <c r="R23" i="73"/>
  <c r="J43" i="74"/>
  <c r="J46" i="74" s="1"/>
  <c r="V43" i="74"/>
  <c r="V46" i="74" s="1"/>
  <c r="AH43" i="74"/>
  <c r="E20" i="73"/>
  <c r="S20" i="73" s="1"/>
  <c r="C23" i="73"/>
  <c r="M43" i="74"/>
  <c r="M46" i="74" s="1"/>
  <c r="Y43" i="74"/>
  <c r="Y46" i="74" s="1"/>
  <c r="AK43" i="74"/>
  <c r="AK46" i="74" s="1"/>
  <c r="D43" i="74"/>
  <c r="D46" i="74" s="1"/>
  <c r="P43" i="74"/>
  <c r="P46" i="74" s="1"/>
  <c r="AB43" i="74"/>
  <c r="AB46" i="74" s="1"/>
  <c r="U12" i="75"/>
  <c r="U14" i="75"/>
  <c r="U18" i="75"/>
  <c r="U20" i="75"/>
  <c r="U22" i="75"/>
  <c r="U13" i="75"/>
  <c r="U17" i="75"/>
  <c r="U19" i="75"/>
  <c r="U21" i="75"/>
  <c r="AN43" i="74" l="1"/>
  <c r="AN46" i="74" s="1"/>
  <c r="B23" i="73"/>
  <c r="U23" i="75"/>
  <c r="E23" i="73"/>
  <c r="S23" i="73" l="1"/>
  <c r="N694" i="66"/>
  <c r="N595" i="66"/>
  <c r="N514" i="66"/>
  <c r="N412" i="66"/>
  <c r="N310" i="66"/>
  <c r="N248" i="66"/>
  <c r="N161" i="66"/>
  <c r="N85" i="66"/>
  <c r="M694" i="66"/>
  <c r="M595" i="66"/>
  <c r="M514" i="66"/>
  <c r="M412" i="66"/>
  <c r="M310" i="66"/>
  <c r="M248" i="66"/>
  <c r="M161" i="66"/>
  <c r="M85" i="66"/>
  <c r="P85" i="66" l="1"/>
  <c r="Q85" i="66" s="1"/>
  <c r="P694" i="66"/>
  <c r="Q694" i="66" s="1"/>
  <c r="P595" i="66"/>
  <c r="Q595" i="66" s="1"/>
  <c r="P514" i="66"/>
  <c r="Q514" i="66" s="1"/>
  <c r="P412" i="66"/>
  <c r="Q412" i="66" s="1"/>
  <c r="P310" i="66"/>
  <c r="Q310" i="66" s="1"/>
  <c r="P248" i="66"/>
  <c r="Q248" i="66" s="1"/>
  <c r="P161" i="66"/>
  <c r="Q161" i="66" s="1"/>
  <c r="N725" i="66" l="1"/>
  <c r="N721" i="66"/>
  <c r="N695" i="66"/>
  <c r="N596" i="66"/>
  <c r="N515" i="66"/>
  <c r="N413" i="66"/>
  <c r="N311" i="66"/>
  <c r="N249" i="66"/>
  <c r="N162" i="66"/>
  <c r="N86" i="66"/>
  <c r="K26" i="60" l="1"/>
  <c r="K27" i="60"/>
  <c r="K28" i="60"/>
  <c r="K29" i="60"/>
  <c r="O219" i="68"/>
  <c r="O211" i="68"/>
  <c r="O207" i="68"/>
  <c r="O204" i="68"/>
  <c r="O190" i="68"/>
  <c r="O188" i="68"/>
  <c r="O173" i="68"/>
  <c r="O148" i="68"/>
  <c r="O125" i="68"/>
  <c r="O92" i="68"/>
  <c r="O77" i="68"/>
  <c r="O68" i="68"/>
  <c r="O56" i="68"/>
  <c r="O33" i="68"/>
  <c r="K19" i="60" l="1"/>
  <c r="K20" i="60"/>
  <c r="K25" i="60"/>
  <c r="K22" i="60"/>
  <c r="K21" i="60"/>
  <c r="K24" i="60" l="1"/>
  <c r="K23" i="60" l="1"/>
  <c r="V16" i="65"/>
  <c r="K18" i="60"/>
  <c r="L18" i="60" s="1"/>
  <c r="P30" i="60" l="1"/>
  <c r="V50" i="65" l="1"/>
  <c r="L52" i="60"/>
  <c r="E52" i="60"/>
  <c r="S41" i="60"/>
  <c r="S42" i="60"/>
  <c r="S43" i="60"/>
  <c r="S44" i="60"/>
  <c r="S45" i="60"/>
  <c r="S46" i="60"/>
  <c r="S47" i="60"/>
  <c r="S48" i="60"/>
  <c r="S49" i="60"/>
  <c r="S50" i="60"/>
  <c r="S51" i="60"/>
  <c r="S40" i="60"/>
  <c r="AB19" i="60"/>
  <c r="AB20" i="60"/>
  <c r="AB21" i="60"/>
  <c r="AB22" i="60"/>
  <c r="AB23" i="60"/>
  <c r="AB24" i="60"/>
  <c r="AB25" i="60"/>
  <c r="AB26" i="60"/>
  <c r="AB27" i="60"/>
  <c r="AB28" i="60"/>
  <c r="S30" i="60"/>
  <c r="I30" i="60"/>
  <c r="F30" i="60"/>
  <c r="S52" i="60" l="1"/>
  <c r="O52" i="60" l="1"/>
  <c r="N52" i="60"/>
  <c r="M52" i="60"/>
  <c r="K52" i="60"/>
  <c r="J52" i="60"/>
  <c r="I52" i="60"/>
  <c r="H52" i="60"/>
  <c r="G52" i="60"/>
  <c r="F52" i="60"/>
  <c r="D52" i="60"/>
  <c r="C52" i="60"/>
  <c r="B52" i="60"/>
  <c r="V51" i="60"/>
  <c r="U51" i="60"/>
  <c r="T51" i="60"/>
  <c r="R51" i="60"/>
  <c r="Q51" i="60"/>
  <c r="P51" i="60"/>
  <c r="V50" i="60"/>
  <c r="U50" i="60"/>
  <c r="T50" i="60"/>
  <c r="R50" i="60"/>
  <c r="Q50" i="60"/>
  <c r="P50" i="60"/>
  <c r="V49" i="60"/>
  <c r="U49" i="60"/>
  <c r="T49" i="60"/>
  <c r="R49" i="60"/>
  <c r="Q49" i="60"/>
  <c r="P49" i="60"/>
  <c r="U48" i="60"/>
  <c r="T48" i="60"/>
  <c r="R48" i="60"/>
  <c r="Q48" i="60"/>
  <c r="P48" i="60"/>
  <c r="V47" i="60"/>
  <c r="U47" i="60"/>
  <c r="T47" i="60"/>
  <c r="R47" i="60"/>
  <c r="Q47" i="60"/>
  <c r="P47" i="60"/>
  <c r="V46" i="60"/>
  <c r="U46" i="60"/>
  <c r="T46" i="60"/>
  <c r="R46" i="60"/>
  <c r="Q46" i="60"/>
  <c r="P46" i="60"/>
  <c r="V45" i="60"/>
  <c r="U45" i="60"/>
  <c r="T45" i="60"/>
  <c r="R45" i="60"/>
  <c r="Q45" i="60"/>
  <c r="P45" i="60"/>
  <c r="V44" i="60"/>
  <c r="U44" i="60"/>
  <c r="T44" i="60"/>
  <c r="R44" i="60"/>
  <c r="Q44" i="60"/>
  <c r="P44" i="60"/>
  <c r="V43" i="60"/>
  <c r="U43" i="60"/>
  <c r="T43" i="60"/>
  <c r="R43" i="60"/>
  <c r="Q43" i="60"/>
  <c r="P43" i="60"/>
  <c r="V42" i="60"/>
  <c r="U42" i="60"/>
  <c r="T42" i="60"/>
  <c r="R42" i="60"/>
  <c r="Q42" i="60"/>
  <c r="P42" i="60"/>
  <c r="V41" i="60"/>
  <c r="U41" i="60"/>
  <c r="R41" i="60"/>
  <c r="Q41" i="60"/>
  <c r="V40" i="60"/>
  <c r="U40" i="60"/>
  <c r="T40" i="60"/>
  <c r="R40" i="60"/>
  <c r="Q40" i="60"/>
  <c r="P40" i="60"/>
  <c r="V17" i="65"/>
  <c r="V18" i="65"/>
  <c r="V19" i="65"/>
  <c r="V20" i="65"/>
  <c r="V21" i="65"/>
  <c r="V22" i="65"/>
  <c r="V23" i="65"/>
  <c r="V24" i="65"/>
  <c r="V25" i="65"/>
  <c r="V26" i="65"/>
  <c r="V27" i="65"/>
  <c r="V28" i="65"/>
  <c r="V29" i="65"/>
  <c r="V30" i="65"/>
  <c r="V31" i="65"/>
  <c r="V32" i="65"/>
  <c r="V33" i="65"/>
  <c r="V34" i="65"/>
  <c r="V35" i="65"/>
  <c r="V36" i="65"/>
  <c r="V37" i="65"/>
  <c r="V38" i="65"/>
  <c r="V39" i="65"/>
  <c r="V40" i="65"/>
  <c r="V41" i="65"/>
  <c r="V42" i="65"/>
  <c r="V43" i="65"/>
  <c r="V44" i="65"/>
  <c r="V45" i="65"/>
  <c r="V46" i="65"/>
  <c r="V47" i="65"/>
  <c r="V48" i="65"/>
  <c r="V49" i="65"/>
  <c r="V51" i="65"/>
  <c r="V52" i="65"/>
  <c r="V53" i="65"/>
  <c r="V54" i="65"/>
  <c r="V55" i="65"/>
  <c r="V56" i="65"/>
  <c r="V57" i="65"/>
  <c r="V58" i="65"/>
  <c r="V59" i="65"/>
  <c r="V60" i="65"/>
  <c r="V61" i="65"/>
  <c r="V62" i="65"/>
  <c r="V63" i="65"/>
  <c r="V64" i="65"/>
  <c r="V65" i="65"/>
  <c r="V66" i="65"/>
  <c r="V67" i="65"/>
  <c r="V68" i="65"/>
  <c r="V69" i="65"/>
  <c r="V70" i="65"/>
  <c r="V71" i="65"/>
  <c r="V72" i="65"/>
  <c r="V73" i="65"/>
  <c r="V74" i="65"/>
  <c r="V75" i="65"/>
  <c r="V76" i="65"/>
  <c r="V77" i="65"/>
  <c r="K80" i="65"/>
  <c r="L80" i="65"/>
  <c r="M80" i="65"/>
  <c r="N80" i="65"/>
  <c r="O80" i="65"/>
  <c r="P80" i="65"/>
  <c r="Q80" i="65"/>
  <c r="R80" i="65"/>
  <c r="S80" i="65"/>
  <c r="T80" i="65"/>
  <c r="U80" i="65"/>
  <c r="J80" i="65"/>
  <c r="V30" i="60"/>
  <c r="AA30" i="60"/>
  <c r="Z30" i="60"/>
  <c r="U30" i="60"/>
  <c r="N30" i="60"/>
  <c r="E30" i="60"/>
  <c r="D30" i="60"/>
  <c r="C30" i="60"/>
  <c r="B30" i="60"/>
  <c r="O29" i="60"/>
  <c r="R29" i="60" s="1"/>
  <c r="H29" i="60"/>
  <c r="O28" i="60"/>
  <c r="R28" i="60" s="1"/>
  <c r="H28" i="60"/>
  <c r="O27" i="60"/>
  <c r="R27" i="60" s="1"/>
  <c r="H27" i="60"/>
  <c r="O26" i="60"/>
  <c r="R26" i="60" s="1"/>
  <c r="H26" i="60"/>
  <c r="O25" i="60"/>
  <c r="R25" i="60" s="1"/>
  <c r="H25" i="60"/>
  <c r="O24" i="60"/>
  <c r="R24" i="60" s="1"/>
  <c r="H24" i="60"/>
  <c r="O23" i="60"/>
  <c r="R23" i="60" s="1"/>
  <c r="H23" i="60"/>
  <c r="O22" i="60"/>
  <c r="R22" i="60" s="1"/>
  <c r="H22" i="60"/>
  <c r="O21" i="60"/>
  <c r="R21" i="60" s="1"/>
  <c r="H21" i="60"/>
  <c r="O20" i="60"/>
  <c r="R20" i="60" s="1"/>
  <c r="H20" i="60"/>
  <c r="O19" i="60"/>
  <c r="R19" i="60" s="1"/>
  <c r="H19" i="60"/>
  <c r="O18" i="60"/>
  <c r="R18" i="60" s="1"/>
  <c r="M18" i="60"/>
  <c r="W18" i="60" s="1"/>
  <c r="O30" i="60" l="1"/>
  <c r="R52" i="60"/>
  <c r="T52" i="60"/>
  <c r="P52" i="60"/>
  <c r="U52" i="60"/>
  <c r="Q52" i="60"/>
  <c r="V52" i="60"/>
  <c r="L29" i="60"/>
  <c r="H30" i="60"/>
  <c r="X18" i="60"/>
  <c r="AD18" i="60" s="1"/>
  <c r="L19" i="60"/>
  <c r="J20" i="60" s="1"/>
  <c r="M20" i="60" s="1"/>
  <c r="L21" i="60"/>
  <c r="J22" i="60" s="1"/>
  <c r="M22" i="60" s="1"/>
  <c r="L23" i="60"/>
  <c r="J24" i="60" s="1"/>
  <c r="M24" i="60" s="1"/>
  <c r="L25" i="60"/>
  <c r="J26" i="60" s="1"/>
  <c r="M26" i="60" s="1"/>
  <c r="L27" i="60"/>
  <c r="J28" i="60" s="1"/>
  <c r="M28" i="60" s="1"/>
  <c r="L20" i="60"/>
  <c r="J21" i="60" s="1"/>
  <c r="M21" i="60" s="1"/>
  <c r="L22" i="60"/>
  <c r="J23" i="60" s="1"/>
  <c r="M23" i="60" s="1"/>
  <c r="L24" i="60"/>
  <c r="J25" i="60" s="1"/>
  <c r="M25" i="60" s="1"/>
  <c r="L26" i="60"/>
  <c r="J27" i="60" s="1"/>
  <c r="M27" i="60" s="1"/>
  <c r="L28" i="60"/>
  <c r="J29" i="60" s="1"/>
  <c r="AB30" i="60"/>
  <c r="J19" i="60"/>
  <c r="AC18" i="60" l="1"/>
  <c r="T19" i="60"/>
  <c r="M29" i="60"/>
  <c r="K30" i="60"/>
  <c r="L30" i="60"/>
  <c r="R30" i="60"/>
  <c r="J30" i="60"/>
  <c r="M19" i="60"/>
  <c r="X19" i="60" l="1"/>
  <c r="AD19" i="60" s="1"/>
  <c r="W19" i="60"/>
  <c r="M30" i="60"/>
  <c r="AC19" i="60" l="1"/>
  <c r="T20" i="60"/>
  <c r="W20" i="60" s="1"/>
  <c r="AC20" i="60" l="1"/>
  <c r="T21" i="60"/>
  <c r="X20" i="60"/>
  <c r="AD20" i="60" s="1"/>
  <c r="W21" i="60" l="1"/>
  <c r="X21" i="60"/>
  <c r="AD21" i="60" s="1"/>
  <c r="AC21" i="60" l="1"/>
  <c r="T22" i="60"/>
  <c r="W22" i="60" s="1"/>
  <c r="AC22" i="60" l="1"/>
  <c r="T23" i="60"/>
  <c r="X23" i="60" s="1"/>
  <c r="AD23" i="60" s="1"/>
  <c r="X22" i="60"/>
  <c r="AD22" i="60" s="1"/>
  <c r="W23" i="60" l="1"/>
  <c r="T24" i="60" s="1"/>
  <c r="AC23" i="60" l="1"/>
  <c r="W24" i="60"/>
  <c r="AC24" i="60" s="1"/>
  <c r="X24" i="60"/>
  <c r="AD24" i="60" s="1"/>
  <c r="T25" i="60" l="1"/>
  <c r="W25" i="60" l="1"/>
  <c r="X25" i="60"/>
  <c r="AD25" i="60" s="1"/>
  <c r="T26" i="60" l="1"/>
  <c r="AC25" i="60"/>
  <c r="W26" i="60" l="1"/>
  <c r="X26" i="60"/>
  <c r="AD26" i="60" s="1"/>
  <c r="AC26" i="60" l="1"/>
  <c r="T27" i="60"/>
  <c r="W27" i="60" l="1"/>
  <c r="X27" i="60"/>
  <c r="V80" i="65"/>
  <c r="AD27" i="60" l="1"/>
  <c r="AC27" i="60"/>
  <c r="T28" i="60"/>
  <c r="W28" i="60" l="1"/>
  <c r="X28" i="60"/>
  <c r="AD28" i="60" l="1"/>
  <c r="AC28" i="60"/>
  <c r="T29" i="60"/>
  <c r="W29" i="60" l="1"/>
  <c r="AC29" i="60" s="1"/>
  <c r="AC30" i="60" s="1"/>
  <c r="X29" i="60"/>
  <c r="AD29" i="60" l="1"/>
  <c r="AD30" i="60" s="1"/>
  <c r="X30"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Y14" authorId="0" shapeId="0" xr:uid="{00000000-0006-0000-0000-000001000000}">
      <text>
        <r>
          <rPr>
            <b/>
            <sz val="9"/>
            <color indexed="81"/>
            <rFont val="Tahoma"/>
            <family val="2"/>
          </rPr>
          <t xml:space="preserve">CALIDAD:
</t>
        </r>
        <r>
          <rPr>
            <sz val="9"/>
            <color indexed="81"/>
            <rFont val="Tahoma"/>
            <family val="2"/>
          </rPr>
          <t xml:space="preserve">Colocar los valores declarados en los casilleros señalados de las declaraciones realizadas.
</t>
        </r>
      </text>
    </comment>
    <comment ref="B15" authorId="0" shapeId="0" xr:uid="{00000000-0006-0000-0000-000002000000}">
      <text>
        <r>
          <rPr>
            <b/>
            <sz val="9"/>
            <color indexed="81"/>
            <rFont val="Tahoma"/>
            <family val="2"/>
          </rPr>
          <t>CALIDAD:
Valores mensuales de los mayores contables de ingresos</t>
        </r>
        <r>
          <rPr>
            <sz val="9"/>
            <color indexed="81"/>
            <rFont val="Tahoma"/>
            <family val="2"/>
          </rPr>
          <t xml:space="preserve">
</t>
        </r>
      </text>
    </comment>
    <comment ref="F16" authorId="0" shapeId="0" xr:uid="{00000000-0006-0000-0000-000003000000}">
      <text>
        <r>
          <rPr>
            <b/>
            <sz val="9"/>
            <color indexed="81"/>
            <rFont val="Tahoma"/>
            <family val="2"/>
          </rPr>
          <t>CALIDAD:</t>
        </r>
        <r>
          <rPr>
            <sz val="9"/>
            <color indexed="81"/>
            <rFont val="Tahoma"/>
            <family val="2"/>
          </rPr>
          <t xml:space="preserve">
Verificar si el cliente declara este tipo de ventas en el casillero 481 y colocar en esta columna.
</t>
        </r>
      </text>
    </comment>
    <comment ref="N16" authorId="0" shapeId="0" xr:uid="{00000000-0006-0000-0000-000004000000}">
      <text>
        <r>
          <rPr>
            <b/>
            <sz val="9"/>
            <color indexed="81"/>
            <rFont val="Tahoma"/>
            <family val="2"/>
          </rPr>
          <t xml:space="preserve">CALIDAD:
</t>
        </r>
        <r>
          <rPr>
            <sz val="9"/>
            <color indexed="81"/>
            <rFont val="Tahoma"/>
            <family val="2"/>
          </rPr>
          <t xml:space="preserve">Tomar en base del IVA en compras y convertir para la base de compras.
</t>
        </r>
      </text>
    </comment>
    <comment ref="U16" authorId="0" shapeId="0" xr:uid="{00000000-0006-0000-0000-000005000000}">
      <text>
        <r>
          <rPr>
            <b/>
            <sz val="9"/>
            <color indexed="81"/>
            <rFont val="Tahoma"/>
            <family val="2"/>
          </rPr>
          <t xml:space="preserve">CALIDAD:
</t>
        </r>
        <r>
          <rPr>
            <sz val="9"/>
            <color indexed="81"/>
            <rFont val="Tahoma"/>
            <family val="2"/>
          </rPr>
          <t xml:space="preserve">Colocar la cuenta de las retenciones de IVA de manera mensual a favor de la empresa (activo).
</t>
        </r>
      </text>
    </comment>
    <comment ref="T18" authorId="0" shapeId="0" xr:uid="{00000000-0006-0000-0000-000006000000}">
      <text>
        <r>
          <rPr>
            <b/>
            <sz val="9"/>
            <color indexed="81"/>
            <rFont val="Tahoma"/>
            <family val="2"/>
          </rPr>
          <t xml:space="preserve">CALIDAD: 
</t>
        </r>
        <r>
          <rPr>
            <sz val="9"/>
            <color indexed="81"/>
            <rFont val="Tahoma"/>
            <family val="2"/>
          </rPr>
          <t xml:space="preserve">Colocar solo en enero el saldo inicial del año de crédito tributario de IVA, en caso que la empresa disponga de este.
</t>
        </r>
      </text>
    </comment>
    <comment ref="B37" authorId="0" shapeId="0" xr:uid="{00000000-0006-0000-0000-000007000000}">
      <text>
        <r>
          <rPr>
            <b/>
            <sz val="9"/>
            <color indexed="81"/>
            <rFont val="Tahoma"/>
            <family val="2"/>
          </rPr>
          <t>CALIDAD:</t>
        </r>
        <r>
          <rPr>
            <sz val="9"/>
            <color indexed="81"/>
            <rFont val="Tahoma"/>
            <family val="2"/>
          </rPr>
          <t xml:space="preserve">
Colocar los valores mensuales de las retenciones de IVA por pagar que tenga la empresa en las cuentas del pasivo.</t>
        </r>
      </text>
    </comment>
    <comment ref="I37" authorId="0" shapeId="0" xr:uid="{00000000-0006-0000-0000-000008000000}">
      <text>
        <r>
          <rPr>
            <b/>
            <sz val="9"/>
            <color indexed="81"/>
            <rFont val="Tahoma"/>
            <family val="2"/>
          </rPr>
          <t xml:space="preserve">CALIDAD:
</t>
        </r>
        <r>
          <rPr>
            <sz val="9"/>
            <color indexed="81"/>
            <rFont val="Tahoma"/>
            <family val="2"/>
          </rPr>
          <t xml:space="preserve">Colocar los valores declarados en los casilleros señalados de las declaraciones realizadas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A78" authorId="0" shapeId="0" xr:uid="{00000000-0006-0000-0100-000001000000}">
      <text>
        <r>
          <rPr>
            <b/>
            <sz val="9"/>
            <color indexed="81"/>
            <rFont val="Tahoma"/>
            <family val="2"/>
          </rPr>
          <t xml:space="preserve">CALIDAD:
</t>
        </r>
        <r>
          <rPr>
            <sz val="9"/>
            <color indexed="81"/>
            <rFont val="Tahoma"/>
            <family val="2"/>
          </rPr>
          <t xml:space="preserve">Colocar los valores mensuales de las retenciones de impuesto a la renta por pagar según mayores contables del pasivo.
</t>
        </r>
      </text>
    </comment>
    <comment ref="A79" authorId="0" shapeId="0" xr:uid="{00000000-0006-0000-0100-000002000000}">
      <text>
        <r>
          <rPr>
            <b/>
            <sz val="9"/>
            <color indexed="81"/>
            <rFont val="Tahoma"/>
            <family val="2"/>
          </rPr>
          <t xml:space="preserve">CALIDAD:
</t>
        </r>
        <r>
          <rPr>
            <sz val="9"/>
            <color indexed="81"/>
            <rFont val="Tahoma"/>
            <family val="2"/>
          </rPr>
          <t xml:space="preserve">Colocar de manera mensual el total del casillero 499 de las declaraciones.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C8" authorId="0" shapeId="0" xr:uid="{00000000-0006-0000-0200-000001000000}">
      <text>
        <r>
          <rPr>
            <b/>
            <sz val="9"/>
            <color indexed="81"/>
            <rFont val="Tahoma"/>
            <family val="2"/>
          </rPr>
          <t xml:space="preserve">CALIDAD:
</t>
        </r>
        <r>
          <rPr>
            <sz val="9"/>
            <color indexed="81"/>
            <rFont val="Tahoma"/>
            <family val="2"/>
          </rPr>
          <t xml:space="preserve">Llenar primero hoja "103 vs ATS" se pasa los totales por fórmula automáticamente a esta hoja
</t>
        </r>
      </text>
    </comment>
    <comment ref="F8" authorId="0" shapeId="0" xr:uid="{00000000-0006-0000-0200-000002000000}">
      <text>
        <r>
          <rPr>
            <b/>
            <sz val="9"/>
            <color indexed="81"/>
            <rFont val="Tahoma"/>
            <family val="2"/>
          </rPr>
          <t xml:space="preserve">CALIDAD:
</t>
        </r>
        <r>
          <rPr>
            <sz val="9"/>
            <color indexed="81"/>
            <rFont val="Tahoma"/>
            <family val="2"/>
          </rPr>
          <t xml:space="preserve">Tipear los valores del formulario 104 en la columna correspondiente
</t>
        </r>
      </text>
    </comment>
    <comment ref="B10" authorId="0" shapeId="0" xr:uid="{00000000-0006-0000-0200-000003000000}">
      <text>
        <r>
          <rPr>
            <b/>
            <sz val="9"/>
            <color indexed="81"/>
            <rFont val="Tahoma"/>
            <family val="2"/>
          </rPr>
          <t xml:space="preserve">CALIDAD:
</t>
        </r>
        <r>
          <rPr>
            <sz val="9"/>
            <color indexed="81"/>
            <rFont val="Tahoma"/>
            <family val="2"/>
          </rPr>
          <t xml:space="preserve">Llenar primero hoja "103 vs ATS" se pasa los totales por fórmula automáticamente a esta hoja
</t>
        </r>
      </text>
    </comment>
    <comment ref="F10" authorId="0" shapeId="0" xr:uid="{00000000-0006-0000-0200-000004000000}">
      <text>
        <r>
          <rPr>
            <sz val="9"/>
            <color indexed="81"/>
            <rFont val="Tahoma"/>
            <family val="2"/>
          </rPr>
          <t xml:space="preserve">Adquisiciones y pagos (excluye activos fijos) gravados tarifa diferente de cero (con derecho a crédito tributario)
</t>
        </r>
      </text>
    </comment>
    <comment ref="G10" authorId="0" shapeId="0" xr:uid="{00000000-0006-0000-0200-000005000000}">
      <text>
        <r>
          <rPr>
            <sz val="9"/>
            <color indexed="81"/>
            <rFont val="Tahoma"/>
            <family val="2"/>
          </rPr>
          <t xml:space="preserve">Adquisiciones locales de activos fijos gravados tarifa diferente de cero (con derecho a crédito tributario)
</t>
        </r>
      </text>
    </comment>
    <comment ref="H10" authorId="0" shapeId="0" xr:uid="{00000000-0006-0000-0200-000006000000}">
      <text>
        <r>
          <rPr>
            <sz val="9"/>
            <color indexed="81"/>
            <rFont val="Tahoma"/>
            <family val="2"/>
          </rPr>
          <t xml:space="preserve">Otras adquisiciones y pagos gravados tarifa diferente de cero (sin derecho a crédito tributario
</t>
        </r>
      </text>
    </comment>
    <comment ref="I10" authorId="0" shapeId="0" xr:uid="{00000000-0006-0000-0200-000007000000}">
      <text>
        <r>
          <rPr>
            <sz val="9"/>
            <color indexed="81"/>
            <rFont val="Tahoma"/>
            <family val="2"/>
          </rPr>
          <t xml:space="preserve">Importaciones de servicios y/o derechos gravados tarifa diferente de cero
</t>
        </r>
      </text>
    </comment>
    <comment ref="J10" authorId="0" shapeId="0" xr:uid="{00000000-0006-0000-0200-000008000000}">
      <text>
        <r>
          <rPr>
            <sz val="9"/>
            <color indexed="81"/>
            <rFont val="Tahoma"/>
            <family val="2"/>
          </rPr>
          <t xml:space="preserve">Importaciones de bienes (excluye activos fijos) gravados tarifa diferente de cero
</t>
        </r>
      </text>
    </comment>
    <comment ref="K10" authorId="0" shapeId="0" xr:uid="{00000000-0006-0000-0200-000009000000}">
      <text>
        <r>
          <rPr>
            <sz val="9"/>
            <color indexed="81"/>
            <rFont val="Tahoma"/>
            <family val="2"/>
          </rPr>
          <t xml:space="preserve">Importaciones de activos fijos gravados tarifa diferente de cero
</t>
        </r>
      </text>
    </comment>
    <comment ref="L10" authorId="0" shapeId="0" xr:uid="{00000000-0006-0000-0200-00000A000000}">
      <text>
        <r>
          <rPr>
            <sz val="9"/>
            <color indexed="81"/>
            <rFont val="Tahoma"/>
            <family val="2"/>
          </rPr>
          <t xml:space="preserve">Importaciones de bienes (incluye activos fijos) gravados tarifa 0%
</t>
        </r>
      </text>
    </comment>
    <comment ref="M10" authorId="0" shapeId="0" xr:uid="{00000000-0006-0000-0200-00000B000000}">
      <text>
        <r>
          <rPr>
            <sz val="9"/>
            <color indexed="81"/>
            <rFont val="Tahoma"/>
            <family val="2"/>
          </rPr>
          <t xml:space="preserve">Adquisiciones y pagos (incluye activos fijos) gravados tarifa 0%
</t>
        </r>
      </text>
    </comment>
    <comment ref="N10" authorId="0" shapeId="0" xr:uid="{00000000-0006-0000-0200-00000C000000}">
      <text>
        <r>
          <rPr>
            <sz val="9"/>
            <color indexed="81"/>
            <rFont val="Tahoma"/>
            <family val="2"/>
          </rPr>
          <t xml:space="preserve">Adquisiciones realizadas a contribuyentes RISE (hasta diciembre 2021), NEGOCIOS POPULARES (desde enero 2022)
</t>
        </r>
      </text>
    </comment>
    <comment ref="O10" authorId="0" shapeId="0" xr:uid="{00000000-0006-0000-0200-00000D000000}">
      <text>
        <r>
          <rPr>
            <sz val="9"/>
            <color indexed="81"/>
            <rFont val="Tahoma"/>
            <family val="2"/>
          </rPr>
          <t xml:space="preserve">Adquisiciones no objeto de IVA
</t>
        </r>
      </text>
    </comment>
    <comment ref="P10" authorId="0" shapeId="0" xr:uid="{00000000-0006-0000-0200-00000E000000}">
      <text>
        <r>
          <rPr>
            <sz val="9"/>
            <color indexed="81"/>
            <rFont val="Tahoma"/>
            <family val="2"/>
          </rPr>
          <t xml:space="preserve">Adquisiciones exentas del pago de IVA
</t>
        </r>
      </text>
    </comment>
    <comment ref="Q10" authorId="0" shapeId="0" xr:uid="{00000000-0006-0000-0200-00000F000000}">
      <text>
        <r>
          <rPr>
            <sz val="9"/>
            <color indexed="81"/>
            <rFont val="Tahoma"/>
            <family val="2"/>
          </rPr>
          <t xml:space="preserve">Pagos netos por reembolso como intermediario / valores facturados por socios a operadoras de transporte / pagos
realizados por parte de las sociedades de gestión colectiva como intermediarios (informativo)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A10" authorId="0" shapeId="0" xr:uid="{00000000-0006-0000-0300-000001000000}">
      <text>
        <r>
          <rPr>
            <sz val="9"/>
            <color indexed="81"/>
            <rFont val="Tahoma"/>
            <family val="2"/>
          </rPr>
          <t xml:space="preserve">Honorarios profesionales
</t>
        </r>
      </text>
    </comment>
    <comment ref="A12" authorId="0" shapeId="0" xr:uid="{00000000-0006-0000-0300-000002000000}">
      <text>
        <r>
          <rPr>
            <sz val="9"/>
            <color indexed="81"/>
            <rFont val="Tahoma"/>
            <family val="2"/>
          </rPr>
          <t xml:space="preserve">Predomina el intelecto
</t>
        </r>
      </text>
    </comment>
    <comment ref="A14" authorId="0" shapeId="0" xr:uid="{00000000-0006-0000-0300-000003000000}">
      <text>
        <r>
          <rPr>
            <sz val="9"/>
            <color indexed="81"/>
            <rFont val="Tahoma"/>
            <family val="2"/>
          </rPr>
          <t xml:space="preserve">Predomina la mano de obra
</t>
        </r>
      </text>
    </comment>
    <comment ref="A15" authorId="0" shapeId="0" xr:uid="{00000000-0006-0000-0300-000004000000}">
      <text>
        <r>
          <rPr>
            <sz val="9"/>
            <color indexed="81"/>
            <rFont val="Tahoma"/>
            <family val="2"/>
          </rPr>
          <t xml:space="preserve">Utilización o aprovechamiento de la imagen o renombre
</t>
        </r>
      </text>
    </comment>
    <comment ref="A16" authorId="0" shapeId="0" xr:uid="{00000000-0006-0000-0300-000005000000}">
      <text>
        <r>
          <rPr>
            <sz val="9"/>
            <color indexed="81"/>
            <rFont val="Tahoma"/>
            <family val="2"/>
          </rPr>
          <t xml:space="preserve">Publicidad y comunicación
</t>
        </r>
      </text>
    </comment>
    <comment ref="A17" authorId="0" shapeId="0" xr:uid="{00000000-0006-0000-0300-000006000000}">
      <text>
        <r>
          <rPr>
            <sz val="9"/>
            <color indexed="81"/>
            <rFont val="Tahoma"/>
            <family val="2"/>
          </rPr>
          <t xml:space="preserve">Transporte privado de pasajeros o servicio público o privado de carga
</t>
        </r>
      </text>
    </comment>
    <comment ref="A18" authorId="0" shapeId="0" xr:uid="{00000000-0006-0000-0300-000007000000}">
      <text>
        <r>
          <rPr>
            <sz val="9"/>
            <color indexed="81"/>
            <rFont val="Tahoma"/>
            <family val="2"/>
          </rPr>
          <t xml:space="preserve">A través de liquidaciones de compra (nivel cultural o rusticidad)
</t>
        </r>
      </text>
    </comment>
    <comment ref="A19" authorId="0" shapeId="0" xr:uid="{00000000-0006-0000-0300-000008000000}">
      <text>
        <r>
          <rPr>
            <sz val="9"/>
            <color indexed="81"/>
            <rFont val="Tahoma"/>
            <family val="2"/>
          </rPr>
          <t xml:space="preserve">Transferencia de bienes muebles de naturaleza corporal
</t>
        </r>
      </text>
    </comment>
    <comment ref="A22" authorId="0" shapeId="0" xr:uid="{00000000-0006-0000-0300-000009000000}">
      <text>
        <r>
          <rPr>
            <sz val="9"/>
            <color indexed="81"/>
            <rFont val="Tahoma"/>
            <family val="2"/>
          </rPr>
          <t xml:space="preserve">Por regalías, derechos de autor, marcas, patentes y similares
</t>
        </r>
      </text>
    </comment>
    <comment ref="A23" authorId="0" shapeId="0" xr:uid="{00000000-0006-0000-0300-00000A000000}">
      <text>
        <r>
          <rPr>
            <sz val="9"/>
            <color indexed="81"/>
            <rFont val="Tahoma"/>
            <family val="2"/>
          </rPr>
          <t xml:space="preserve">Arrendamiento mercantil
</t>
        </r>
      </text>
    </comment>
    <comment ref="A24" authorId="0" shapeId="0" xr:uid="{00000000-0006-0000-0300-00000B000000}">
      <text>
        <r>
          <rPr>
            <sz val="9"/>
            <color indexed="81"/>
            <rFont val="Tahoma"/>
            <family val="2"/>
          </rPr>
          <t xml:space="preserve">Arrendamiento bienes inmuebles
</t>
        </r>
      </text>
    </comment>
    <comment ref="A25" authorId="0" shapeId="0" xr:uid="{00000000-0006-0000-0300-00000C000000}">
      <text>
        <r>
          <rPr>
            <sz val="9"/>
            <color indexed="81"/>
            <rFont val="Tahoma"/>
            <family val="2"/>
          </rPr>
          <t xml:space="preserve">Seguros y reaseguros (primas y cesiones)
</t>
        </r>
      </text>
    </comment>
    <comment ref="A26" authorId="0" shapeId="0" xr:uid="{00000000-0006-0000-0300-00000D000000}">
      <text>
        <r>
          <rPr>
            <sz val="9"/>
            <color indexed="81"/>
            <rFont val="Tahoma"/>
            <family val="2"/>
          </rPr>
          <t xml:space="preserve">Rendimientos financieros
</t>
        </r>
      </text>
    </comment>
    <comment ref="A27" authorId="0" shapeId="0" xr:uid="{00000000-0006-0000-0300-00000E000000}">
      <text>
        <r>
          <rPr>
            <sz val="9"/>
            <color indexed="81"/>
            <rFont val="Tahoma"/>
            <family val="2"/>
          </rPr>
          <t xml:space="preserve">Rendimientos financieros entre instituciones del sistema financiero y entidades economía popular y solidaria
</t>
        </r>
      </text>
    </comment>
    <comment ref="A28" authorId="0" shapeId="0" xr:uid="{00000000-0006-0000-0300-00000F000000}">
      <text>
        <r>
          <rPr>
            <sz val="9"/>
            <color indexed="81"/>
            <rFont val="Tahoma"/>
            <family val="2"/>
          </rPr>
          <t xml:space="preserve">Anticipo dividendos
</t>
        </r>
      </text>
    </comment>
    <comment ref="A29" authorId="0" shapeId="0" xr:uid="{00000000-0006-0000-0300-000010000000}">
      <text>
        <r>
          <rPr>
            <sz val="9"/>
            <color indexed="81"/>
            <rFont val="Tahoma"/>
            <family val="2"/>
          </rPr>
          <t xml:space="preserve">Dividendos distribuidos que correspondan al impuesto a la renta único establecido en el art. 27 de la LRTI
</t>
        </r>
      </text>
    </comment>
    <comment ref="A30" authorId="0" shapeId="0" xr:uid="{00000000-0006-0000-0300-000011000000}">
      <text>
        <r>
          <rPr>
            <sz val="9"/>
            <color indexed="81"/>
            <rFont val="Tahoma"/>
            <family val="2"/>
          </rPr>
          <t xml:space="preserve">Dividendos distribuidos a personas naturales residentes
</t>
        </r>
      </text>
    </comment>
    <comment ref="A31" authorId="0" shapeId="0" xr:uid="{00000000-0006-0000-0300-000012000000}">
      <text>
        <r>
          <rPr>
            <sz val="9"/>
            <color indexed="81"/>
            <rFont val="Tahoma"/>
            <family val="2"/>
          </rPr>
          <t xml:space="preserve">Dividendos distribuidos a sociedades residentes
</t>
        </r>
      </text>
    </comment>
    <comment ref="A32" authorId="0" shapeId="0" xr:uid="{00000000-0006-0000-0300-000013000000}">
      <text>
        <r>
          <rPr>
            <sz val="9"/>
            <color indexed="81"/>
            <rFont val="Tahoma"/>
            <family val="2"/>
          </rPr>
          <t xml:space="preserve">Pagos de bienes y servicios no sujetos a retención
</t>
        </r>
      </text>
    </comment>
    <comment ref="A34" authorId="0" shapeId="0" xr:uid="{00000000-0006-0000-0300-000014000000}">
      <text>
        <r>
          <rPr>
            <sz val="9"/>
            <color indexed="81"/>
            <rFont val="Tahoma"/>
            <family val="2"/>
          </rPr>
          <t xml:space="preserve">Venta de combustibles a comercializadoras
</t>
        </r>
      </text>
    </comment>
    <comment ref="A35" authorId="0" shapeId="0" xr:uid="{00000000-0006-0000-0300-000015000000}">
      <text>
        <r>
          <rPr>
            <sz val="9"/>
            <color indexed="81"/>
            <rFont val="Tahoma"/>
            <family val="2"/>
          </rPr>
          <t xml:space="preserve">Venta de combustibles a distribuidoras
</t>
        </r>
      </text>
    </comment>
    <comment ref="A36" authorId="0" shapeId="0" xr:uid="{00000000-0006-0000-0300-000016000000}">
      <text>
        <r>
          <rPr>
            <sz val="9"/>
            <color indexed="81"/>
            <rFont val="Tahoma"/>
            <family val="2"/>
          </rPr>
          <t xml:space="preserve">Otras retenciones aplicables el 1%
</t>
        </r>
      </text>
    </comment>
    <comment ref="A37" authorId="0" shapeId="0" xr:uid="{00000000-0006-0000-0300-000017000000}">
      <text>
        <r>
          <rPr>
            <sz val="9"/>
            <color indexed="81"/>
            <rFont val="Tahoma"/>
            <family val="2"/>
          </rPr>
          <t xml:space="preserve">Otras retenciones aplicables el 2%
</t>
        </r>
      </text>
    </comment>
    <comment ref="A38" authorId="0" shapeId="0" xr:uid="{00000000-0006-0000-0300-000018000000}">
      <text>
        <r>
          <rPr>
            <sz val="9"/>
            <color indexed="81"/>
            <rFont val="Tahoma"/>
            <family val="2"/>
          </rPr>
          <t xml:space="preserve">Otras retenciones aplicables el 2,75%
</t>
        </r>
      </text>
    </comment>
    <comment ref="A39" authorId="0" shapeId="0" xr:uid="{00000000-0006-0000-0300-000019000000}">
      <text>
        <r>
          <rPr>
            <sz val="9"/>
            <color indexed="81"/>
            <rFont val="Tahoma"/>
            <family val="2"/>
          </rPr>
          <t>Otras retenciones aplicables el 8%</t>
        </r>
      </text>
    </comment>
    <comment ref="A40" authorId="0" shapeId="0" xr:uid="{00000000-0006-0000-0300-00001A000000}">
      <text>
        <r>
          <rPr>
            <sz val="9"/>
            <color indexed="81"/>
            <rFont val="Tahoma"/>
            <family val="2"/>
          </rPr>
          <t xml:space="preserve">Otras retenciones aplicables otros porcentajes
</t>
        </r>
      </text>
    </comment>
    <comment ref="A41" authorId="0" shapeId="0" xr:uid="{00000000-0006-0000-0300-00001B000000}">
      <text>
        <r>
          <rPr>
            <sz val="9"/>
            <color indexed="81"/>
            <rFont val="Tahoma"/>
            <family val="2"/>
          </rPr>
          <t xml:space="preserve">Con convenio de doble tributación / Otros pagos al exterior no sujetos a retención
</t>
        </r>
      </text>
    </comment>
    <comment ref="A44" authorId="0" shapeId="0" xr:uid="{00000000-0006-0000-0300-00001C000000}">
      <text>
        <r>
          <rPr>
            <b/>
            <sz val="9"/>
            <color indexed="81"/>
            <rFont val="Tahoma"/>
            <family val="2"/>
          </rPr>
          <t xml:space="preserve">CALIDAD:
</t>
        </r>
        <r>
          <rPr>
            <sz val="9"/>
            <color indexed="81"/>
            <rFont val="Tahoma"/>
            <family val="2"/>
          </rPr>
          <t xml:space="preserve">Colocar en la columna del formulario 103 (En relación de dependencia que supera o no la base desgravada)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F10" authorId="0" shapeId="0" xr:uid="{00000000-0006-0000-0400-000001000000}">
      <text>
        <r>
          <rPr>
            <sz val="9"/>
            <color indexed="81"/>
            <rFont val="Tahoma"/>
            <family val="2"/>
          </rPr>
          <t xml:space="preserve">Adquisiciones y pagos (excluye activos fijos) gravados tarifa diferente de cero (con derecho a crédito tributario)
</t>
        </r>
      </text>
    </comment>
    <comment ref="G10" authorId="0" shapeId="0" xr:uid="{00000000-0006-0000-0400-000002000000}">
      <text>
        <r>
          <rPr>
            <sz val="9"/>
            <color indexed="81"/>
            <rFont val="Tahoma"/>
            <family val="2"/>
          </rPr>
          <t xml:space="preserve">Adquisiciones locales de activos fijos gravados tarifa diferente de cero (con derecho a crédito tributario)
</t>
        </r>
      </text>
    </comment>
    <comment ref="H10" authorId="0" shapeId="0" xr:uid="{00000000-0006-0000-0400-000003000000}">
      <text>
        <r>
          <rPr>
            <sz val="9"/>
            <color indexed="81"/>
            <rFont val="Tahoma"/>
            <family val="2"/>
          </rPr>
          <t>Otras adquisiciones y pagos gravados tarifa diferente de cero (sin derecho a crédito tributario)</t>
        </r>
      </text>
    </comment>
    <comment ref="I10" authorId="0" shapeId="0" xr:uid="{00000000-0006-0000-0400-000004000000}">
      <text>
        <r>
          <rPr>
            <sz val="9"/>
            <color indexed="81"/>
            <rFont val="Tahoma"/>
            <family val="2"/>
          </rPr>
          <t xml:space="preserve">Importaciones de servicios y/o derechos gravados tarifa diferente de cero
</t>
        </r>
      </text>
    </comment>
    <comment ref="J10" authorId="0" shapeId="0" xr:uid="{00000000-0006-0000-0400-000005000000}">
      <text>
        <r>
          <rPr>
            <sz val="9"/>
            <color indexed="81"/>
            <rFont val="Tahoma"/>
            <family val="2"/>
          </rPr>
          <t xml:space="preserve">Importaciones de bienes (excluye activos fijos) gravados tarifa diferente de cero
</t>
        </r>
      </text>
    </comment>
    <comment ref="K10" authorId="0" shapeId="0" xr:uid="{00000000-0006-0000-0400-000006000000}">
      <text>
        <r>
          <rPr>
            <sz val="9"/>
            <color indexed="81"/>
            <rFont val="Tahoma"/>
            <family val="2"/>
          </rPr>
          <t xml:space="preserve">Importaciones de activos fijos gravados tarifa diferente de cero
</t>
        </r>
      </text>
    </comment>
    <comment ref="L10" authorId="0" shapeId="0" xr:uid="{00000000-0006-0000-0400-000007000000}">
      <text>
        <r>
          <rPr>
            <sz val="9"/>
            <color indexed="81"/>
            <rFont val="Tahoma"/>
            <family val="2"/>
          </rPr>
          <t xml:space="preserve">Importaciones de bienes (incluye activos fijos) gravados tarifa 0%
</t>
        </r>
      </text>
    </comment>
    <comment ref="M10" authorId="0" shapeId="0" xr:uid="{00000000-0006-0000-0400-000008000000}">
      <text>
        <r>
          <rPr>
            <sz val="9"/>
            <color indexed="81"/>
            <rFont val="Tahoma"/>
            <family val="2"/>
          </rPr>
          <t xml:space="preserve">Adquisiciones y pagos (incluye activos fijos) gravados tarifa 0%
</t>
        </r>
      </text>
    </comment>
    <comment ref="N10" authorId="0" shapeId="0" xr:uid="{00000000-0006-0000-0400-000009000000}">
      <text>
        <r>
          <rPr>
            <sz val="9"/>
            <color indexed="81"/>
            <rFont val="Tahoma"/>
            <family val="2"/>
          </rPr>
          <t xml:space="preserve">Adquisiciones realizadas a contribuyentes RISE (hasta diciembre 2021), NEGOCIOS POPULARES (desde enero 2022)
</t>
        </r>
      </text>
    </comment>
    <comment ref="O10" authorId="0" shapeId="0" xr:uid="{00000000-0006-0000-0400-00000A000000}">
      <text>
        <r>
          <rPr>
            <sz val="9"/>
            <color indexed="81"/>
            <rFont val="Tahoma"/>
            <family val="2"/>
          </rPr>
          <t xml:space="preserve">Adquisiciones no objeto de IVA
</t>
        </r>
      </text>
    </comment>
    <comment ref="P10" authorId="0" shapeId="0" xr:uid="{00000000-0006-0000-0400-00000B000000}">
      <text>
        <r>
          <rPr>
            <sz val="9"/>
            <color indexed="81"/>
            <rFont val="Tahoma"/>
            <family val="2"/>
          </rPr>
          <t xml:space="preserve">Adquisiciones exentas del pago de IVA
</t>
        </r>
      </text>
    </comment>
    <comment ref="Q10" authorId="0" shapeId="0" xr:uid="{00000000-0006-0000-0400-00000C000000}">
      <text>
        <r>
          <rPr>
            <sz val="9"/>
            <color indexed="81"/>
            <rFont val="Tahoma"/>
            <family val="2"/>
          </rPr>
          <t xml:space="preserve">Notas de crédito tarifa 0% por compensar próximo mes
</t>
        </r>
      </text>
    </comment>
    <comment ref="R10" authorId="0" shapeId="0" xr:uid="{00000000-0006-0000-0400-00000D000000}">
      <text>
        <r>
          <rPr>
            <sz val="9"/>
            <color indexed="81"/>
            <rFont val="Tahoma"/>
            <family val="2"/>
          </rPr>
          <t xml:space="preserve">Notas de crédito tarifa diferente de cero por compensar próximo mes
</t>
        </r>
      </text>
    </comment>
    <comment ref="S10" authorId="0" shapeId="0" xr:uid="{00000000-0006-0000-0400-00000E000000}">
      <text>
        <r>
          <rPr>
            <sz val="9"/>
            <color indexed="81"/>
            <rFont val="Tahoma"/>
            <family val="2"/>
          </rPr>
          <t xml:space="preserve">Pagos netos por reembolso como intermediario / valores facturados por socios a operadoras de transporte / pagos
realizados por parte de las sociedades de gestión colectiva como intermediarios (informativo)
</t>
        </r>
      </text>
    </comment>
  </commentList>
</comments>
</file>

<file path=xl/sharedStrings.xml><?xml version="1.0" encoding="utf-8"?>
<sst xmlns="http://schemas.openxmlformats.org/spreadsheetml/2006/main" count="13031" uniqueCount="3275">
  <si>
    <t>Total</t>
  </si>
  <si>
    <t>{1}</t>
  </si>
  <si>
    <t>{2}</t>
  </si>
  <si>
    <t>{3}</t>
  </si>
  <si>
    <t>{4}</t>
  </si>
  <si>
    <t>{5}</t>
  </si>
  <si>
    <t>{6}</t>
  </si>
  <si>
    <t>{7}</t>
  </si>
  <si>
    <t>{8}</t>
  </si>
  <si>
    <t>{10}</t>
  </si>
  <si>
    <t>{12}</t>
  </si>
  <si>
    <t>Mes</t>
  </si>
  <si>
    <t>Enero</t>
  </si>
  <si>
    <t>Febrero</t>
  </si>
  <si>
    <t>Marzo</t>
  </si>
  <si>
    <t>Abril</t>
  </si>
  <si>
    <t>Mayo</t>
  </si>
  <si>
    <t>Junio</t>
  </si>
  <si>
    <t>Julio</t>
  </si>
  <si>
    <t>Agosto</t>
  </si>
  <si>
    <t>Septiembre</t>
  </si>
  <si>
    <t>Octubre</t>
  </si>
  <si>
    <t>Noviembre</t>
  </si>
  <si>
    <t>Diciembre</t>
  </si>
  <si>
    <t>TOTAL</t>
  </si>
  <si>
    <t>Descripción</t>
  </si>
  <si>
    <t>{14}</t>
  </si>
  <si>
    <t>{9}</t>
  </si>
  <si>
    <t>{20}</t>
  </si>
  <si>
    <t>{21}</t>
  </si>
  <si>
    <t>NOTAS :</t>
  </si>
  <si>
    <t xml:space="preserve">g. Corresponde al valor del IVA generado en ventas a crédito efectuadas en este mes y que puede ser liquidado y pagado máximo hasta el mes siguiente. </t>
  </si>
  <si>
    <r>
      <t xml:space="preserve">Impuesto a liquidar del mes anterior                     </t>
    </r>
    <r>
      <rPr>
        <b/>
        <sz val="8"/>
        <color indexed="56"/>
        <rFont val="Arial"/>
        <family val="2"/>
      </rPr>
      <t>(e)</t>
    </r>
  </si>
  <si>
    <t>{7}={1*6}</t>
  </si>
  <si>
    <t xml:space="preserve">Total impuesto a liquidar en este mes      </t>
  </si>
  <si>
    <t>Ventas según Libros</t>
  </si>
  <si>
    <t>Liquidación del IVA según Libros</t>
  </si>
  <si>
    <t>Liquidación del IVA en Ventas según Libros</t>
  </si>
  <si>
    <t>Valores según los libros contables del contribuyente</t>
  </si>
  <si>
    <r>
      <t xml:space="preserve">Ventas netas gravadas con tarifa diferente de 0% 
</t>
    </r>
    <r>
      <rPr>
        <b/>
        <sz val="8"/>
        <color indexed="56"/>
        <rFont val="Arial"/>
        <family val="2"/>
      </rPr>
      <t>(a)</t>
    </r>
  </si>
  <si>
    <r>
      <t xml:space="preserve">Ventas netas gravadas con tarifa 0% (con derecho a crédito tributario) </t>
    </r>
    <r>
      <rPr>
        <b/>
        <sz val="8"/>
        <color indexed="56"/>
        <rFont val="Arial"/>
        <family val="2"/>
      </rPr>
      <t>(b)</t>
    </r>
  </si>
  <si>
    <r>
      <t xml:space="preserve">Ventas netas gravadas con tarifa 0% (sin derecho a crédito tributario) </t>
    </r>
    <r>
      <rPr>
        <b/>
        <sz val="8"/>
        <color indexed="56"/>
        <rFont val="Arial"/>
        <family val="2"/>
      </rPr>
      <t>(c)</t>
    </r>
  </si>
  <si>
    <r>
      <t xml:space="preserve">Tarifa de IVA vigente </t>
    </r>
    <r>
      <rPr>
        <b/>
        <sz val="8"/>
        <color indexed="56"/>
        <rFont val="Arial"/>
        <family val="2"/>
      </rPr>
      <t>(d)</t>
    </r>
  </si>
  <si>
    <r>
      <t xml:space="preserve">Impuesto a liquidar en este mes                                        </t>
    </r>
    <r>
      <rPr>
        <b/>
        <sz val="8"/>
        <color indexed="56"/>
        <rFont val="Arial"/>
        <family val="2"/>
      </rPr>
      <t>(f)</t>
    </r>
  </si>
  <si>
    <t>Crédito tributario en compras</t>
  </si>
  <si>
    <t xml:space="preserve">Conciliación del Impuesto al Valor Agregado declarado vs. Libros </t>
  </si>
  <si>
    <t>{22}</t>
  </si>
  <si>
    <t>{23}</t>
  </si>
  <si>
    <t>{24}</t>
  </si>
  <si>
    <t>{25}</t>
  </si>
  <si>
    <t xml:space="preserve">e. Corresponde al valor del IVA generado en ventas a crédito registrado y no pagado en la declaración del mes anterior y que debe ser liquidado y pagado en el mes corriente. El dato del impuesto a liquidar del mes anterior, para enero no es calculado por fórmula, por lo que debe ser tomado directamente de los datos del mes de diciembre del año anterior e ingresado en el cuadro. </t>
  </si>
  <si>
    <r>
      <t xml:space="preserve">Impuesto a liquidar en el próximo mes                               </t>
    </r>
    <r>
      <rPr>
        <b/>
        <sz val="8"/>
        <color indexed="56"/>
        <rFont val="Arial"/>
        <family val="2"/>
      </rPr>
      <t>(g)</t>
    </r>
  </si>
  <si>
    <r>
      <t xml:space="preserve">Factor de proporcionalidad </t>
    </r>
    <r>
      <rPr>
        <b/>
        <sz val="8"/>
        <color indexed="56"/>
        <rFont val="Arial"/>
        <family val="2"/>
      </rPr>
      <t>(h)</t>
    </r>
  </si>
  <si>
    <r>
      <t xml:space="preserve">Saldo de crédito tributario del mes anterior </t>
    </r>
    <r>
      <rPr>
        <b/>
        <sz val="8"/>
        <color indexed="56"/>
        <rFont val="Arial"/>
        <family val="2"/>
      </rPr>
      <t>(i)</t>
    </r>
  </si>
  <si>
    <t xml:space="preserve">i. Corresponde al valor del crédito tributario de IVA generado en la declaración del mes anterior y que puede ser utilizado en el mes corriente.  El dato del mes de enero no es calculado por fórmula, por lo que debe ser tomado directamente de los datos del mes de diciembre del año anterior e ingresado en el cuadro. </t>
  </si>
  <si>
    <t>Diferencia en crédito tributario</t>
  </si>
  <si>
    <t xml:space="preserve">Diferencia en impuesto </t>
  </si>
  <si>
    <t>Ventas según declaraciones</t>
  </si>
  <si>
    <t>Valor neto - total ventas y otras operaciones
(casillero 419)</t>
  </si>
  <si>
    <t xml:space="preserve">Liquidación del IVA según declaraciones </t>
  </si>
  <si>
    <t>Diferencia en ventas y exportaciones</t>
  </si>
  <si>
    <t xml:space="preserve">Total impuesto a pagar por percepción  
  (casillero 699) </t>
  </si>
  <si>
    <t xml:space="preserve">Diferencia en retención del 10% </t>
  </si>
  <si>
    <t xml:space="preserve">Diferencia en retención del 20% </t>
  </si>
  <si>
    <t xml:space="preserve">Diferencia en retención del 30% </t>
  </si>
  <si>
    <t xml:space="preserve">Diferencia en retención del 70% </t>
  </si>
  <si>
    <t xml:space="preserve">Diferencia en retención del 100% </t>
  </si>
  <si>
    <t>Total retenciones de IVA</t>
  </si>
  <si>
    <t>Total IVA retenido
(casillero 799)</t>
  </si>
  <si>
    <t>{11}</t>
  </si>
  <si>
    <t>Retención del 10%</t>
  </si>
  <si>
    <t xml:space="preserve">Retención del 20% </t>
  </si>
  <si>
    <t>Retención del 30%</t>
  </si>
  <si>
    <t>Retención del 70%</t>
  </si>
  <si>
    <t>Retención del 100%</t>
  </si>
  <si>
    <t>Retención del 10%
(casillero 721)</t>
  </si>
  <si>
    <t>Retención del 20% 
(casillero 723)</t>
  </si>
  <si>
    <t>Retención del 30%
(casillero 725)</t>
  </si>
  <si>
    <t xml:space="preserve">Conciliación de Retenciones en la Fuente del Impuesto al Valor Agregado declaradas vs. Libros </t>
  </si>
  <si>
    <t xml:space="preserve">Conciliación de Retenciones en la Fuente del Impuesto a la Renta declaradas vs. Libros </t>
  </si>
  <si>
    <t>Valor retenido - en relación de dependencia que supera o no la base gravada</t>
  </si>
  <si>
    <t>Valor retenido - servicios / honorarios profesionales</t>
  </si>
  <si>
    <t>Valor retenido - servicios / predomina el intelecto</t>
  </si>
  <si>
    <t>Valor retenido - servicios / predomina mano de obra</t>
  </si>
  <si>
    <t>Valor retenido - servicios / utilización o aprovechamiento de la imagen o renombre</t>
  </si>
  <si>
    <t>Valor retenido - servicios / publicidad y comunicación</t>
  </si>
  <si>
    <t>Valor retenido - servicios / transporte privado de pasajeros o servicio público o privado de carga</t>
  </si>
  <si>
    <t>Valor retenido - a través de liquidaciones de compra (nivel cultural o rusticidad)</t>
  </si>
  <si>
    <t>Valor retenido - transferencia de bienes muebles de naturaleza corporal</t>
  </si>
  <si>
    <t>Valor retenido - por regalías, derechos de autor, marcas, patentes y similares</t>
  </si>
  <si>
    <t>Valor retenido - arrendamiento / mercantil</t>
  </si>
  <si>
    <t>Valor retenido - arrendamiento / bienes inmuebles</t>
  </si>
  <si>
    <t>Valor retenido - seguros y reaseguros (primas y cesiones)</t>
  </si>
  <si>
    <t>Valor retenido - rendimientos financieros</t>
  </si>
  <si>
    <t>Valor retenido - anticipo dividendos</t>
  </si>
  <si>
    <t>Valor retenido - dividendos distribuidos a personas naturales residentes</t>
  </si>
  <si>
    <t>Valor retenido - dividendos distribuidos a sociedades residentes</t>
  </si>
  <si>
    <t>Valor retenido - dividendos distribuidos a fideicomisos residentes</t>
  </si>
  <si>
    <t>Valor retenido - dividendos gravados distribuidos en acciones (reinversión de utilidades sin derecho a reducción tarifa IR)</t>
  </si>
  <si>
    <t>Valor retenido - enajenación de derechos representativos de capital y otros derechos cotizados en bolsa ecuatoriana</t>
  </si>
  <si>
    <t>Valor retenido - enajenación de derechos representativos de capital y otros derechos no cotizados en bolsa ecuatoriana</t>
  </si>
  <si>
    <t>Valor retenido - loterías, rifas, apuestas y similares</t>
  </si>
  <si>
    <t>Valor retenido - venta de combustibles / a comercializadoras</t>
  </si>
  <si>
    <t>Valor retenido - venta de combustibles / a distribuidores</t>
  </si>
  <si>
    <t>Valor retenido - compra local de banano a productor</t>
  </si>
  <si>
    <t>Valor retenido - liquidación impuesto único a la venta local de banano de producción propia</t>
  </si>
  <si>
    <t>Valor retenido - impuesto único a la exportación de banano de producción propia - componente 1</t>
  </si>
  <si>
    <t>Valor retenido - impuesto único a la exportación de banano de producción propia - componente 2</t>
  </si>
  <si>
    <t>Valor retenido - impuesto único a la exportación de banano producido por terceros</t>
  </si>
  <si>
    <t>Valor retenido - otras retenciones / aplicables el 1%</t>
  </si>
  <si>
    <t>Valor retenido - otras retenciones / aplicables el 2%</t>
  </si>
  <si>
    <t>Valor retenido - otras retenciones / aplicables el 8%</t>
  </si>
  <si>
    <t>Valor retenido - sin convenio de doble tributación / intereses por financiamiento de proveedores</t>
  </si>
  <si>
    <t>Valor retenido - sin convenio de doble tributación / intereses de créditos</t>
  </si>
  <si>
    <t>Valor retenido - sin convenio de doble tributación / anticipo de dividendos</t>
  </si>
  <si>
    <t>Valor retenido - sin convenio de doble tributación / dividendos distribuidos a sociedades</t>
  </si>
  <si>
    <t>Valor retenido - sin convenio de doble tributación / dividendos distribuidos a fideicomisos</t>
  </si>
  <si>
    <t>Valor retenido - sin convenio de doble tributación / enajenación de derechos representativos de capital y otros derechos</t>
  </si>
  <si>
    <t>Valor retenido - sin convenio de doble tributación / seguros y reaseguros (primas y cesiones)</t>
  </si>
  <si>
    <t>Valor retenido - sin convenio de doble tributación / servicios técnicos, administrativos o de consultoría y regalías</t>
  </si>
  <si>
    <t>Valor retenido - sin convenio de doble tributación / otros conceptos de ingresos gravados</t>
  </si>
  <si>
    <t>Total de retenciones de impuesto a la renta según libros</t>
  </si>
  <si>
    <t>RETENCIONES EN LA FUENTE DE IMPUESTO A LA RENTA</t>
  </si>
  <si>
    <t>IMPUESTO AL VALOR AGREGADO Y RETENCIONES EN LA FUENTE DE IVA</t>
  </si>
  <si>
    <t>b. En caso de existir diferencias u observaciones, se debe revelar la explicación de las mismas, tanto al pie de este anexo, como en la parte de Recomendaciones sobre Aspectos Tributarios.</t>
  </si>
  <si>
    <r>
      <t xml:space="preserve">Total de retenciones de impuesto a la renta según declaraciones (casillero No. 499) </t>
    </r>
    <r>
      <rPr>
        <b/>
        <sz val="8"/>
        <color indexed="56"/>
        <rFont val="Arial"/>
        <family val="2"/>
      </rPr>
      <t>(a)</t>
    </r>
  </si>
  <si>
    <r>
      <t xml:space="preserve">Diferencias </t>
    </r>
    <r>
      <rPr>
        <b/>
        <sz val="8"/>
        <color indexed="56"/>
        <rFont val="Arial"/>
        <family val="2"/>
      </rPr>
      <t>(b)</t>
    </r>
  </si>
  <si>
    <t>{13}</t>
  </si>
  <si>
    <t>ANEXO No. 5</t>
  </si>
  <si>
    <t>Impuesto generado en ventas</t>
  </si>
  <si>
    <t>IVA generado en la diferencia entre ventas y notas de crédito con distinta tarifa</t>
  </si>
  <si>
    <t>{9}={11}</t>
  </si>
  <si>
    <t>{12}={9+10}</t>
  </si>
  <si>
    <t>{14}={13*6}</t>
  </si>
  <si>
    <t>Compensaciones de IVA (ventas en medio electrónico y ventas en zonas afectadas - Ley de Solidaridad)</t>
  </si>
  <si>
    <t>Retenciones en la fuente de IVA del periodo</t>
  </si>
  <si>
    <t>Ajustes por IVA devuelto o descontado e IVA rechazado</t>
  </si>
  <si>
    <t>Total crédito tributario para el próximo mes
(casilleros 615+617+618+619)</t>
  </si>
  <si>
    <t>Según los libros contables del contribuyente</t>
  </si>
  <si>
    <t>{28}={25-22}</t>
  </si>
  <si>
    <t>ANEXO No. 4</t>
  </si>
  <si>
    <t>Retención del 50%</t>
  </si>
  <si>
    <t>{7}={1+2+3+4+5+6}</t>
  </si>
  <si>
    <t>Retención del 50%
(casillero 727)</t>
  </si>
  <si>
    <t>Retención del 70%
(casillero 729)</t>
  </si>
  <si>
    <t>Retención del 100%
(casillero 731)</t>
  </si>
  <si>
    <t xml:space="preserve">Diferencia en retención del 50% </t>
  </si>
  <si>
    <t>{15}={8-1}</t>
  </si>
  <si>
    <t>{16}={9-2}</t>
  </si>
  <si>
    <t>{17}={10-3}</t>
  </si>
  <si>
    <t>{18}={11-4}</t>
  </si>
  <si>
    <t>{19}={12-5}</t>
  </si>
  <si>
    <t>{20}={13-6}</t>
  </si>
  <si>
    <t>{21}={14-7}</t>
  </si>
  <si>
    <t>b. Ventas gravadas con tarifa 0% de IVA con derecho a crédito tributario de conformidad con la normativa tributaria vigente para el ejercicio fiscal auditado.</t>
  </si>
  <si>
    <t>c. Ventas gravadas con tarifa 0% de IVA que no dan derecho a crédito tributario, en atención a lo establecido en la normativa tributaria vigente para el ejercicio fiscal auditado.</t>
  </si>
  <si>
    <t>d. La tarifa del Impuesto al Valor Agregado - IVA debe aplicarse de acuerdo a lo establecido en la normativa tributaria vigente para el ejercicio fiscal auditado.</t>
  </si>
  <si>
    <t xml:space="preserve">h. Factor de proporcionalidad calculado en base a los registros contables del contribuyente. En caso de que el contribuyente utilice 100% como factor de proporcionalidad para el cálculo del crédito tributario, el contribuyente debe revelar en este anexo, el detalle de los documentos de respaldo que sustenten dicha operación. </t>
  </si>
  <si>
    <t>Saldo de crédito tributario para el próximo mes</t>
  </si>
  <si>
    <t>Total impuesto a pagar</t>
  </si>
  <si>
    <r>
      <t>Según las declaraciones de IVA</t>
    </r>
    <r>
      <rPr>
        <b/>
        <sz val="8"/>
        <color indexed="56"/>
        <rFont val="Arial"/>
        <family val="2"/>
      </rPr>
      <t xml:space="preserve"> (j)</t>
    </r>
  </si>
  <si>
    <t>j. Corresponde a los casilleros del formulario 104 (Declaración del Impuesto al Valor Agregado) vigente para el ejercicio fiscal auditado.</t>
  </si>
  <si>
    <r>
      <t xml:space="preserve">Diferencias </t>
    </r>
    <r>
      <rPr>
        <b/>
        <sz val="8"/>
        <color indexed="56"/>
        <rFont val="Arial"/>
        <family val="2"/>
      </rPr>
      <t>(k)</t>
    </r>
  </si>
  <si>
    <t>k. En caso de existir diferencias u observaciones, se debe revelar la explicación de las mismas, tanto al pie de este anexo, como en la parte de Recomendaciones sobre Aspectos Tributarios.</t>
  </si>
  <si>
    <r>
      <t>Valores según las declaraciones de IVA del contribuyente</t>
    </r>
    <r>
      <rPr>
        <b/>
        <sz val="8"/>
        <color indexed="56"/>
        <rFont val="Arial"/>
        <family val="2"/>
      </rPr>
      <t xml:space="preserve"> (j)</t>
    </r>
  </si>
  <si>
    <t>Valor retenido - rendimientos financieros entre instituciones del Sistema Financiero y entidades Economía Popular y Solidaria</t>
  </si>
  <si>
    <t>Valor retenido - dividendos distribuidos que correspondan al impuesto a la renta único establecido en el art. 27 de la LRTI</t>
  </si>
  <si>
    <t>Valor retenido - otras retenciones / aplicables a otros porcentajes</t>
  </si>
  <si>
    <t>a. Corresponde al casillero del formulario 103 (Declaración de Retenciones en la Fuente de Impuesto a la Renta) vigente para el ejercicio fiscal auditado.</t>
  </si>
  <si>
    <t>{18}</t>
  </si>
  <si>
    <t>{26}</t>
  </si>
  <si>
    <t>Adquisiciones e importaciones netas gravadas con tarifa diferente de 0% (con derecho a crédito tributario)</t>
  </si>
  <si>
    <t>Adquisiciones, importaciones e IVA según Libros</t>
  </si>
  <si>
    <t>Impuesto causado en adquisiciones e importaciones (con derecho a crédito tributario)</t>
  </si>
  <si>
    <t>IVA generado en la diferencia entre adquisiciones y notas de crédito con distinta tarifa</t>
  </si>
  <si>
    <t>{15}</t>
  </si>
  <si>
    <t>{16}={1+2+4} / {1+2+3+4}</t>
  </si>
  <si>
    <t>{11}=-{7+8}-10}</t>
  </si>
  <si>
    <t>{17}={14+15}*16}</t>
  </si>
  <si>
    <t>{19}={22}</t>
  </si>
  <si>
    <t>{27}={24-1-2-3-4}</t>
  </si>
  <si>
    <t>{29}={26-23}</t>
  </si>
  <si>
    <t>Exportaciones de bienes, servicios y/o derechos</t>
  </si>
  <si>
    <t>Ventas netas gravadas con tarifa diferente de 0% a crédito</t>
  </si>
  <si>
    <t>f. Corresponde al valor del IVA generado en ventas al contado a ser liquidado y pagado en este mes, más el IVA generado en la diferencia entre ventas y notas de crédito con distinta tarifa. A partir del mes de junio de 2017, este valor se calcula en base a la proporción de las ventas netas gravadas con tarifa diferente de 0% al contado sobre el total de ventas netas gravadas con tarifa diferente de 0%.</t>
  </si>
  <si>
    <t>{10}={{{1-5}*6}+8}</t>
  </si>
  <si>
    <t>Total diferencias en IVA retenido</t>
  </si>
  <si>
    <t xml:space="preserve">a. Valores que deben ser tomados de los registros de ingresos del contribuyente. En este campo deben ya disminuirse las devoluciones en ventas mediante notas de crédito. Se registrará el valor total de ventas sin considerar si fueron a crédito o al contado. Incluye ventas de activos fijos.   </t>
  </si>
  <si>
    <t>Valor retenido - con convenio de doble tributación / intereses por financiamiento de proveedores</t>
  </si>
  <si>
    <t>Valor retenido - con convenio de doble tributación / intereses de créditos</t>
  </si>
  <si>
    <t>Valor retenido - con convenio de doble tributación / anticipo de dividendos</t>
  </si>
  <si>
    <t>Valor retenido - con convenio de doble tributación / dividendos distribuidos a sociedades</t>
  </si>
  <si>
    <t>Valor retenido - con convenio de doble tributación / dividendos distribuidos a fideicomisos</t>
  </si>
  <si>
    <t>Valor retenido - con convenio de doble tributación / enajenación de derechos representativos de capital y otros derechos</t>
  </si>
  <si>
    <t>Valor retenido - con convenio de doble tributación / seguros y reaseguros (primas y cesiones)</t>
  </si>
  <si>
    <t>Valor retenido - con convenio de doble tributación / servicios técnicos, administrativos o de consultoría y regalías</t>
  </si>
  <si>
    <t>Valor retenido - con convenio de doble tributación / otros conceptos de ingresos gravados</t>
  </si>
  <si>
    <t>Valor retenido - por pagos en paraísos fiscales o regímenes fiscales preferentes / intereses</t>
  </si>
  <si>
    <t>Valor retenido - por pagos en paraísos fiscales o regímenes fiscales preferentes / anticipo de dividendos</t>
  </si>
  <si>
    <t>Valor retenido - por pagos en paraísos fiscales o regímenes fiscales preferentes / dividendos distribuidos a personas naturales</t>
  </si>
  <si>
    <t>Valor retenido - por pagos en paraísos fiscales o regímenes fiscales preferentes / dividendos distribuidos a sociedades</t>
  </si>
  <si>
    <t>Valor retenido - por pagos en paraísos fiscales o regímenes fiscales preferentes / dividendos distribuidos a fideicomisos</t>
  </si>
  <si>
    <t>Valor retenido - por pagos en paraísos fiscales o regímenes fiscales preferentes / enajenación de derechos representativos de capital y otros derechos</t>
  </si>
  <si>
    <t>Valor retenido - por pagos en paraísos fiscales o regímenes fiscales preferentes / seguros y reaseguros (primas y cesiones)</t>
  </si>
  <si>
    <t>Valor retenido - por pagos en paraísos fiscales o regímenes fiscales preferentes / servicios técnicos, administrativos o de consultoría y regalías</t>
  </si>
  <si>
    <t>Valor retenido - por pagos en paraísos fiscales o regímenes fiscales preferentes / otros conceptos de ingresos gravados</t>
  </si>
  <si>
    <r>
      <rPr>
        <b/>
        <sz val="8"/>
        <rFont val="Arial"/>
        <family val="2"/>
      </rPr>
      <t>Observación:</t>
    </r>
    <r>
      <rPr>
        <sz val="8"/>
        <rFont val="Arial"/>
        <family val="2"/>
      </rPr>
      <t xml:space="preserve">
Los datos ingresados en el anexo son referenciales a manera de ejemplo, el contribuyente debe registrar la información que corresponda en base a sus libros contables y a las declaraciones del Impuesto al Valor Agregado, las columnas resaltadas corresponden a fórmulas de cálculo, las cuales no deben ser modificadas.</t>
    </r>
  </si>
  <si>
    <t>CÓDIGO :</t>
  </si>
  <si>
    <t/>
  </si>
  <si>
    <t>N1.01.05.01.001</t>
  </si>
  <si>
    <t>IVA COMPRAS</t>
  </si>
  <si>
    <t>Fecha</t>
  </si>
  <si>
    <t>Asiento</t>
  </si>
  <si>
    <t>Referencia</t>
  </si>
  <si>
    <t>No. Compr.</t>
  </si>
  <si>
    <t>Concepto</t>
  </si>
  <si>
    <t>DEBE</t>
  </si>
  <si>
    <t>HABER</t>
  </si>
  <si>
    <t>SALDO</t>
  </si>
  <si>
    <t>TOTAL  AL  :</t>
  </si>
  <si>
    <t>31/12/2017</t>
  </si>
  <si>
    <t>01/01/2018</t>
  </si>
  <si>
    <t>AUT-020488-0201</t>
  </si>
  <si>
    <t>FC0009385F-0201-M</t>
  </si>
  <si>
    <t>COMPRA No. 006461468 PROVEE. SERVICIOS DE TELECOMUNICACIONES SETEL S.A.</t>
  </si>
  <si>
    <t>AUT-020489-0201</t>
  </si>
  <si>
    <t>FC0009386F-0201-M</t>
  </si>
  <si>
    <t>COMPRA No. 006286044 PROVEE. SERVICIOS DE TELECOMUNICACIONES SETEL S.A.</t>
  </si>
  <si>
    <t>AUT-020563-0201</t>
  </si>
  <si>
    <t>FC0009421F-0201-M</t>
  </si>
  <si>
    <t>COMPRA No. 011039403 PROVEE. ECUASISTENCIA S.A.</t>
  </si>
  <si>
    <t>02/01/2018</t>
  </si>
  <si>
    <t>AUT-020368-0201</t>
  </si>
  <si>
    <t>FC0009330F-0201-M</t>
  </si>
  <si>
    <t>COMPRA No. 000271802 PROVEE. NUEVAS OPERACIONES COMERCIALES S A</t>
  </si>
  <si>
    <t>AUT-020369-0201</t>
  </si>
  <si>
    <t>FC0009331F-0201-M</t>
  </si>
  <si>
    <t>COMPRA No. 000226626 PROVEE. CORPORACION LA FAVORITA</t>
  </si>
  <si>
    <t>AUT-020371-0201</t>
  </si>
  <si>
    <t>FC0009333F-0201-M</t>
  </si>
  <si>
    <t>COMPRA No. 000000149 PROVEE. MILTON ANIBAL CABASCANGO SALAZAR</t>
  </si>
  <si>
    <t>AUT-020380-0201</t>
  </si>
  <si>
    <t>FC0009338F-0201-M</t>
  </si>
  <si>
    <t>COMPRA No. 000035716 PROVEE. SECOYA S A</t>
  </si>
  <si>
    <t>AUT-020381-0201</t>
  </si>
  <si>
    <t>FC0009339F-0201-M</t>
  </si>
  <si>
    <t>COMPRA No. 000035700 PROVEE. SECOYA S A</t>
  </si>
  <si>
    <t>AUT-020382-0201</t>
  </si>
  <si>
    <t>FC0009340F-0201-M</t>
  </si>
  <si>
    <t>COMPRA No. 000026108 PROVEE. SERVICIOS PEDRO VICENTE MALDONADO</t>
  </si>
  <si>
    <t>AUT-020383-0201</t>
  </si>
  <si>
    <t>FC0009341F-0201-M</t>
  </si>
  <si>
    <t>COMPRA No. 000056914 PROVEE. RODAS DUQUE SNNEDA PATRICIA</t>
  </si>
  <si>
    <t>AUT-020385-0201</t>
  </si>
  <si>
    <t>FC0009343F-0201-M</t>
  </si>
  <si>
    <t>COMPRA No. 000982348 PROVEE. LAARCOM COMUNICACIONES Y SEGURIDAD CIA LTDA</t>
  </si>
  <si>
    <t>AUT-020432-0201</t>
  </si>
  <si>
    <t>FC0009358F-0201-M</t>
  </si>
  <si>
    <t>COMPRA No. 000002926 PROVEE. PEDRO MIGUEL TINAJERO CISNEROS</t>
  </si>
  <si>
    <t>03/01/2018</t>
  </si>
  <si>
    <t>AUT-020387-0201</t>
  </si>
  <si>
    <t>FC0009345F-0201-M</t>
  </si>
  <si>
    <t>COMPRA No. 000180031 PROVEE. ATIMASA S A CUMBAYA</t>
  </si>
  <si>
    <t>AUT-020388-0201</t>
  </si>
  <si>
    <t>FC0009346F-0201-M</t>
  </si>
  <si>
    <t>COMPRA No. 000000401 PROVEE. CARRANCO PIEDRA MARIA TERESA</t>
  </si>
  <si>
    <t>AUT-020389-0201</t>
  </si>
  <si>
    <t>FC0009347F-0201-M</t>
  </si>
  <si>
    <t>COMPRA No. 000000402 PROVEE. CARRANCO PIEDRA MARIA TERESA</t>
  </si>
  <si>
    <t>AUT-020463-0201</t>
  </si>
  <si>
    <t>FC0009372F-0201-M</t>
  </si>
  <si>
    <t>COMPRA No. 000002235 PROVEE. SANCHEZ OJEDA CONSULTORES S.A.</t>
  </si>
  <si>
    <t>AUT-020490-0201</t>
  </si>
  <si>
    <t>FC0009387F-0201-M</t>
  </si>
  <si>
    <t>COMPRA No. 083991551 PROVEE. CORPORACION NACIONAL DE TELECOMUNICACIONES CNT S A</t>
  </si>
  <si>
    <t>AUT-020491-0201</t>
  </si>
  <si>
    <t>FC0009388F-0201-M</t>
  </si>
  <si>
    <t>COMPRA No. 083991552 PROVEE. CORPORACION NACIONAL DE TELECOMUNICACIONES CNT S A</t>
  </si>
  <si>
    <t>AUT-020492-0201</t>
  </si>
  <si>
    <t>FC0009389F-0201-M</t>
  </si>
  <si>
    <t>COMPRA No. 083991553 PROVEE. CORPORACION NACIONAL DE TELECOMUNICACIONES CNT S A</t>
  </si>
  <si>
    <t>AUT-020493-0201</t>
  </si>
  <si>
    <t>FC0009390F-0201-M</t>
  </si>
  <si>
    <t>COMPRA No. 084164625 PROVEE. CORPORACION NACIONAL DE TELECOMUNICACIONES CNT S A</t>
  </si>
  <si>
    <t>04/01/2018</t>
  </si>
  <si>
    <t>AUT-020390-0201</t>
  </si>
  <si>
    <t>FC0009348F-0201-M</t>
  </si>
  <si>
    <t>COMPRA No. 014907466 PROVEE. CONECEL</t>
  </si>
  <si>
    <t>AUT-020417-0201</t>
  </si>
  <si>
    <t>FC0009354F-0201-M</t>
  </si>
  <si>
    <t>COMPRA No. 000231215 PROVEE. ALBANEPA S.A.</t>
  </si>
  <si>
    <t>05/01/2018</t>
  </si>
  <si>
    <t>AUT-020386-0201</t>
  </si>
  <si>
    <t>FC0009344F-0201-M</t>
  </si>
  <si>
    <t>COMPRA No. 000005219 PROVEE. AGUILAR   HERRERA CIA LTDA</t>
  </si>
  <si>
    <t>09/01/2018</t>
  </si>
  <si>
    <t>AUT-020415-0201</t>
  </si>
  <si>
    <t>FC0009352F-0201-M</t>
  </si>
  <si>
    <t>COMPRA No. 000296945 PROVEE. EMINENS CIA. LTDA.</t>
  </si>
  <si>
    <t>AUT-020439-0201</t>
  </si>
  <si>
    <t>FC0009360F-0201-M</t>
  </si>
  <si>
    <t>COMPRA No. 000162180 PROVEE. COMERCIAL KYWI S A</t>
  </si>
  <si>
    <t>10/01/2018</t>
  </si>
  <si>
    <t>AUT-020440-0201</t>
  </si>
  <si>
    <t>FC0009361F-0201-M</t>
  </si>
  <si>
    <t>COMPRA No. 000005285 PROVEE. AGUILAR   HERRERA CIA LTDA</t>
  </si>
  <si>
    <t>AUT-020441-0201</t>
  </si>
  <si>
    <t>FC0009362F-0201-M</t>
  </si>
  <si>
    <t>COMPRA No. 000005286 PROVEE. AGUILAR   HERRERA CIA LTDA</t>
  </si>
  <si>
    <t>11/01/2018</t>
  </si>
  <si>
    <t>AUT-020406-0201</t>
  </si>
  <si>
    <t>FC0009351F-0201-M</t>
  </si>
  <si>
    <t>COMPRA No. 000001777 PROVEE. PEÑA MUÑOZ FRANCISCO JAVIER</t>
  </si>
  <si>
    <t>AUT-020433-0201</t>
  </si>
  <si>
    <t>FC0009359F-0201-M</t>
  </si>
  <si>
    <t>COMPRA No. 000387452 PROVEE. ATIMASA S A CUMBAYA</t>
  </si>
  <si>
    <t>12/01/2018</t>
  </si>
  <si>
    <t>AUT-020428-0201</t>
  </si>
  <si>
    <t>FC0009355F-0201-M</t>
  </si>
  <si>
    <t>COMPRA No. 000171043 PROVEE. ROCHA MOLINA JOSE ARMANDO</t>
  </si>
  <si>
    <t>AUT-020442-0201</t>
  </si>
  <si>
    <t>FC0009363F-0201-M</t>
  </si>
  <si>
    <t>COMPRA No. 000005349 PROVEE. AGUILAR   HERRERA CIA LTDA</t>
  </si>
  <si>
    <t>AUT-020461-0201</t>
  </si>
  <si>
    <t>FC0009370F-0201-M</t>
  </si>
  <si>
    <t>COMPRA No. 000005350 PROVEE. AGUILAR   HERRERA CIA LTDA</t>
  </si>
  <si>
    <t>AUT-020462-0201</t>
  </si>
  <si>
    <t>FC0009371F-0201-M</t>
  </si>
  <si>
    <t>COMPRA No. 000011079 PROVEE. ENMARSI CIA. LTDA.</t>
  </si>
  <si>
    <t>AUT-020471-0201</t>
  </si>
  <si>
    <t>NCC000191J-0201-M</t>
  </si>
  <si>
    <t>14/01/2018</t>
  </si>
  <si>
    <t>AUT-020497-0201</t>
  </si>
  <si>
    <t>FC0009394F-0201-M</t>
  </si>
  <si>
    <t>COMPRA No. 000106791 PROVEE. SORESCUM S.A.</t>
  </si>
  <si>
    <t>15/01/2018</t>
  </si>
  <si>
    <t>AUT-020469-0201</t>
  </si>
  <si>
    <t>FC0009378F-0201-M</t>
  </si>
  <si>
    <t>COMPRA No. 000005371 PROVEE. AGUILAR   HERRERA CIA LTDA</t>
  </si>
  <si>
    <t>AUT-020474-0201</t>
  </si>
  <si>
    <t>NCC000192J-0201-M</t>
  </si>
  <si>
    <t>NOTA DE CREDITO DE COMPRA  FC0009378F-0201-M</t>
  </si>
  <si>
    <t>AUT-020495-0201</t>
  </si>
  <si>
    <t>FC0009392F-0201-M</t>
  </si>
  <si>
    <t>COMPRA No. 000161176 PROVEE. NUEVAS OPERACIONES COMERCIALES S A</t>
  </si>
  <si>
    <t>16/01/2018</t>
  </si>
  <si>
    <t>AUT-020459-0201</t>
  </si>
  <si>
    <t>FC0009368F-0201-M</t>
  </si>
  <si>
    <t>COMPRA No. 000005402 PROVEE. AGUILAR   HERRERA CIA LTDA</t>
  </si>
  <si>
    <t>AUT-020460-0201</t>
  </si>
  <si>
    <t>FC0009369F-0201-M</t>
  </si>
  <si>
    <t>COMPRA No. 000005400 PROVEE. AGUILAR   HERRERA CIA LTDA</t>
  </si>
  <si>
    <t>AUT-020466-0201</t>
  </si>
  <si>
    <t>FC0009375F-0201-M</t>
  </si>
  <si>
    <t>COMPRA No. 000000512 PROVEE. JORGE TACO</t>
  </si>
  <si>
    <t>AUT-020565-0201</t>
  </si>
  <si>
    <t>FC0009423F-0201-M</t>
  </si>
  <si>
    <t>COMPRA No. 000033137 PROVEE. INT FOOD SERVICES CORP</t>
  </si>
  <si>
    <t>17/01/2018</t>
  </si>
  <si>
    <t>AUT-020453-0201</t>
  </si>
  <si>
    <t>FC0009364F-0201-M</t>
  </si>
  <si>
    <t>COMPRA No. 000000079 PROVEE. MILTON ANIBAL CABASCANGO</t>
  </si>
  <si>
    <t>AUT-020455-0201</t>
  </si>
  <si>
    <t>FC0009365F-0201-M</t>
  </si>
  <si>
    <t>COMPRA No. 000001779 PROVEE. PEÑA MUÑOZ FRANCISCO JAVIER</t>
  </si>
  <si>
    <t>AUT-020457-0201</t>
  </si>
  <si>
    <t>FC0009367F-0201-M</t>
  </si>
  <si>
    <t>COMPRA No. 000000033 PROVEE. ANGEL RAUL QUINATOA QUINATOA</t>
  </si>
  <si>
    <t>AUT-020496-0201</t>
  </si>
  <si>
    <t>FC0009393F-0201-M</t>
  </si>
  <si>
    <t>COMPRA No. 000166202 PROVEE. PROCAFECOM</t>
  </si>
  <si>
    <t>18/01/2018</t>
  </si>
  <si>
    <t>AUT-020472-0201</t>
  </si>
  <si>
    <t>FC0009379F-0201-M</t>
  </si>
  <si>
    <t>COMPRA No. 000005417 PROVEE. AGUILAR   HERRERA CIA LTDA</t>
  </si>
  <si>
    <t>AUT-020473-0201</t>
  </si>
  <si>
    <t>FC0009380F-0201-M</t>
  </si>
  <si>
    <t>COMPRA No. 000005418 PROVEE. AGUILAR   HERRERA CIA LTDA</t>
  </si>
  <si>
    <t>AUT-020482-0201</t>
  </si>
  <si>
    <t>FC0009381F-0201-M</t>
  </si>
  <si>
    <t>COMPRA No. 000005428 PROVEE. AGUILAR   HERRERA CIA LTDA</t>
  </si>
  <si>
    <t>AUT-020501-0201</t>
  </si>
  <si>
    <t>FC0009398F-0201-M</t>
  </si>
  <si>
    <t>COMPRA No. 000002258 PROVEE. SANCHEZ OJEDA CONSULTORES S.A.</t>
  </si>
  <si>
    <t>20/01/2018</t>
  </si>
  <si>
    <t>AUT-020494-0201</t>
  </si>
  <si>
    <t>FC0009391F-0201-M</t>
  </si>
  <si>
    <t>COMPRA No. 000009022 PROVEE. INTRIAGO VERA BRITANNIA</t>
  </si>
  <si>
    <t>AUT-020498-0201</t>
  </si>
  <si>
    <t>FC0009395F-0201-M</t>
  </si>
  <si>
    <t>COMPRA No. 000681188 PROVEE. ELIPOL SA</t>
  </si>
  <si>
    <t>22/01/2018</t>
  </si>
  <si>
    <t>AUT-020499-0201</t>
  </si>
  <si>
    <t>FC0009396F-0201-M</t>
  </si>
  <si>
    <t>COMPRA No. 000218657 PROVEE. PETROCOMERCIAL  ESTACION SERVICIO VIA AL MAR</t>
  </si>
  <si>
    <t>23/01/2018</t>
  </si>
  <si>
    <t>AUT-020555-0201</t>
  </si>
  <si>
    <t>FC0009412F-0201-M</t>
  </si>
  <si>
    <t>COMPRA No. 000019522 PROVEE. DISMARKET CIA. LTDA.</t>
  </si>
  <si>
    <t>24/01/2018</t>
  </si>
  <si>
    <t>AUT-020518-0201</t>
  </si>
  <si>
    <t>FC0009399F-0201-M</t>
  </si>
  <si>
    <t>COMPRA No. 000005513 PROVEE. AGUILAR   HERRERA CIA LTDA</t>
  </si>
  <si>
    <t>25/01/2018</t>
  </si>
  <si>
    <t>AUT-020519-0201</t>
  </si>
  <si>
    <t>FC0009400F-0201-M</t>
  </si>
  <si>
    <t>COMPRA No. 000005518 PROVEE. AGUILAR   HERRERA CIA LTDA</t>
  </si>
  <si>
    <t>AUT-020520-0201</t>
  </si>
  <si>
    <t>FC0009401F-0201-M</t>
  </si>
  <si>
    <t>COMPRA No. 000005519 PROVEE. AGUILAR   HERRERA CIA LTDA</t>
  </si>
  <si>
    <t>AUT-020540-0201</t>
  </si>
  <si>
    <t>FC0009402F-0201-M</t>
  </si>
  <si>
    <t>COMPRA No. 000001291 PROVEE. GALO ANDRES JIMENEZ SILVA</t>
  </si>
  <si>
    <t>AUT-020554-0201</t>
  </si>
  <si>
    <t>FC0009411F-0201-M</t>
  </si>
  <si>
    <t>COMPRA No. 000255794 PROVEE. DUQUE SILVA CARLOS ARTURO</t>
  </si>
  <si>
    <t>26/01/2018</t>
  </si>
  <si>
    <t>AUT-020542-0201</t>
  </si>
  <si>
    <t>FC0009403F-0201-M</t>
  </si>
  <si>
    <t>COMPRA No. 000000081 PROVEE. MILTON ANIBAL CABASCANGO</t>
  </si>
  <si>
    <t>AUT-020543-0201</t>
  </si>
  <si>
    <t>FC0009404F-0201-M</t>
  </si>
  <si>
    <t>COMPRA No. 000000082 PROVEE. MILTON ANIBAL CABASCANGO</t>
  </si>
  <si>
    <t>AUT-020544-0201</t>
  </si>
  <si>
    <t>FC0009405F-0201-M</t>
  </si>
  <si>
    <t>COMPRA No. 000000083 PROVEE. MILTON ANIBAL CABASCANGO</t>
  </si>
  <si>
    <t>AUT-020547-0201</t>
  </si>
  <si>
    <t>FC0009407F-0201-M</t>
  </si>
  <si>
    <t>COMPRA No. 000045336 PROVEE. SOCIEDAD GGD</t>
  </si>
  <si>
    <t>AUT-020548-0201</t>
  </si>
  <si>
    <t>FC0009408F-0201-M</t>
  </si>
  <si>
    <t>COMPRA No. 000023323 PROVEE. SHEN XIAOZHONG</t>
  </si>
  <si>
    <t>AUT-020559-0201</t>
  </si>
  <si>
    <t>FC0009417F-0201-M</t>
  </si>
  <si>
    <t>COMPRA No. 000005563 PROVEE. AGUILAR   HERRERA CIA LTDA</t>
  </si>
  <si>
    <t>AUT-020560-0201</t>
  </si>
  <si>
    <t>FC0009418F-0201-M</t>
  </si>
  <si>
    <t>COMPRA No. 000005564 PROVEE. AGUILAR   HERRERA CIA LTDA</t>
  </si>
  <si>
    <t>AUT-020567-0201</t>
  </si>
  <si>
    <t>FC0009425F-0201-M</t>
  </si>
  <si>
    <t>COMPRA No. 000003162 PROVEE. VELOZ GANCINO LOURDES MARIBEL</t>
  </si>
  <si>
    <t>27/01/2018</t>
  </si>
  <si>
    <t>AUT-020564-0201</t>
  </si>
  <si>
    <t>FC0009422F-0201-M</t>
  </si>
  <si>
    <t>COMPRA No. 000027101 PROVEE. MPLATZ S.A.</t>
  </si>
  <si>
    <t>AUT-020566-0201</t>
  </si>
  <si>
    <t>FC0009424F-0201-M</t>
  </si>
  <si>
    <t>COMPRA No. 000010061 PROVEE. GAMAPARTES CIA. LTDA.</t>
  </si>
  <si>
    <t>29/01/2018</t>
  </si>
  <si>
    <t>AUT-020558-0201</t>
  </si>
  <si>
    <t>FC0009416F-0201-M</t>
  </si>
  <si>
    <t>COMPRA No. 000000175 PROVEE. SALINAS VILLACRECES Y ASOCIADOS</t>
  </si>
  <si>
    <t>AUT-020561-0201</t>
  </si>
  <si>
    <t>FC0009419F-0201-M</t>
  </si>
  <si>
    <t>COMPRA No. 000005588 PROVEE. AGUILAR   HERRERA CIA LTDA</t>
  </si>
  <si>
    <t>30/01/2018</t>
  </si>
  <si>
    <t>AUT-020552-0201</t>
  </si>
  <si>
    <t>FC0009409F-0201-M</t>
  </si>
  <si>
    <t>COMPRA No. 000073187 PROVEE. MEGA SANTAMARIA S A</t>
  </si>
  <si>
    <t>AUT-020562-0201</t>
  </si>
  <si>
    <t>FC0009420F-0201-M</t>
  </si>
  <si>
    <t>COMPRA No. 000005589 PROVEE. AGUILAR   HERRERA CIA LTDA</t>
  </si>
  <si>
    <t>AUT-020591-0201</t>
  </si>
  <si>
    <t>FC0009434F-0201-M</t>
  </si>
  <si>
    <t>COMPRA No. 000005614 PROVEE. AGUILAR   HERRERA CIA LTDA</t>
  </si>
  <si>
    <t>AUT-020592-0201</t>
  </si>
  <si>
    <t>FC0009435F-0201-M</t>
  </si>
  <si>
    <t>COMPRA No. 000005615 PROVEE. AGUILAR   HERRERA CIA LTDA</t>
  </si>
  <si>
    <t>31/01/2018</t>
  </si>
  <si>
    <t>AUT-020569-0201</t>
  </si>
  <si>
    <t>FC0009426F-0201-M</t>
  </si>
  <si>
    <t>COMPRA No. 000001787 PROVEE. PEÑA MUÑOZ FRANCISCO JAVIER</t>
  </si>
  <si>
    <t>AUT-020593-0201</t>
  </si>
  <si>
    <t>FC0009436F-0201-M</t>
  </si>
  <si>
    <t>COMPRA No. 000005617 PROVEE. AGUILAR   HERRERA CIA LTDA</t>
  </si>
  <si>
    <t>AUT-020596-0201</t>
  </si>
  <si>
    <t>FC0009438F-0201-M</t>
  </si>
  <si>
    <t>COMPRA No. 000005637 PROVEE. AGUILAR   HERRERA CIA LTDA</t>
  </si>
  <si>
    <t>AUT-020609-0201</t>
  </si>
  <si>
    <t>FC0009447F-0201-M</t>
  </si>
  <si>
    <t>COMPRA No. 000655848 PROVEE. CASTILLO VALLADARES SASKYA DOLORES</t>
  </si>
  <si>
    <t>AUT-020615-0201</t>
  </si>
  <si>
    <t>FC0009453F-0201-M</t>
  </si>
  <si>
    <t>COMPRA No. 000000339 PROVEE. CACHAGUAY GONZALEZ DIEGO LUIS</t>
  </si>
  <si>
    <t>MNP001004J-0201</t>
  </si>
  <si>
    <t>DIARIO DE IMPUESTOS ENERO-18</t>
  </si>
  <si>
    <t>TOTAL ENERO ------&gt;</t>
  </si>
  <si>
    <t>01/02/2018</t>
  </si>
  <si>
    <t>AUT-020597-0201</t>
  </si>
  <si>
    <t>FC0009439F-0201-M</t>
  </si>
  <si>
    <t>COMPRA No. 000005643 PROVEE. AGUILAR   HERRERA CIA LTDA</t>
  </si>
  <si>
    <t>AUT-020598-0201</t>
  </si>
  <si>
    <t>FC0009440F-0201-M</t>
  </si>
  <si>
    <t>COMPRA No. 000005646 PROVEE. AGUILAR   HERRERA CIA LTDA</t>
  </si>
  <si>
    <t>AUT-020599-0201</t>
  </si>
  <si>
    <t>FC0009441F-0201-M</t>
  </si>
  <si>
    <t>COMPRA No. 000005653 PROVEE. AGUILAR   HERRERA CIA LTDA</t>
  </si>
  <si>
    <t>AUT-020600-0201</t>
  </si>
  <si>
    <t>FC0009442F-0201-M</t>
  </si>
  <si>
    <t>COMPRA No. 000035772 PROVEE. SECOYA S A</t>
  </si>
  <si>
    <t>AUT-020601-0201</t>
  </si>
  <si>
    <t>FC0009443F-0201-M</t>
  </si>
  <si>
    <t>COMPRA No. 000035785 PROVEE. SECOYA S A</t>
  </si>
  <si>
    <t>AUT-020610-0201</t>
  </si>
  <si>
    <t>FC0009448F-0201-M</t>
  </si>
  <si>
    <t>COMPRA No. 000078397 PROVEE. DULCAFE S.A.</t>
  </si>
  <si>
    <t>AUT-020611-0201</t>
  </si>
  <si>
    <t>FC0009449F-0201-M</t>
  </si>
  <si>
    <t>COMPRA No. 000037275 PROVEE. PETROPLATINUM CIA LTDA</t>
  </si>
  <si>
    <t>AUT-020616-0201</t>
  </si>
  <si>
    <t>FC0009454F-0201-M</t>
  </si>
  <si>
    <t>COMPRA No. 000989993 PROVEE. LAARCOM COMUNICACIONES Y SEGURIDAD CIA LTDA</t>
  </si>
  <si>
    <t>AUT-020722-0201</t>
  </si>
  <si>
    <t>FC0009501F-0201-M</t>
  </si>
  <si>
    <t>COMPRA No. 006658836 PROVEE. SERVICIOS DE TELECOMUNICACIONES SETEL S.A.</t>
  </si>
  <si>
    <t>AUT-020723-0201</t>
  </si>
  <si>
    <t>FC0009502F-0201-M</t>
  </si>
  <si>
    <t>COMPRA No. 006509206 PROVEE. SERVICIOS DE TELECOMUNICACIONES SETEL S.A.</t>
  </si>
  <si>
    <t>02/02/2018</t>
  </si>
  <si>
    <t>AUT-020584-0201</t>
  </si>
  <si>
    <t>FC0009429F-0201-M</t>
  </si>
  <si>
    <t>COMPRA No. 000028951 PROVEE. GRUPO ACERCONS CIA LTDA</t>
  </si>
  <si>
    <t>AUT-020589-0201</t>
  </si>
  <si>
    <t>FC0009432F-0201-M</t>
  </si>
  <si>
    <t>COMPRA No. 000000406 PROVEE. CARRANCO PIEDRA MARIA TERESA</t>
  </si>
  <si>
    <t>AUT-020590-0201</t>
  </si>
  <si>
    <t>FC0009433F-0201-M</t>
  </si>
  <si>
    <t>COMPRA No. 000000407 PROVEE. CARRANCO PIEDRA MARIA TERESA</t>
  </si>
  <si>
    <t>AUT-020594-0201</t>
  </si>
  <si>
    <t>FC0009437F-0201-M</t>
  </si>
  <si>
    <t>COMPRA No. 000009552 PROVEE. GRANDA AGUIRRE MARTHA DOLORES</t>
  </si>
  <si>
    <t>AUT-020602-0201</t>
  </si>
  <si>
    <t>FC0009444F-0201-M</t>
  </si>
  <si>
    <t>COMPRA No. 000000252 PROVEE. JURADO VILLAGOMEZ EDISON ANCIZAR</t>
  </si>
  <si>
    <t>AUT-020604-0201</t>
  </si>
  <si>
    <t>FC0009445F-0201-M</t>
  </si>
  <si>
    <t>COMPRA No. 000005690 PROVEE. AGUILAR   HERRERA CIA LTDA</t>
  </si>
  <si>
    <t>03/02/2018</t>
  </si>
  <si>
    <t>AUT-020612-0201</t>
  </si>
  <si>
    <t>FC0009450F-0201-M</t>
  </si>
  <si>
    <t>COMPRA No. 000008919 PROVEE. GARZON VILLARROEL HECTOR RAMIRO</t>
  </si>
  <si>
    <t>AUT-020718-0201</t>
  </si>
  <si>
    <t>FC0009497F-0201-M</t>
  </si>
  <si>
    <t>COMPRA No. 086520751 PROVEE. CORPORACION NACIONAL DE TELECOMUNICACIONES CNT S A</t>
  </si>
  <si>
    <t>AUT-020719-0201</t>
  </si>
  <si>
    <t>FC0009498F-0201-M</t>
  </si>
  <si>
    <t>COMPRA No. 086520753 PROVEE. CORPORACION NACIONAL DE TELECOMUNICACIONES CNT S A</t>
  </si>
  <si>
    <t>AUT-020720-0201</t>
  </si>
  <si>
    <t>FC0009499F-0201-M</t>
  </si>
  <si>
    <t>COMPRA No. 086652378 PROVEE. CORPORACION NACIONAL DE TELECOMUNICACIONES CNT S A</t>
  </si>
  <si>
    <t>AUT-020721-0201</t>
  </si>
  <si>
    <t>FC0009500F-0201-M</t>
  </si>
  <si>
    <t>COMPRA No. 086520752 PROVEE. CORPORACION NACIONAL DE TELECOMUNICACIONES CNT S A</t>
  </si>
  <si>
    <t>04/02/2018</t>
  </si>
  <si>
    <t>AUT-020613-0201</t>
  </si>
  <si>
    <t>FC0009451F-0201-M</t>
  </si>
  <si>
    <t>COMPRA No. 000203877 PROVEE. NUEVAS OPERACIONES COMERCIALES S A</t>
  </si>
  <si>
    <t>05/02/2018</t>
  </si>
  <si>
    <t>AUT-020614-0201</t>
  </si>
  <si>
    <t>FC0009452F-0201-M</t>
  </si>
  <si>
    <t>COMPRA No. 000005708 PROVEE. AGUILAR   HERRERA CIA LTDA</t>
  </si>
  <si>
    <t>AUT-020617-0201</t>
  </si>
  <si>
    <t>FC0009455F-0201-M</t>
  </si>
  <si>
    <t>COMPRA No. 000348039 PROVEE. SALAZAR TRUJILLO CARMEN ADELINA</t>
  </si>
  <si>
    <t>AUT-020630-0201</t>
  </si>
  <si>
    <t>FC0009457F-0201-M</t>
  </si>
  <si>
    <t>COMPRA No. 000208137 PROVEE. COMERCIAL KYWI S A</t>
  </si>
  <si>
    <t>AUT-020639-0201</t>
  </si>
  <si>
    <t>FC0009458F-0201-M</t>
  </si>
  <si>
    <t>COMPRA No. 000002263 PROVEE. SANCHEZ OJEDA CONSULTORES S.A.</t>
  </si>
  <si>
    <t>AUT-020640-0201</t>
  </si>
  <si>
    <t>FC0009459F-0201-M</t>
  </si>
  <si>
    <t>COMPRA No. 015448029 PROVEE. CONECEL</t>
  </si>
  <si>
    <t>06/02/2018</t>
  </si>
  <si>
    <t>AUT-020628-0201</t>
  </si>
  <si>
    <t>FC0009456F-0201-M</t>
  </si>
  <si>
    <t>COMPRA No. 000035716 PROVEE. PRINT EASY</t>
  </si>
  <si>
    <t>07/02/2018</t>
  </si>
  <si>
    <t>AUT-020641-0201</t>
  </si>
  <si>
    <t>FC0009460F-0201-M</t>
  </si>
  <si>
    <t>COMPRA No. 000005748 PROVEE. AGUILAR   HERRERA CIA LTDA</t>
  </si>
  <si>
    <t>AUT-020653-0201</t>
  </si>
  <si>
    <t>FC0009470F-0201-M</t>
  </si>
  <si>
    <t>COMPRA No. 000019969 PROVEE. SANTAMARIA BONILLA MANUEL FREDY</t>
  </si>
  <si>
    <t>AUT-020671-0201</t>
  </si>
  <si>
    <t>FC0009479F-0201-M</t>
  </si>
  <si>
    <t>COMPRA No. 000026977 PROVEE. AGUILAR   HERRERA CIA LTDA</t>
  </si>
  <si>
    <t>AUT-020675-0201</t>
  </si>
  <si>
    <t>NCC000193J-0201-M</t>
  </si>
  <si>
    <t>NOTA DE CREDITO DE COMPRA  FC0009479F-0201-M</t>
  </si>
  <si>
    <t>08/02/2018</t>
  </si>
  <si>
    <t>AUT-020642-0201</t>
  </si>
  <si>
    <t>FC0009461F-0201-M</t>
  </si>
  <si>
    <t>COMPRA No. 000005765 PROVEE. AGUILAR   HERRERA CIA LTDA</t>
  </si>
  <si>
    <t>AUT-020643-0201</t>
  </si>
  <si>
    <t>FC0009462F-0201-M</t>
  </si>
  <si>
    <t>COMPRA No. 000005772 PROVEE. AGUILAR   HERRERA CIA LTDA</t>
  </si>
  <si>
    <t>AUT-020644-0201</t>
  </si>
  <si>
    <t>FC0009463F-0201-M</t>
  </si>
  <si>
    <t>COMPRA No. 000005773 PROVEE. AGUILAR   HERRERA CIA LTDA</t>
  </si>
  <si>
    <t>AUT-020672-0201</t>
  </si>
  <si>
    <t>FC0009480F-0201-M</t>
  </si>
  <si>
    <t>COMPRA No. 011346844 PROVEE. ECUASISTENCIA S.A.</t>
  </si>
  <si>
    <t>AUT-020673-0201</t>
  </si>
  <si>
    <t>FC0009481F-0201-M</t>
  </si>
  <si>
    <t>COMPRA No. 000455131 PROVEE. ATIMASA S A CUMBAYA</t>
  </si>
  <si>
    <t>09/02/2018</t>
  </si>
  <si>
    <t>AUT-020645-0201</t>
  </si>
  <si>
    <t>FC0009464F-0201-M</t>
  </si>
  <si>
    <t>COMPRA No. 000000086 PROVEE. MILTON ANIBAL CABASCANGO</t>
  </si>
  <si>
    <t>AUT-020646-0201</t>
  </si>
  <si>
    <t>FC0009465F-0201-M</t>
  </si>
  <si>
    <t>COMPRA No. 000000085 PROVEE. MILTON ANIBAL CABASCANGO</t>
  </si>
  <si>
    <t>AUT-020647-0201</t>
  </si>
  <si>
    <t>FC0009466F-0201-M</t>
  </si>
  <si>
    <t>COMPRA No. 000000087 PROVEE. MILTON ANIBAL CABASCANGO</t>
  </si>
  <si>
    <t>AUT-020649-0201</t>
  </si>
  <si>
    <t>FC0009467F-0201-M</t>
  </si>
  <si>
    <t>COMPRA No. 000000023 PROVEE. CABASCANGO SALAZAR NELSON JAVIER</t>
  </si>
  <si>
    <t>AUT-020674-0201</t>
  </si>
  <si>
    <t>FC0009482F-0201-M</t>
  </si>
  <si>
    <t>COMPRA No. 000057906 PROVEE. ZAVALA VILLAMAR</t>
  </si>
  <si>
    <t>AUT-020710-0201</t>
  </si>
  <si>
    <t>FC0009488F-0201-M</t>
  </si>
  <si>
    <t>COMPRA No. 000002537 PROVEE. CITS COLOMA IZQUIERDO</t>
  </si>
  <si>
    <t>11/02/2018</t>
  </si>
  <si>
    <t>AUT-020711-0201</t>
  </si>
  <si>
    <t>FC0009489F-0201-M</t>
  </si>
  <si>
    <t>COMPRA No. 000656568 PROVEE. JONAS EGBERTO CORONEL PIÑA</t>
  </si>
  <si>
    <t>12/02/2018</t>
  </si>
  <si>
    <t>AUT-020651-0201</t>
  </si>
  <si>
    <t>FC0009468F-0201-M</t>
  </si>
  <si>
    <t>COMPRA No. 000000516 PROVEE. EBERTO UNAUCHO</t>
  </si>
  <si>
    <t>14/02/2018</t>
  </si>
  <si>
    <t>AUT-020669-0201</t>
  </si>
  <si>
    <t>FC0009477F-0201-M</t>
  </si>
  <si>
    <t>COMPRA No. 000367643 PROVEE. FLACHIER DEL ALCAZAR MARIA CECILIA</t>
  </si>
  <si>
    <t>19/02/2018</t>
  </si>
  <si>
    <t>AUT-020713-0201</t>
  </si>
  <si>
    <t>FC0009492F-0201-M</t>
  </si>
  <si>
    <t>COMPRA No. 000047798 PROVEE. PROCAFECOM</t>
  </si>
  <si>
    <t>AUT-020724-0201</t>
  </si>
  <si>
    <t>FC0009503F-0201-M</t>
  </si>
  <si>
    <t>COMPRA No. 000032912 PROVEE. CASABACA S A</t>
  </si>
  <si>
    <t>AUT-020725-0201</t>
  </si>
  <si>
    <t>FC0009504F-0201-M</t>
  </si>
  <si>
    <t>COMPRA No. 000079189 PROVEE. INT FOOD SERVICES CORP</t>
  </si>
  <si>
    <t>20/02/2018</t>
  </si>
  <si>
    <t>AUT-020707-0201</t>
  </si>
  <si>
    <t>FC0009485F-0201-M</t>
  </si>
  <si>
    <t>COMPRA No. 000005890 PROVEE. AGUILAR   HERRERA CIA LTDA</t>
  </si>
  <si>
    <t>AUT-020708-0201</t>
  </si>
  <si>
    <t>FC0009486F-0201-M</t>
  </si>
  <si>
    <t>COMPRA No. 000005903 PROVEE. AGUILAR   HERRERA CIA LTDA</t>
  </si>
  <si>
    <t>AUT-020714-0201</t>
  </si>
  <si>
    <t>FC0009493F-0201-M</t>
  </si>
  <si>
    <t>COMPRA No. 000081956 PROVEE. DULCAFE S.A.</t>
  </si>
  <si>
    <t>AUT-020716-0201</t>
  </si>
  <si>
    <t>FC0009495F-0201-M</t>
  </si>
  <si>
    <t>COMPRA No. 000461206 PROVEE. ATIMASA S A CUMBAYA</t>
  </si>
  <si>
    <t>AUT-020744-0201</t>
  </si>
  <si>
    <t>FC0009508F-0201-M</t>
  </si>
  <si>
    <t>COMPRA No. 000301224 PROVEE. NUEVAS OPERACIONES COMERCIALES S A</t>
  </si>
  <si>
    <t>AUT-020745-0201</t>
  </si>
  <si>
    <t>FC0009509F-0201-M</t>
  </si>
  <si>
    <t>COMPRA No. 000000346 PROVEE. CACHAGUAY GONZALEZ DIEGO LUIS</t>
  </si>
  <si>
    <t>AUT-020748-0201</t>
  </si>
  <si>
    <t>FC0009510F-0201-M</t>
  </si>
  <si>
    <t>COMPRA No. 000003026 PROVEE. PENA ARAUJO  MANUEL HERNAN</t>
  </si>
  <si>
    <t>21/02/2018</t>
  </si>
  <si>
    <t>AUT-020709-0201</t>
  </si>
  <si>
    <t>FC0009487F-0201-M</t>
  </si>
  <si>
    <t>COMPRA No. 000005921 PROVEE. AGUILAR   HERRERA CIA LTDA</t>
  </si>
  <si>
    <t>AUT-020715-0201</t>
  </si>
  <si>
    <t>FC0009494F-0201-M</t>
  </si>
  <si>
    <t>COMPRA No. 000116251 PROVEE. ARCGOLD DEL ECUADOR S</t>
  </si>
  <si>
    <t>AUT-020815-0201</t>
  </si>
  <si>
    <t>FC0009547F-0201-M</t>
  </si>
  <si>
    <t>COMPRA No. 001366979 PROVEE. OTECEL S A</t>
  </si>
  <si>
    <t>22/02/2018</t>
  </si>
  <si>
    <t>AUT-020749-0201</t>
  </si>
  <si>
    <t>FC0009511F-0201-M</t>
  </si>
  <si>
    <t>COMPRA No. 000005944 PROVEE. AGUILAR   HERRERA CIA LTDA</t>
  </si>
  <si>
    <t>AUT-020750-0201</t>
  </si>
  <si>
    <t>FC0009512F-0201-M</t>
  </si>
  <si>
    <t>COMPRA No. 000005947 PROVEE. AGUILAR   HERRERA CIA LTDA</t>
  </si>
  <si>
    <t>23/02/2018</t>
  </si>
  <si>
    <t>AUT-020736-0201</t>
  </si>
  <si>
    <t>FC0009505F-0201-M</t>
  </si>
  <si>
    <t>COMPRA No. 000000518 PROVEE. MEDARDO MOYAN</t>
  </si>
  <si>
    <t>AUT-020738-0201</t>
  </si>
  <si>
    <t>FC0009506F-0201-M</t>
  </si>
  <si>
    <t>COMPRA No. 000000088 PROVEE. MILTON ANIBAL CABASCANGO</t>
  </si>
  <si>
    <t>AUT-020739-0201</t>
  </si>
  <si>
    <t>FC0009507F-0201-M</t>
  </si>
  <si>
    <t>COMPRA No. 000000089 PROVEE. MILTON ANIBAL CABASCANGO</t>
  </si>
  <si>
    <t>24/02/2018</t>
  </si>
  <si>
    <t>AUT-020752-0201</t>
  </si>
  <si>
    <t>FC0009514F-0201-M</t>
  </si>
  <si>
    <t>COMPRA No. 000002138 PROVEE. HERNANDEZ GUERRERO DIEGO FERNANDO</t>
  </si>
  <si>
    <t>AUT-020756-0201</t>
  </si>
  <si>
    <t>FC0009518F-0201-M</t>
  </si>
  <si>
    <t>COMPRA No. 000072993 PROVEE. DELILU CAFETERIA S.A.</t>
  </si>
  <si>
    <t>26/02/2018</t>
  </si>
  <si>
    <t>AUT-020751-0201</t>
  </si>
  <si>
    <t>FC0009513F-0201-M</t>
  </si>
  <si>
    <t>COMPRA No. 000005995 PROVEE. AGUILAR   HERRERA CIA LTDA</t>
  </si>
  <si>
    <t>AUT-020754-0201</t>
  </si>
  <si>
    <t>FC0009516F-0201-M</t>
  </si>
  <si>
    <t>COMPRA No. 000327319 PROVEE. ATIMASA S A CUMBAYA</t>
  </si>
  <si>
    <t>AUT-020755-0201</t>
  </si>
  <si>
    <t>FC0009517F-0201-M</t>
  </si>
  <si>
    <t>COMPRA No. 001030426 PROVEE. PECMANOL CIA LTDA</t>
  </si>
  <si>
    <t>27/02/2018</t>
  </si>
  <si>
    <t>AUT-020784-0201</t>
  </si>
  <si>
    <t>FC0009530F-0201-M</t>
  </si>
  <si>
    <t>COMPRA No. 000018526 PROVEE. DELI INTERNACIONAL S A</t>
  </si>
  <si>
    <t>28/02/2018</t>
  </si>
  <si>
    <t>AUT-020762-0201</t>
  </si>
  <si>
    <t>FC0009519F-0201-M</t>
  </si>
  <si>
    <t>COMPRA No. 000006038 PROVEE. AGUILAR   HERRERA CIA LTDA</t>
  </si>
  <si>
    <t>AUT-020763-0201</t>
  </si>
  <si>
    <t>FC0009520F-0201-M</t>
  </si>
  <si>
    <t>COMPRA No. 000006039 PROVEE. AGUILAR   HERRERA CIA LTDA</t>
  </si>
  <si>
    <t>MNP001066J-0201</t>
  </si>
  <si>
    <t>DIARIO DE IMPUESTOS FEB-2018</t>
  </si>
  <si>
    <t>MNP001072J-0201</t>
  </si>
  <si>
    <t>RECLASIFICACION TEMPORAL CAJA CHIAC</t>
  </si>
  <si>
    <t>TOTAL FEBRERO ------&gt;</t>
  </si>
  <si>
    <t>01/03/2018</t>
  </si>
  <si>
    <t>AUT-020788-0201</t>
  </si>
  <si>
    <t>FC0009534F-0201-M</t>
  </si>
  <si>
    <t>COMPRA No. 000035832 PROVEE. SECOYA S A</t>
  </si>
  <si>
    <t>AUT-020789-0201</t>
  </si>
  <si>
    <t>FC0009535F-0201-M</t>
  </si>
  <si>
    <t>COMPRA No. 000998477 PROVEE. LAARCOM COMUNICACIONES Y SEGURIDAD CIA LTDA</t>
  </si>
  <si>
    <t>AUT-020790-0201</t>
  </si>
  <si>
    <t>FC0009536F-0201-M</t>
  </si>
  <si>
    <t>COMPRA No. 000102358 PROVEE. OTECEL S A</t>
  </si>
  <si>
    <t>AUT-020814-0201</t>
  </si>
  <si>
    <t>FC0009546F-0201-M</t>
  </si>
  <si>
    <t>COMPRA No. 000008203 PROVEE. SURTI-LLANTAS CIA. LTDA</t>
  </si>
  <si>
    <t>AUT-020891-0201</t>
  </si>
  <si>
    <t>FC0009585F-0201-M</t>
  </si>
  <si>
    <t>COMPRA No. 006948210 PROVEE. SERVICIOS DE TELECOMUNICACIONES SETEL S.A.</t>
  </si>
  <si>
    <t>AUT-020892-0201</t>
  </si>
  <si>
    <t>FC0009586F-0201-M</t>
  </si>
  <si>
    <t>COMPRA No. 006801091 PROVEE. SERVICIOS DE TELECOMUNICACIONES SETEL S.A.</t>
  </si>
  <si>
    <t>AUT-021253-0201</t>
  </si>
  <si>
    <t>NCC000200F-0201-M</t>
  </si>
  <si>
    <t>AUT-021254-0201</t>
  </si>
  <si>
    <t>FC0009765F-0201-M</t>
  </si>
  <si>
    <t>02/03/2018</t>
  </si>
  <si>
    <t>AUT-020785-0201</t>
  </si>
  <si>
    <t>FC0009531F-0201-M</t>
  </si>
  <si>
    <t>COMPRA No. 000399114 PROVEE. FLACHIER DEL ALCAZAR MARIA CECILIA</t>
  </si>
  <si>
    <t>AUT-020786-0201</t>
  </si>
  <si>
    <t>FC0009532F-0201-M</t>
  </si>
  <si>
    <t>COMPRA No. 000000410 PROVEE. CARRANCO PIEDRA MARIA TERESA</t>
  </si>
  <si>
    <t>AUT-020787-0201</t>
  </si>
  <si>
    <t>FC0009533F-0201-M</t>
  </si>
  <si>
    <t>COMPRA No. 000000411 PROVEE. CARRANCO PIEDRA MARIA TERESA</t>
  </si>
  <si>
    <t>AUT-020791-0201</t>
  </si>
  <si>
    <t>FC0009537F-0201-M</t>
  </si>
  <si>
    <t>COMPRA No. 000008604 PROVEE. CASABACA S A</t>
  </si>
  <si>
    <t>AUT-020812-0201</t>
  </si>
  <si>
    <t>FC0009544F-0201-M</t>
  </si>
  <si>
    <t>COMPRA No. 000307069 PROVEE. NUEVAS OPERACIONES COMERCIALES S A</t>
  </si>
  <si>
    <t>AUT-020890-0201</t>
  </si>
  <si>
    <t>NCC000195J-0201-M</t>
  </si>
  <si>
    <t>03/03/2018</t>
  </si>
  <si>
    <t>AUT-020893-0201</t>
  </si>
  <si>
    <t>FC0009587F-0201-M</t>
  </si>
  <si>
    <t>COMPRA No. 088504411 PROVEE. CORPORACION NACIONAL DE TELECOMUNICACIONES CNT S A</t>
  </si>
  <si>
    <t>AUT-020894-0201</t>
  </si>
  <si>
    <t>FC0009588F-0201-M</t>
  </si>
  <si>
    <t>COMPRA No. 088504412 PROVEE. CORPORACION NACIONAL DE TELECOMUNICACIONES CNT S A</t>
  </si>
  <si>
    <t>AUT-020895-0201</t>
  </si>
  <si>
    <t>FC0009589F-0201-M</t>
  </si>
  <si>
    <t>COMPRA No. 088504413 PROVEE. CORPORACION NACIONAL DE TELECOMUNICACIONES CNT S A</t>
  </si>
  <si>
    <t>AUT-020896-0201</t>
  </si>
  <si>
    <t>FC0009590F-0201-M</t>
  </si>
  <si>
    <t>COMPRA No. 088670887 PROVEE. CORPORACION NACIONAL DE TELECOMUNICACIONES CNT S A</t>
  </si>
  <si>
    <t>04/03/2018</t>
  </si>
  <si>
    <t>AUT-020775-0201</t>
  </si>
  <si>
    <t>FC0009526F-0201-M</t>
  </si>
  <si>
    <t>COMPRA No. 000001799 PROVEE. PEÑA MUÑOZ FRANCISCO JAVIER</t>
  </si>
  <si>
    <t>AUT-020813-0201</t>
  </si>
  <si>
    <t>FC0009545F-0201-M</t>
  </si>
  <si>
    <t>COMPRA No. 015995774 PROVEE. CONECEL</t>
  </si>
  <si>
    <t>05/03/2018</t>
  </si>
  <si>
    <t>AUT-020777-0201</t>
  </si>
  <si>
    <t>FC0009527F-0201-M</t>
  </si>
  <si>
    <t>COMPRA No. 000009595 PROVEE. GRANDA AGUIRRE MARTHA DOLORES</t>
  </si>
  <si>
    <t>AUT-020779-0201</t>
  </si>
  <si>
    <t>FC0009528F-0201-M</t>
  </si>
  <si>
    <t>COMPRA No. 000006106 PROVEE. AGUILAR   HERRERA CIA LTDA</t>
  </si>
  <si>
    <t>AUT-020808-0201</t>
  </si>
  <si>
    <t>FC0009540F-0201-M</t>
  </si>
  <si>
    <t>COMPRA No. 011573109 PROVEE. ECUASISTENCIA S.A.</t>
  </si>
  <si>
    <t>AUT-020809-0201</t>
  </si>
  <si>
    <t>FC0009541F-0201-M</t>
  </si>
  <si>
    <t>COMPRA No. 000058004 PROVEE. BANCO PICHINCHA C A</t>
  </si>
  <si>
    <t>AUT-020854-0201</t>
  </si>
  <si>
    <t>FC0009561F-0201-M</t>
  </si>
  <si>
    <t>COMPRA No. 000002314 PROVEE. SANCHEZ OJEDA CONSULTORES S.A.</t>
  </si>
  <si>
    <t>06/03/2018</t>
  </si>
  <si>
    <t>AUT-020807-0201</t>
  </si>
  <si>
    <t>FC0009539F-0201-M</t>
  </si>
  <si>
    <t>COMPRA No. 000000011 PROVEE. INTACO ECUADOR S A</t>
  </si>
  <si>
    <t>07/03/2018</t>
  </si>
  <si>
    <t>AUT-020816-0201</t>
  </si>
  <si>
    <t>FC0009548F-0201-M</t>
  </si>
  <si>
    <t>COMPRA No. 000006137 PROVEE. AGUILAR   HERRERA CIA LTDA</t>
  </si>
  <si>
    <t>AUT-020817-0201</t>
  </si>
  <si>
    <t>FC0009549F-0201-M</t>
  </si>
  <si>
    <t>COMPRA No. 000028657 PROVEE. AGUILAR   HERRERA CIA LTDA</t>
  </si>
  <si>
    <t>AUT-020819-0201</t>
  </si>
  <si>
    <t>FC0009550F-0201-M</t>
  </si>
  <si>
    <t>COMPRA No. 000006148 PROVEE. AGUILAR   HERRERA CIA LTDA</t>
  </si>
  <si>
    <t>AUT-020823-0201</t>
  </si>
  <si>
    <t>FC0009555F-0201-M</t>
  </si>
  <si>
    <t>COMPRA No. 000003841 PROVEE. PIGE PROVEEDORA INDUSTRIAL GUANTERA ECUATORIANA</t>
  </si>
  <si>
    <t>AUT-020880-0201</t>
  </si>
  <si>
    <t>FC0009580F-0201-M</t>
  </si>
  <si>
    <t>COMPRA No. 000132694 PROVEE. COMERCIAL KYWI S A</t>
  </si>
  <si>
    <t>AUT-020932-0201</t>
  </si>
  <si>
    <t>NCC000196F-0201-M</t>
  </si>
  <si>
    <t>AUT-020939-0201</t>
  </si>
  <si>
    <t>FC0009607F-0201-M</t>
  </si>
  <si>
    <t>08/03/2018</t>
  </si>
  <si>
    <t>AUT-020820-0201</t>
  </si>
  <si>
    <t>FC0009551F-0201-M</t>
  </si>
  <si>
    <t>COMPRA No. 000006160 PROVEE. AGUILAR   HERRERA CIA LTDA</t>
  </si>
  <si>
    <t>AUT-020821-0201</t>
  </si>
  <si>
    <t>FC0009553F-0201-M</t>
  </si>
  <si>
    <t>COMPRA No. 000432302 PROVEE. ATIMASA S A CUMBAYA</t>
  </si>
  <si>
    <t>AUT-020840-0201</t>
  </si>
  <si>
    <t>FC0009556F-0201-M</t>
  </si>
  <si>
    <t>COMPRA No. 000006168 PROVEE. AGUILAR   HERRERA CIA LTDA</t>
  </si>
  <si>
    <t>09/03/2018</t>
  </si>
  <si>
    <t>AUT-020855-0201</t>
  </si>
  <si>
    <t>FC0009562F-0201-M</t>
  </si>
  <si>
    <t>COMPRA No. 000000325 PROVEE. YANEZ APONTE PEDRO JOSE</t>
  </si>
  <si>
    <t>AUT-020856-0201</t>
  </si>
  <si>
    <t>FC0009563F-0201-M</t>
  </si>
  <si>
    <t>COMPRA No. 000000326 PROVEE. YANEZ APONTE PEDRO JOSE</t>
  </si>
  <si>
    <t>AUT-020857-0201</t>
  </si>
  <si>
    <t>FC0009564F-0201-M</t>
  </si>
  <si>
    <t>COMPRA No. 000029601 PROVEE. QUALISABOR S.A.</t>
  </si>
  <si>
    <t>10/03/2018</t>
  </si>
  <si>
    <t>AUT-020842-0201</t>
  </si>
  <si>
    <t>FC0009558F-0201-M</t>
  </si>
  <si>
    <t>COMPRA No. 018315628 PROVEE. MEGA SANTAMARIA S A</t>
  </si>
  <si>
    <t>AUT-020844-0201</t>
  </si>
  <si>
    <t>FC0009559F-0201-M</t>
  </si>
  <si>
    <t>COMPRA No. 000240368 PROVEE. MEGA SANTAMARIA S A</t>
  </si>
  <si>
    <t>AUT-020862-0201</t>
  </si>
  <si>
    <t>FC0009566F-0201-M</t>
  </si>
  <si>
    <t>COMPRA No. 000179816 PROVEE. COMERCIAL EL ARBOLITO CIA</t>
  </si>
  <si>
    <t>12/03/2018</t>
  </si>
  <si>
    <t>AUT-020843-0201</t>
  </si>
  <si>
    <t>NCC000194F-0201-M</t>
  </si>
  <si>
    <t>AUT-020845-0201</t>
  </si>
  <si>
    <t>FC0009560F-0201-M</t>
  </si>
  <si>
    <t>COMPRA No. 000006223 PROVEE. AGUILAR   HERRERA CIA LTDA</t>
  </si>
  <si>
    <t>AUT-020868-0201</t>
  </si>
  <si>
    <t>FC0009571F-0201-M</t>
  </si>
  <si>
    <t>COMPRA No. 001003591 PROVEE. LAARCOM COMUNICACIONES Y SEGURIDAD CIA LTDA</t>
  </si>
  <si>
    <t>AUT-020882-0201</t>
  </si>
  <si>
    <t>FC0009582F-0201-M</t>
  </si>
  <si>
    <t>COMPRA No. 001003590 PROVEE. LAARCOM COMUNICACIONES Y SEGURIDAD CIA LTDA</t>
  </si>
  <si>
    <t>AUT-020897-0201</t>
  </si>
  <si>
    <t>FC0009591F-0201-M</t>
  </si>
  <si>
    <t>COMPRA No. 043792908 PROVEE. OTECEL S A</t>
  </si>
  <si>
    <t>13/03/2018</t>
  </si>
  <si>
    <t>AUT-020872-0201</t>
  </si>
  <si>
    <t>FC0009572F-0201-M</t>
  </si>
  <si>
    <t>COMPRA No. 000029037 PROVEE. AGUILAR   HERRERA CIA LTDA</t>
  </si>
  <si>
    <t>AUT-020881-0201</t>
  </si>
  <si>
    <t>FC0009581F-0201-M</t>
  </si>
  <si>
    <t>COMPRA No. 000261289 PROVEE. COMBUSTIBLES DEL ECUADOR SA</t>
  </si>
  <si>
    <t>AUT-020938-0201</t>
  </si>
  <si>
    <t>NCC000199F-0201-M</t>
  </si>
  <si>
    <t>AUT-020940-0201</t>
  </si>
  <si>
    <t>FC0009608F-0201-M</t>
  </si>
  <si>
    <t>14/03/2018</t>
  </si>
  <si>
    <t>AUT-020867-0201</t>
  </si>
  <si>
    <t>FC0009570F-0201-M</t>
  </si>
  <si>
    <t>COMPRA No. 000113709 PROVEE. AUTOSERVICIOS LA PAMPA</t>
  </si>
  <si>
    <t>AUT-020873-0201</t>
  </si>
  <si>
    <t>FC0009573F-0201-M</t>
  </si>
  <si>
    <t>COMPRA No. 000006261 PROVEE. AGUILAR   HERRERA CIA LTDA</t>
  </si>
  <si>
    <t>AUT-020874-0201</t>
  </si>
  <si>
    <t>FC0009574F-0201-M</t>
  </si>
  <si>
    <t>COMPRA No. 000006266 PROVEE. AGUILAR   HERRERA CIA LTDA</t>
  </si>
  <si>
    <t>15/03/2018</t>
  </si>
  <si>
    <t>AUT-020875-0201</t>
  </si>
  <si>
    <t>FC0009575F-0201-M</t>
  </si>
  <si>
    <t>COMPRA No. 000006287 PROVEE. AGUILAR   HERRERA CIA LTDA</t>
  </si>
  <si>
    <t>AUT-020876-0201</t>
  </si>
  <si>
    <t>FC0009576F-0201-M</t>
  </si>
  <si>
    <t>COMPRA No. 000006288 PROVEE. AGUILAR   HERRERA CIA LTDA</t>
  </si>
  <si>
    <t>16/03/2018</t>
  </si>
  <si>
    <t>AUT-020877-0201</t>
  </si>
  <si>
    <t>FC0009577F-0201-M</t>
  </si>
  <si>
    <t>COMPRA No. 000006326 PROVEE. AGUILAR   HERRERA CIA LTDA</t>
  </si>
  <si>
    <t>AUT-020878-0201</t>
  </si>
  <si>
    <t>FC0009578F-0201-M</t>
  </si>
  <si>
    <t>COMPRA No. 000029339 PROVEE. AGUILAR   HERRERA CIA LTDA</t>
  </si>
  <si>
    <t>AUT-020937-0201</t>
  </si>
  <si>
    <t>NCC000198F-0201-M</t>
  </si>
  <si>
    <t>AUT-020941-0201</t>
  </si>
  <si>
    <t>FC0009609F-0201-M</t>
  </si>
  <si>
    <t>17/03/2018</t>
  </si>
  <si>
    <t>AUT-020898-0201</t>
  </si>
  <si>
    <t>FC0009592F-0201-M</t>
  </si>
  <si>
    <t>COMPRA No. 000053571 PROVEE. JULIECHILLOS S.A.</t>
  </si>
  <si>
    <t>19/03/2018</t>
  </si>
  <si>
    <t>AUT-020879-0201</t>
  </si>
  <si>
    <t>FC0009579F-0201-M</t>
  </si>
  <si>
    <t>COMPRA No. 000006333 PROVEE. AGUILAR   HERRERA CIA LTDA</t>
  </si>
  <si>
    <t>AUT-020885-0201</t>
  </si>
  <si>
    <t>FC0009584F-0201-M</t>
  </si>
  <si>
    <t>COMPRA No. 000006345 PROVEE. AGUILAR   HERRERA CIA LTDA</t>
  </si>
  <si>
    <t>20/03/2018</t>
  </si>
  <si>
    <t>AUT-020883-0201</t>
  </si>
  <si>
    <t>FC0009583F-0201-M</t>
  </si>
  <si>
    <t>COMPRA No. 000009739 PROVEE. SISTEMAS TELECAL CIA LTDA</t>
  </si>
  <si>
    <t>AUT-020899-0201</t>
  </si>
  <si>
    <t>FC0009593F-0201-M</t>
  </si>
  <si>
    <t>COMPRA No. 000333874 PROVEE. COMERCIAL KYWI S A</t>
  </si>
  <si>
    <t>AUT-020900-0201</t>
  </si>
  <si>
    <t>FC0009594F-0201-M</t>
  </si>
  <si>
    <t>COMPRA No. 000257404 PROVEE. EMINENS CIA. LTDA.</t>
  </si>
  <si>
    <t>AUT-020917-0201</t>
  </si>
  <si>
    <t>FC0009605F-0201-M</t>
  </si>
  <si>
    <t>COMPRA No. 000005398 PROVEE. COLIMBUS NADER JOSE VICENTE</t>
  </si>
  <si>
    <t>21/03/2018</t>
  </si>
  <si>
    <t>AUT-020901-0201</t>
  </si>
  <si>
    <t>FC0009595F-0201-M</t>
  </si>
  <si>
    <t>COMPRA No. 000029620 PROVEE. AGUILAR   HERRERA CIA LTDA</t>
  </si>
  <si>
    <t>AUT-020902-0201</t>
  </si>
  <si>
    <t>FC0009596F-0201-M</t>
  </si>
  <si>
    <t>COMPRA No. 000002280 PROVEE. HERNANDEZ GUERRERO DIEGO FERNANDO</t>
  </si>
  <si>
    <t>AUT-020936-0201</t>
  </si>
  <si>
    <t>NCC000197F-0201-M</t>
  </si>
  <si>
    <t>AUT-020942-0201</t>
  </si>
  <si>
    <t>FC0009610F-0201-M</t>
  </si>
  <si>
    <t>22/03/2018</t>
  </si>
  <si>
    <t>AUT-020910-0201</t>
  </si>
  <si>
    <t>FC0009600F-0201-M</t>
  </si>
  <si>
    <t>COMPRA No. 000006383 PROVEE. AGUILAR   HERRERA CIA LTDA</t>
  </si>
  <si>
    <t>23/03/2018</t>
  </si>
  <si>
    <t>AUT-020911-0201</t>
  </si>
  <si>
    <t>FC0009601F-0201-M</t>
  </si>
  <si>
    <t>COMPRA No. 000006408 PROVEE. AGUILAR   HERRERA CIA LTDA</t>
  </si>
  <si>
    <t>AUT-020912-0201</t>
  </si>
  <si>
    <t>FC0009602F-0201-M</t>
  </si>
  <si>
    <t>COMPRA No. 000010887 PROVEE. GLASS DECOR CIA. LTDA.</t>
  </si>
  <si>
    <t>AUT-020916-0201</t>
  </si>
  <si>
    <t>FC0009604F-0201-M</t>
  </si>
  <si>
    <t>COMPRA No. 000188930 PROVEE. NUEVAS OPERACIONES COMERCIALES S A</t>
  </si>
  <si>
    <t>26/03/2018</t>
  </si>
  <si>
    <t>AUT-020914-0201</t>
  </si>
  <si>
    <t>FC0009603F-0201-M</t>
  </si>
  <si>
    <t>COMPRA No. 000007694 PROVEE. RAMOS VERDESOTO GUIDO ENRIQUE</t>
  </si>
  <si>
    <t>AUT-020921-0201</t>
  </si>
  <si>
    <t>FC0009606F-0201-M</t>
  </si>
  <si>
    <t>COMPRA No. 000022517 PROVEE. DELI INTERNACIONAL S A</t>
  </si>
  <si>
    <t>27/03/2018</t>
  </si>
  <si>
    <t>AUT-020943-0201</t>
  </si>
  <si>
    <t>FC0009611F-0201-M</t>
  </si>
  <si>
    <t>COMPRA No. 000325982 PROVEE. ATIMASA S A CUMBAYA</t>
  </si>
  <si>
    <t>28/03/2018</t>
  </si>
  <si>
    <t>AUT-020963-0201</t>
  </si>
  <si>
    <t>FC0009619F-0201-M</t>
  </si>
  <si>
    <t>COMPRA No. 000006497 PROVEE. AGUILAR   HERRERA CIA LTDA</t>
  </si>
  <si>
    <t>29/03/2018</t>
  </si>
  <si>
    <t>AUT-020950-0201</t>
  </si>
  <si>
    <t>FC0009614F-0201-M</t>
  </si>
  <si>
    <t>COMPRA No. 000006503 PROVEE. AGUILAR   HERRERA CIA LTDA</t>
  </si>
  <si>
    <t>AUT-020951-0201</t>
  </si>
  <si>
    <t>FC0009615F-0201-M</t>
  </si>
  <si>
    <t>COMPRA No. 000006504 PROVEE. AGUILAR   HERRERA CIA LTDA</t>
  </si>
  <si>
    <t>AUT-020952-0201</t>
  </si>
  <si>
    <t>FC0009616F-0201-M</t>
  </si>
  <si>
    <t>COMPRA No. 000006505 PROVEE. AGUILAR   HERRERA CIA LTDA</t>
  </si>
  <si>
    <t>AUT-021016-0201</t>
  </si>
  <si>
    <t>FC0009648F-0201-M</t>
  </si>
  <si>
    <t>COMPRA No. 000001312 PROVEE. GALO ANDRES JIMENEZ SILVA</t>
  </si>
  <si>
    <t>31/03/2018</t>
  </si>
  <si>
    <t>MNP001106J-0201</t>
  </si>
  <si>
    <t>DIARIO DE IMPUESTOS AL 31 DE MARZO DEL 2018</t>
  </si>
  <si>
    <t>MNP001156J-0201</t>
  </si>
  <si>
    <t>AJUSTE DIF DIARI DE IMPUESTOS</t>
  </si>
  <si>
    <t>TOTAL MARZO  ------&gt;</t>
  </si>
  <si>
    <t>01/04/2018</t>
  </si>
  <si>
    <t>AUT-020964-0201</t>
  </si>
  <si>
    <t>FC0009620F-0201-M</t>
  </si>
  <si>
    <t>COMPRA No. 001294037 PROVEE. BURNEO OCAMPO LUIS EDUARDO</t>
  </si>
  <si>
    <t>AUT-020965-0201</t>
  </si>
  <si>
    <t>FC0009621F-0201-M</t>
  </si>
  <si>
    <t>COMPRA No. 007088858 PROVEE. SERVICIOS DE TELECOMUNICACIONES SETEL S.A.</t>
  </si>
  <si>
    <t>AUT-020966-0201</t>
  </si>
  <si>
    <t>FC0009622F-0201-M</t>
  </si>
  <si>
    <t>COMPRA No. 007200537 PROVEE. SERVICIOS DE TELECOMUNICACIONES SETEL S.A.</t>
  </si>
  <si>
    <t>02/04/2018</t>
  </si>
  <si>
    <t>AUT-020967-0201</t>
  </si>
  <si>
    <t>FC0009623F-0201-M</t>
  </si>
  <si>
    <t>COMPRA No. 000006530 PROVEE. AGUILAR   HERRERA CIA LTDA</t>
  </si>
  <si>
    <t>AUT-020968-0201</t>
  </si>
  <si>
    <t>FC0009624F-0201-M</t>
  </si>
  <si>
    <t>COMPRA No. 001006622 PROVEE. LAARCOM COMUNICACIONES Y SEGURIDAD CIA LTDA</t>
  </si>
  <si>
    <t>AUT-020970-0201</t>
  </si>
  <si>
    <t>FC0009626F-0201-M</t>
  </si>
  <si>
    <t>COMPRA No. 000000413 PROVEE. CARRANCO PIEDRA MARIA TERESA</t>
  </si>
  <si>
    <t>AUT-020971-0201</t>
  </si>
  <si>
    <t>FC0009627F-0201-M</t>
  </si>
  <si>
    <t>COMPRA No. 000000414 PROVEE. CARRANCO PIEDRA MARIA TERESA</t>
  </si>
  <si>
    <t>AUT-020985-0201</t>
  </si>
  <si>
    <t>FC0009630F-0201-M</t>
  </si>
  <si>
    <t>COMPRA No. 000036330 PROVEE. SECOYA S A</t>
  </si>
  <si>
    <t>AUT-020995-0201</t>
  </si>
  <si>
    <t>FC0009639F-0201-M</t>
  </si>
  <si>
    <t>COMPRA No. 000218805 PROVEE. COMERCIAL KYWI S A</t>
  </si>
  <si>
    <t>03/04/2018</t>
  </si>
  <si>
    <t>AUT-020957-0201</t>
  </si>
  <si>
    <t>FC0009618F-0201-M</t>
  </si>
  <si>
    <t>COMPRA No. 000009709 PROVEE. GRANDA AGUIRRE MARTHA DOLORES</t>
  </si>
  <si>
    <t>AUT-020972-0201</t>
  </si>
  <si>
    <t>FC0009628F-0201-M</t>
  </si>
  <si>
    <t>COMPRA No. 000006546 PROVEE. AGUILAR   HERRERA CIA LTDA</t>
  </si>
  <si>
    <t>AUT-021067-0201</t>
  </si>
  <si>
    <t>FC0009669F-0201-M</t>
  </si>
  <si>
    <t>COMPRA No. 090857263 PROVEE. CORPORACION NACIONAL DE TELECOMUNICACIONES CNT S A</t>
  </si>
  <si>
    <t>AUT-021068-0201</t>
  </si>
  <si>
    <t>FC0009670F-0201-M</t>
  </si>
  <si>
    <t>COMPRA No. 090857264 PROVEE. CORPORACION NACIONAL DE TELECOMUNICACIONES CNT S A</t>
  </si>
  <si>
    <t>AUT-021069-0201</t>
  </si>
  <si>
    <t>FC0009671F-0201-M</t>
  </si>
  <si>
    <t>COMPRA No. 090857265 PROVEE. CORPORACION NACIONAL DE TELECOMUNICACIONES CNT S A</t>
  </si>
  <si>
    <t>AUT-021070-0201</t>
  </si>
  <si>
    <t>FC0009672F-0201-M</t>
  </si>
  <si>
    <t>COMPRA No. 091011072 PROVEE. CORPORACION NACIONAL DE TELECOMUNICACIONES CNT S A</t>
  </si>
  <si>
    <t>04/04/2018</t>
  </si>
  <si>
    <t>AUT-020987-0201</t>
  </si>
  <si>
    <t>FC0009631F-0201-M</t>
  </si>
  <si>
    <t>COMPRA No. 000000855 PROVEE. DANIELA VICTORIA ORTEGA ESCOBAR</t>
  </si>
  <si>
    <t>AUT-020996-0201</t>
  </si>
  <si>
    <t>FC0009640F-0201-M</t>
  </si>
  <si>
    <t>COMPRA No. 000999684 PROVEE. TROYA MOSQUERA OSWALDO JESUS</t>
  </si>
  <si>
    <t>AUT-021078-0201</t>
  </si>
  <si>
    <t>FC0009678F-0201-M</t>
  </si>
  <si>
    <t>COMPRA No. 000002334 PROVEE. SANCHEZ OJEDA CONSULTORES S.A.</t>
  </si>
  <si>
    <t>05/04/2018</t>
  </si>
  <si>
    <t>AUT-020988-0201</t>
  </si>
  <si>
    <t>FC0009632F-0201-M</t>
  </si>
  <si>
    <t>COMPRA No. 000029721 PROVEE. VICTOR FERNANDO ARREGUI AGUIRRE</t>
  </si>
  <si>
    <t>AUT-020990-0201</t>
  </si>
  <si>
    <t>FC0009634F-0201-M</t>
  </si>
  <si>
    <t>COMPRA No. 000006583 PROVEE. AGUILAR   HERRERA CIA LTDA</t>
  </si>
  <si>
    <t>AUT-020991-0201</t>
  </si>
  <si>
    <t>FC0009635F-0201-M</t>
  </si>
  <si>
    <t>COMPRA No. 000006589 PROVEE. AGUILAR   HERRERA CIA LTDA</t>
  </si>
  <si>
    <t>06/04/2018</t>
  </si>
  <si>
    <t>AUT-020992-0201</t>
  </si>
  <si>
    <t>FC0009636F-0201-M</t>
  </si>
  <si>
    <t>COMPRA No. 000006625 PROVEE. AGUILAR   HERRERA CIA LTDA</t>
  </si>
  <si>
    <t>AUT-021017-0201</t>
  </si>
  <si>
    <t>FC0009649F-0201-M</t>
  </si>
  <si>
    <t>COMPRA No. 000006206 PROVEE. ANANKE CIA. LTDA.</t>
  </si>
  <si>
    <t>09/04/2018</t>
  </si>
  <si>
    <t>AUT-020993-0201</t>
  </si>
  <si>
    <t>FC0009637F-0201-M</t>
  </si>
  <si>
    <t>COMPRA No. 000006638 PROVEE. AGUILAR   HERRERA CIA LTDA</t>
  </si>
  <si>
    <t>AUT-020994-0201</t>
  </si>
  <si>
    <t>FC0009638F-0201-M</t>
  </si>
  <si>
    <t>COMPRA No. 000006639 PROVEE. AGUILAR   HERRERA CIA LTDA</t>
  </si>
  <si>
    <t>AUT-020998-0201</t>
  </si>
  <si>
    <t>FC0009642F-0201-M</t>
  </si>
  <si>
    <t>COMPRA No. 000006644 PROVEE. AGUILAR   HERRERA CIA LTDA</t>
  </si>
  <si>
    <t>AUT-021011-0201</t>
  </si>
  <si>
    <t>FC0009647F-0201-M</t>
  </si>
  <si>
    <t>COMPRA No. 000000153 PROVEE. TSC GROUP ABOGADOS</t>
  </si>
  <si>
    <t>AUT-021018-0201</t>
  </si>
  <si>
    <t>FC0009650F-0201-M</t>
  </si>
  <si>
    <t>COMPRA No. 000029812 PROVEE. VICTOR FERNANDO ARREGUI AGUIRRE</t>
  </si>
  <si>
    <t>AUT-021019-0201</t>
  </si>
  <si>
    <t>FC0009651F-0201-M</t>
  </si>
  <si>
    <t>COMPRA No. 000029811 PROVEE. VICTOR FERNANDO ARREGUI AGUIRRE</t>
  </si>
  <si>
    <t>AUT-021020-0201</t>
  </si>
  <si>
    <t>FC0009652F-0201-M</t>
  </si>
  <si>
    <t>COMPRA No. 000002724 PROVEE. PAREDES SILVA LUIS ANIBAL</t>
  </si>
  <si>
    <t>10/04/2018</t>
  </si>
  <si>
    <t>AUT-021005-0201</t>
  </si>
  <si>
    <t>FC0009644F-0201-M</t>
  </si>
  <si>
    <t>COMPRA No. 000313204 PROVEE. MEGA SANTAMARIA S A</t>
  </si>
  <si>
    <t>11/04/2018</t>
  </si>
  <si>
    <t>AUT-021021-0201</t>
  </si>
  <si>
    <t>FC0009653F-0201-M</t>
  </si>
  <si>
    <t>COMPRA No. 000006680 PROVEE. AGUILAR   HERRERA CIA LTDA</t>
  </si>
  <si>
    <t>AUT-021041-0201</t>
  </si>
  <si>
    <t>FC0009659F-0201-M</t>
  </si>
  <si>
    <t>COMPRA No. 000330378 PROVEE. NUEVAS OPERACIONES COMERCIALES S A</t>
  </si>
  <si>
    <t>12/04/2018</t>
  </si>
  <si>
    <t>AUT-021042-0201</t>
  </si>
  <si>
    <t>FC0009660F-0201-M</t>
  </si>
  <si>
    <t>COMPRA No. 044530531 PROVEE. OTECEL S A</t>
  </si>
  <si>
    <t>AUT-021043-0201</t>
  </si>
  <si>
    <t>FC0009661F-0201-M</t>
  </si>
  <si>
    <t>COMPRA No. 000000990 PROVEE. EDISOFT CIA LTDA</t>
  </si>
  <si>
    <t>13/04/2018</t>
  </si>
  <si>
    <t>AUT-021044-0201</t>
  </si>
  <si>
    <t>FC0009662F-0201-M</t>
  </si>
  <si>
    <t>COMPRA No. 000138131 PROVEE. GRUPO EL COMERCIO</t>
  </si>
  <si>
    <t>AUT-021045-0201</t>
  </si>
  <si>
    <t>FC0009663F-0201-M</t>
  </si>
  <si>
    <t>COMPRA No. 000010727 PROVEE. PIGE PROVEEDORA INDUSTRIAL GUANTERA ECUATORIANA</t>
  </si>
  <si>
    <t>16/04/2018</t>
  </si>
  <si>
    <t>AUT-021027-0201</t>
  </si>
  <si>
    <t>FC0009655F-0201-M</t>
  </si>
  <si>
    <t>COMPRA No. 000000046 PROVEE. ANGEL RAUL QUINATOA QUINATOA</t>
  </si>
  <si>
    <t>AUT-021028-0201</t>
  </si>
  <si>
    <t>FC0009656F-0201-M</t>
  </si>
  <si>
    <t>COMPRA No. 000000047 PROVEE. ANGEL RAUL QUINATOA QUINATOA</t>
  </si>
  <si>
    <t>AUT-021029-0201</t>
  </si>
  <si>
    <t>FC0009657F-0201-M</t>
  </si>
  <si>
    <t>COMPRA No. 000000048 PROVEE. ANGEL RAUL QUINATOA QUINATOA</t>
  </si>
  <si>
    <t>AUT-021030-0201</t>
  </si>
  <si>
    <t>FC0009658F-0201-M</t>
  </si>
  <si>
    <t>COMPRA No. 000000049 PROVEE. ANGEL RAUL QUINATOA QUINATOA</t>
  </si>
  <si>
    <t>AUT-021082-0201</t>
  </si>
  <si>
    <t>FC0009682F-0201-M</t>
  </si>
  <si>
    <t>COMPRA No. 000143032 PROVEE. NUEVAS OPERACIONES COMERCIALES S A</t>
  </si>
  <si>
    <t>17/04/2018</t>
  </si>
  <si>
    <t>AUT-021046-0201</t>
  </si>
  <si>
    <t>FC0009664F-0201-M</t>
  </si>
  <si>
    <t>COMPRA No. 000006757 PROVEE. AGUILAR   HERRERA CIA LTDA</t>
  </si>
  <si>
    <t>AUT-021047-0201</t>
  </si>
  <si>
    <t>FC0009665F-0201-M</t>
  </si>
  <si>
    <t>COMPRA No. 000001365 PROVEE. TACO CALUPIÑA JORGE HOMERO</t>
  </si>
  <si>
    <t>AUT-021055-0201</t>
  </si>
  <si>
    <t>FC0009668F-0201-M</t>
  </si>
  <si>
    <t>COMPRA No. 000108152 PROVEE. NUEVAS OPERACIONES COMERCIALES S A</t>
  </si>
  <si>
    <t>18/04/2018</t>
  </si>
  <si>
    <t>AUT-021071-0201</t>
  </si>
  <si>
    <t>FC0009673F-0201-M</t>
  </si>
  <si>
    <t>COMPRA No. 000006789 PROVEE. AGUILAR   HERRERA CIA LTDA</t>
  </si>
  <si>
    <t>AUT-021074-0201</t>
  </si>
  <si>
    <t>FC0009675F-0201-M</t>
  </si>
  <si>
    <t>COMPRA No. 000031510 PROVEE. AGUILAR   HERRERA CIA LTDA</t>
  </si>
  <si>
    <t>AUT-021080-0201</t>
  </si>
  <si>
    <t>FC0009680F-0201-M</t>
  </si>
  <si>
    <t>COMPRA No. 000185406 PROVEE. COMERCIAL KYWI S A</t>
  </si>
  <si>
    <t>19/04/2018</t>
  </si>
  <si>
    <t>AUT-021073-0201</t>
  </si>
  <si>
    <t>FC0009674F-0201-M</t>
  </si>
  <si>
    <t>COMPRA No. 000006806 PROVEE. AGUILAR   HERRERA CIA LTDA</t>
  </si>
  <si>
    <t>AUT-021081-0201</t>
  </si>
  <si>
    <t>FC0009681F-0201-M</t>
  </si>
  <si>
    <t>COMPRA No. 000137231 PROVEE. COMERCIAL KYWI S A</t>
  </si>
  <si>
    <t>20/04/2018</t>
  </si>
  <si>
    <t>AUT-021075-0201</t>
  </si>
  <si>
    <t>FC0009676F-0201-M</t>
  </si>
  <si>
    <t>COMPRA No. 000006877 PROVEE. AGUILAR   HERRERA CIA LTDA</t>
  </si>
  <si>
    <t>AUT-021076-0201</t>
  </si>
  <si>
    <t>FC0009677F-0201-M</t>
  </si>
  <si>
    <t>COMPRA No. 000006878 PROVEE. AGUILAR   HERRERA CIA LTDA</t>
  </si>
  <si>
    <t>24/04/2018</t>
  </si>
  <si>
    <t>AUT-021097-0201</t>
  </si>
  <si>
    <t>FC0009687F-0201-M</t>
  </si>
  <si>
    <t>COMPRA No. 000000096 PROVEE. COMBUSTIBLES DEL ECUADOR SA</t>
  </si>
  <si>
    <t>25/04/2018</t>
  </si>
  <si>
    <t>AUT-021079-0201</t>
  </si>
  <si>
    <t>FC0009679F-0201-M</t>
  </si>
  <si>
    <t>COMPRA No. 000109582 PROVEE. NUEVAS OPERACIONES COMERCIALES S A</t>
  </si>
  <si>
    <t>AUT-021169-0201</t>
  </si>
  <si>
    <t>FC0009713F-0201-M</t>
  </si>
  <si>
    <t>COMPRA No. 000013995 PROVEE. CIRCUITOS S A</t>
  </si>
  <si>
    <t>26/04/2018</t>
  </si>
  <si>
    <t>AUT-021095-0201</t>
  </si>
  <si>
    <t>FC0009685F-0201-M</t>
  </si>
  <si>
    <t>COMPRA No. 000006971 PROVEE. AGUILAR   HERRERA CIA LTDA</t>
  </si>
  <si>
    <t>AUT-021096-0201</t>
  </si>
  <si>
    <t>FC0009686F-0201-M</t>
  </si>
  <si>
    <t>COMPRA No. 000298874 PROVEE. SANTAMARIA BONILLA MANUEL FREDY</t>
  </si>
  <si>
    <t>27/04/2018</t>
  </si>
  <si>
    <t>AUT-021103-0201</t>
  </si>
  <si>
    <t>FC0009691F-0201-M</t>
  </si>
  <si>
    <t>COMPRA No. 000006934 PROVEE. MEDIOS PUBLICOS EP</t>
  </si>
  <si>
    <t>30/04/2018</t>
  </si>
  <si>
    <t>MNP001168J-0201</t>
  </si>
  <si>
    <t>DIARIO DE IMPUESTOS AL 30 DE ABRIL-18</t>
  </si>
  <si>
    <t>MNP001183J-0201</t>
  </si>
  <si>
    <t>AJUSTE DIFERENCIA DIARIO DE IMPUESTOS</t>
  </si>
  <si>
    <t>TOTAL ABRIL ------&gt;</t>
  </si>
  <si>
    <t>01/05/2018</t>
  </si>
  <si>
    <t>AUT-021344-0201</t>
  </si>
  <si>
    <t>FC0009798F-0201-M</t>
  </si>
  <si>
    <t>COMPRA No. 007370662 PROVEE. SERVICIOS DE TELECOMUNICACIONES SETEL S.A.</t>
  </si>
  <si>
    <t>AUT-021345-0201</t>
  </si>
  <si>
    <t>FC0009799F-0201-M</t>
  </si>
  <si>
    <t>COMPRA No. 007538145 PROVEE. SERVICIOS DE TELECOMUNICACIONES SETEL S.A.</t>
  </si>
  <si>
    <t>02/05/2018</t>
  </si>
  <si>
    <t>AUT-021098-0201</t>
  </si>
  <si>
    <t>FC0009688F-0201-M</t>
  </si>
  <si>
    <t>COMPRA No. 000007030 PROVEE. AGUILAR   HERRERA CIA LTDA</t>
  </si>
  <si>
    <t>AUT-021099-0201</t>
  </si>
  <si>
    <t>FC0009689F-0201-M</t>
  </si>
  <si>
    <t>COMPRA No. 000007041 PROVEE. AGUILAR   HERRERA CIA LTDA</t>
  </si>
  <si>
    <t>AUT-021102-0201</t>
  </si>
  <si>
    <t>FC0009690F-0201-M</t>
  </si>
  <si>
    <t>COMPRA No. 000419000 PROVEE. ESTACION DE SERVICIOS COOPTRACAL S.A.</t>
  </si>
  <si>
    <t>AUT-021106-0201</t>
  </si>
  <si>
    <t>FC0009693F-0201-M</t>
  </si>
  <si>
    <t>COMPRA No. 000036372 PROVEE. SECOYA S A</t>
  </si>
  <si>
    <t>AUT-021107-0201</t>
  </si>
  <si>
    <t>FC0009694F-0201-M</t>
  </si>
  <si>
    <t>COMPRA No. 000036381 PROVEE. SECOYA S A</t>
  </si>
  <si>
    <t>AUT-021108-0201</t>
  </si>
  <si>
    <t>FC0009695F-0201-M</t>
  </si>
  <si>
    <t>COMPRA No. 001014998 PROVEE. LAARCOM COMUNICACIONES Y SEGURIDAD CIA LTDA</t>
  </si>
  <si>
    <t>AUT-021109-0201</t>
  </si>
  <si>
    <t>FC0009696F-0201-M</t>
  </si>
  <si>
    <t>COMPRA No. 000007054 PROVEE. AGUILAR   HERRERA CIA LTDA</t>
  </si>
  <si>
    <t>03/05/2018</t>
  </si>
  <si>
    <t>AUT-021346-0201</t>
  </si>
  <si>
    <t>FC0009800F-0201-M</t>
  </si>
  <si>
    <t>COMPRA No. 093198894 PROVEE. CORPORACION NACIONAL DE TELECOMUNICACIONES CNT S A</t>
  </si>
  <si>
    <t>AUT-021347-0201</t>
  </si>
  <si>
    <t>FC0009801F-0201-M</t>
  </si>
  <si>
    <t>COMPRA No. 093374838 PROVEE. CORPORACION NACIONAL DE TELECOMUNICACIONES CNT S A</t>
  </si>
  <si>
    <t>AUT-021348-0201</t>
  </si>
  <si>
    <t>FC0009802F-0201-M</t>
  </si>
  <si>
    <t>COMPRA No. 093198893 PROVEE. CORPORACION NACIONAL DE TELECOMUNICACIONES CNT S A</t>
  </si>
  <si>
    <t>AUT-021349-0201</t>
  </si>
  <si>
    <t>FC0009803F-0201-M</t>
  </si>
  <si>
    <t>COMPRA No. 093198895 PROVEE. CORPORACION NACIONAL DE TELECOMUNICACIONES CNT S A</t>
  </si>
  <si>
    <t>04/05/2018</t>
  </si>
  <si>
    <t>AUT-021110-0201</t>
  </si>
  <si>
    <t>FC0009697F-0201-M</t>
  </si>
  <si>
    <t>COMPRA No. 000007072 PROVEE. AGUILAR   HERRERA CIA LTDA</t>
  </si>
  <si>
    <t>AUT-021144-0201</t>
  </si>
  <si>
    <t>FC0009702F-0201-M</t>
  </si>
  <si>
    <t>COMPRA No. 000002385 PROVEE. SANCHEZ OJEDA CONSULTORES S.A.</t>
  </si>
  <si>
    <t>AUT-021145-0201</t>
  </si>
  <si>
    <t>FC0009703F-0201-M</t>
  </si>
  <si>
    <t>COMPRA No. 000002393 PROVEE. SANCHEZ OJEDA CONSULTORES S.A.</t>
  </si>
  <si>
    <t>07/05/2018</t>
  </si>
  <si>
    <t>AUT-021131-0201</t>
  </si>
  <si>
    <t>FC0009700F-0201-M</t>
  </si>
  <si>
    <t>COMPRA No. 000002452 PROVEE. HERNANDEZ GUERRERO DIEGO FERNANDO</t>
  </si>
  <si>
    <t>AUT-021143-0201</t>
  </si>
  <si>
    <t>FC0009701F-0201-M</t>
  </si>
  <si>
    <t>COMPRA No. 000007129 PROVEE. AGUILAR   HERRERA CIA LTDA</t>
  </si>
  <si>
    <t>AUT-021193-0201</t>
  </si>
  <si>
    <t>FC0009728F-0201-M</t>
  </si>
  <si>
    <t>COMPRA No. 000042923 PROVEE. PORRAS VELASCO MARCO VINICIO</t>
  </si>
  <si>
    <t>08/05/2018</t>
  </si>
  <si>
    <t>AUT-021166-0201</t>
  </si>
  <si>
    <t>FC0009710F-0201-M</t>
  </si>
  <si>
    <t>COMPRA No. 000095353 PROVEE. NUEVAS OPERACIONES COMERCIALES S A</t>
  </si>
  <si>
    <t>09/05/2018</t>
  </si>
  <si>
    <t>AUT-021151-0201</t>
  </si>
  <si>
    <t>FC0009705F-0201-M</t>
  </si>
  <si>
    <t>COMPRA No. 000034444 PROVEE. GRUPO ACERCONS CIA LTDA</t>
  </si>
  <si>
    <t>AUT-021153-0201</t>
  </si>
  <si>
    <t>FC0009706F-0201-M</t>
  </si>
  <si>
    <t>COMPRA No. 000000524 PROVEE. MIGUEL ANGEL JAMA DELGADO</t>
  </si>
  <si>
    <t>AUT-021157-0201</t>
  </si>
  <si>
    <t>FC0009707F-0201-M</t>
  </si>
  <si>
    <t>COMPRA No. 000007168 PROVEE. AGUILAR   HERRERA CIA LTDA</t>
  </si>
  <si>
    <t>AUT-021158-0201</t>
  </si>
  <si>
    <t>FC0009708F-0201-M</t>
  </si>
  <si>
    <t>COMPRA No. 000007194 PROVEE. AGUILAR   HERRERA CIA LTDA</t>
  </si>
  <si>
    <t>AUT-021159-0201</t>
  </si>
  <si>
    <t>FC0009709F-0201-M</t>
  </si>
  <si>
    <t>COMPRA No. 000007178 PROVEE. AGUILAR   HERRERA CIA LTDA</t>
  </si>
  <si>
    <t>10/05/2018</t>
  </si>
  <si>
    <t>AUT-021167-0201</t>
  </si>
  <si>
    <t>FC0009711F-0201-M</t>
  </si>
  <si>
    <t>COMPRA No. 000348184 PROVEE. NUEVAS OPERACIONES COMERCIALES S A</t>
  </si>
  <si>
    <t>AUT-021170-0201</t>
  </si>
  <si>
    <t>FC0009714F-0201-M</t>
  </si>
  <si>
    <t>COMPRA No. 000003081 PROVEE. PENA ARAUJO  MANUEL HERNAN</t>
  </si>
  <si>
    <t>AUT-021171-0201</t>
  </si>
  <si>
    <t>FC0009715F-0201-M</t>
  </si>
  <si>
    <t>COMPRA No. 000007222 PROVEE. AGUILAR   HERRERA CIA LTDA</t>
  </si>
  <si>
    <t>AUT-021174-0201</t>
  </si>
  <si>
    <t>FC0009718F-0201-M</t>
  </si>
  <si>
    <t>COMPRA No. 000007223 PROVEE. AGUILAR   HERRERA CIA LTDA</t>
  </si>
  <si>
    <t>AUT-021207-0201</t>
  </si>
  <si>
    <t>FC0009733F-0201-M</t>
  </si>
  <si>
    <t>COMPRA No. 000249161 PROVEE. COMERCIAL KYWI S A</t>
  </si>
  <si>
    <t>11/05/2018</t>
  </si>
  <si>
    <t>AUT-021168-0201</t>
  </si>
  <si>
    <t>FC0009712F-0201-M</t>
  </si>
  <si>
    <t>COMPRA No. 000000031 PROVEE. GUAMAN PALLO VICTOR JAVIER</t>
  </si>
  <si>
    <t>AUT-021173-0201</t>
  </si>
  <si>
    <t>FC0009717F-0201-M</t>
  </si>
  <si>
    <t>COMPRA No. 000007266 PROVEE. AGUILAR   HERRERA CIA LTDA</t>
  </si>
  <si>
    <t>AUT-021206-0201</t>
  </si>
  <si>
    <t>FC0009732F-0201-M</t>
  </si>
  <si>
    <t>COMPRA No. 000214419 PROVEE. ATIMASA S A CUMBAYA</t>
  </si>
  <si>
    <t>12/05/2018</t>
  </si>
  <si>
    <t>AUT-021465-0201</t>
  </si>
  <si>
    <t>FC0009846F-0201-M</t>
  </si>
  <si>
    <t>COMPRA No. 045434624 PROVEE. OTECEL S A</t>
  </si>
  <si>
    <t>14/05/2018</t>
  </si>
  <si>
    <t>AUT-021176-0201</t>
  </si>
  <si>
    <t>FC0009720F-0201-M</t>
  </si>
  <si>
    <t>COMPRA No. 000007288 PROVEE. AGUILAR   HERRERA CIA LTDA</t>
  </si>
  <si>
    <t>AUT-021186-0201</t>
  </si>
  <si>
    <t>FC0009721F-0201-M</t>
  </si>
  <si>
    <t>COMPRA No. 000001857 PROVEE. PEÑA MUÑOZ FRANCISCO JAVIER</t>
  </si>
  <si>
    <t>AUT-021187-0201</t>
  </si>
  <si>
    <t>FC0009722F-0201-M</t>
  </si>
  <si>
    <t>COMPRA No. 000002398 PROVEE. SANCHEZ OJEDA CONSULTORES S.A.</t>
  </si>
  <si>
    <t>AUT-021215-0201</t>
  </si>
  <si>
    <t>FC0009740F-0201-M</t>
  </si>
  <si>
    <t>COMPRA No. 000022548 PROVEE. RESTAURANTE CUMBAYA RESCUMBAYA CIA LTA</t>
  </si>
  <si>
    <t>AUT-021218-0201</t>
  </si>
  <si>
    <t>FC0009743F-0201-M</t>
  </si>
  <si>
    <t>COMPRA No. 000022540 PROVEE. RESTAURANTE CUMBAYA RESCUMBAYA CIA LTA</t>
  </si>
  <si>
    <t>15/05/2018</t>
  </si>
  <si>
    <t>AUT-021188-0201</t>
  </si>
  <si>
    <t>FC0009723F-0201-M</t>
  </si>
  <si>
    <t>COMPRA No. 000007307 PROVEE. AGUILAR   HERRERA CIA LTDA</t>
  </si>
  <si>
    <t>16/05/2018</t>
  </si>
  <si>
    <t>AUT-021189-0201</t>
  </si>
  <si>
    <t>FC0009724F-0201-M</t>
  </si>
  <si>
    <t>COMPRA No. 000007324 PROVEE. AGUILAR   HERRERA CIA LTDA</t>
  </si>
  <si>
    <t>AUT-021190-0201</t>
  </si>
  <si>
    <t>FC0009725F-0201-M</t>
  </si>
  <si>
    <t>COMPRA No. 000007325 PROVEE. AGUILAR   HERRERA CIA LTDA</t>
  </si>
  <si>
    <t>AUT-021191-0201</t>
  </si>
  <si>
    <t>FC0009726F-0201-M</t>
  </si>
  <si>
    <t>COMPRA No. 000007326 PROVEE. AGUILAR   HERRERA CIA LTDA</t>
  </si>
  <si>
    <t>17/05/2018</t>
  </si>
  <si>
    <t>AUT-021211-0201</t>
  </si>
  <si>
    <t>FC0009737F-0201-M</t>
  </si>
  <si>
    <t>COMPRA No. 000469531 PROVEE. ATIMASA S A CUMBAYA</t>
  </si>
  <si>
    <t>AUT-021264-0201</t>
  </si>
  <si>
    <t>FC0009775F-0201-M</t>
  </si>
  <si>
    <t>COMPRA No. 000003085 PROVEE. PENA ARAUJO  MANUEL HERNAN</t>
  </si>
  <si>
    <t>18/05/2018</t>
  </si>
  <si>
    <t>AUT-021200-0201</t>
  </si>
  <si>
    <t>FC0009729F-0201-M</t>
  </si>
  <si>
    <t>COMPRA No. 000000151 PROVEE. MILTON ANIBAL CABASCANGO SALAZAR</t>
  </si>
  <si>
    <t>AUT-021202-0201</t>
  </si>
  <si>
    <t>FC0009730F-0201-M</t>
  </si>
  <si>
    <t>COMPRA No. 000012353 PROVEE. GLASS DECOR CIA. LTDA.</t>
  </si>
  <si>
    <t>AUT-021208-0201</t>
  </si>
  <si>
    <t>FC0009734F-0201-M</t>
  </si>
  <si>
    <t>COMPRA No. 000007372 PROVEE. AGUILAR   HERRERA CIA LTDA</t>
  </si>
  <si>
    <t>AUT-021220-0201</t>
  </si>
  <si>
    <t>FC0009745F-0201-M</t>
  </si>
  <si>
    <t>COMPRA No. 000007373 PROVEE. AGUILAR   HERRERA CIA LTDA</t>
  </si>
  <si>
    <t>AUT-021275-0201</t>
  </si>
  <si>
    <t>NCC000201J-0201-M</t>
  </si>
  <si>
    <t>AUT-021340-0201</t>
  </si>
  <si>
    <t>FC0009794F-0201-M</t>
  </si>
  <si>
    <t>COMPRA No. 000250810 PROVEE. COMERCIAL KYWI S A</t>
  </si>
  <si>
    <t>19/05/2018</t>
  </si>
  <si>
    <t>AUT-021210-0201</t>
  </si>
  <si>
    <t>FC0009736F-0201-M</t>
  </si>
  <si>
    <t>COMPRA No. 000015670 PROVEE. BUFFALOS S.A.</t>
  </si>
  <si>
    <t>21/05/2018</t>
  </si>
  <si>
    <t>AUT-021212-0201</t>
  </si>
  <si>
    <t>FC0009738F-0201-M</t>
  </si>
  <si>
    <t>COMPRA No. 000072079 PROVEE. CADENA FLORES CARMEN JANET</t>
  </si>
  <si>
    <t>AUT-021216-0201</t>
  </si>
  <si>
    <t>FC0009741F-0201-M</t>
  </si>
  <si>
    <t>COMPRA No. 000056245 PROVEE. ATIMASA S A CUMBAYA</t>
  </si>
  <si>
    <t>AUT-021217-0201</t>
  </si>
  <si>
    <t>FC0009742F-0201-M</t>
  </si>
  <si>
    <t>COMPRA No. 000471079 PROVEE. ATIMASA S A CUMBAYA</t>
  </si>
  <si>
    <t>AUT-021221-0201</t>
  </si>
  <si>
    <t>FC0009746F-0201-M</t>
  </si>
  <si>
    <t>COMPRA No. 000007421 PROVEE. AGUILAR   HERRERA CIA LTDA</t>
  </si>
  <si>
    <t>AUT-021222-0201</t>
  </si>
  <si>
    <t>FC0009747F-0201-M</t>
  </si>
  <si>
    <t>COMPRA No. 000007422 PROVEE. AGUILAR   HERRERA CIA LTDA</t>
  </si>
  <si>
    <t>AUT-021233-0201</t>
  </si>
  <si>
    <t>FC0009755F-0201-M</t>
  </si>
  <si>
    <t>COMPRA No. 000035186 PROVEE. GRUPO ACERCONS CIA LTDA</t>
  </si>
  <si>
    <t>AUT-021235-0201</t>
  </si>
  <si>
    <t>FC0009756F-0201-M</t>
  </si>
  <si>
    <t>COMPRA No. 000007423 PROVEE. AGUILAR   HERRERA CIA LTDA</t>
  </si>
  <si>
    <t>AUT-021236-0201</t>
  </si>
  <si>
    <t>FC0009757F-0201-M</t>
  </si>
  <si>
    <t>COMPRA No. 000007431 PROVEE. AGUILAR   HERRERA CIA LTDA</t>
  </si>
  <si>
    <t>AUT-021237-0201</t>
  </si>
  <si>
    <t>FC0009758F-0201-M</t>
  </si>
  <si>
    <t>COMPRA No. 000007441 PROVEE. AGUILAR   HERRERA CIA LTDA</t>
  </si>
  <si>
    <t>AUT-021265-0201</t>
  </si>
  <si>
    <t>FC0009776F-0201-M</t>
  </si>
  <si>
    <t>COMPRA No. 000003086 PROVEE. PENA ARAUJO  MANUEL HERNAN</t>
  </si>
  <si>
    <t>AUT-021277-0201</t>
  </si>
  <si>
    <t>FC0009777F-0201-M</t>
  </si>
  <si>
    <t>COMPRA No. 000012411 PROVEE. GLASS DECOR CIA. LTDA.</t>
  </si>
  <si>
    <t>22/05/2018</t>
  </si>
  <si>
    <t>AUT-021205-0201</t>
  </si>
  <si>
    <t>FC0009731F-0201-M</t>
  </si>
  <si>
    <t>COMPRA No. 000000526 PROVEE. SARA FLORES</t>
  </si>
  <si>
    <t>AUT-021219-0201</t>
  </si>
  <si>
    <t>FC0009744F-0201-M</t>
  </si>
  <si>
    <t>COMPRA No. 000095429 PROVEE. CORPORACION LA FAVORITA</t>
  </si>
  <si>
    <t>AUT-021238-0201</t>
  </si>
  <si>
    <t>FC0009759F-0201-M</t>
  </si>
  <si>
    <t>COMPRA No. 000007448 PROVEE. AGUILAR   HERRERA CIA LTDA</t>
  </si>
  <si>
    <t>AUT-021239-0201</t>
  </si>
  <si>
    <t>FC0009760F-0201-M</t>
  </si>
  <si>
    <t>COMPRA No. 000007449 PROVEE. AGUILAR   HERRERA CIA LTDA</t>
  </si>
  <si>
    <t>AUT-021255-0201</t>
  </si>
  <si>
    <t>FC0009766F-0201-M</t>
  </si>
  <si>
    <t>COMPRA No. 000002403 PROVEE. SANCHEZ OJEDA CONSULTORES S.A.</t>
  </si>
  <si>
    <t>23/05/2018</t>
  </si>
  <si>
    <t>AUT-021213-0201</t>
  </si>
  <si>
    <t>FC0009739F-0201-M</t>
  </si>
  <si>
    <t>COMPRA No. 000000152 PROVEE. MILTON ANIBAL CABASCANGO SALAZAR</t>
  </si>
  <si>
    <t>AUT-021228-0201</t>
  </si>
  <si>
    <t>FC0009753F-0201-M</t>
  </si>
  <si>
    <t>COMPRA No. 000009754 PROVEE. SISTEMAS TELECAL CIA LTDA</t>
  </si>
  <si>
    <t>24/05/2018</t>
  </si>
  <si>
    <t>AUT-021225-0201</t>
  </si>
  <si>
    <t>FC0009750F-0201-M</t>
  </si>
  <si>
    <t>COMPRA No. 000243347 PROVEE. ATIMASA S A CUMBAYA</t>
  </si>
  <si>
    <t>AUT-021246-0201</t>
  </si>
  <si>
    <t>FC0009763F-0201-M</t>
  </si>
  <si>
    <t>COMPRA No. 000001867 PROVEE. PEÑA MUÑOZ FRANCISCO JAVIER</t>
  </si>
  <si>
    <t>AUT-021252-0201</t>
  </si>
  <si>
    <t>FC0009764F-0201-M</t>
  </si>
  <si>
    <t>COMPRA No. 000003645 PROVEE. NOBOA QUINTEROS SANTIAGO DANIEL</t>
  </si>
  <si>
    <t>AUT-021263-0201</t>
  </si>
  <si>
    <t>FC0009774F-0201-M</t>
  </si>
  <si>
    <t>COMPRA No. 001477990 PROVEE. OTECEL S A</t>
  </si>
  <si>
    <t>28/05/2018</t>
  </si>
  <si>
    <t>AUT-021224-0201</t>
  </si>
  <si>
    <t>FC0009749F-0201-M</t>
  </si>
  <si>
    <t>COMPRA No. 000102642 PROVEE. CORPORACION LA FAVORITA</t>
  </si>
  <si>
    <t>AUT-021227-0201</t>
  </si>
  <si>
    <t>FC0009752F-0201-M</t>
  </si>
  <si>
    <t>COMPRA No. 000000529 PROVEE. SARA FLORES</t>
  </si>
  <si>
    <t>AUT-021229-0201</t>
  </si>
  <si>
    <t>FC0009754F-0201-M</t>
  </si>
  <si>
    <t>COMPRA No. 000001011 PROVEE. JAMA DELGADO MIGUEL ANGEL</t>
  </si>
  <si>
    <t>AUT-021241-0201</t>
  </si>
  <si>
    <t>FC0009761F-0201-M</t>
  </si>
  <si>
    <t>COMPRA No. 000007554 PROVEE. AGUILAR   HERRERA CIA LTDA</t>
  </si>
  <si>
    <t>AUT-021243-0201</t>
  </si>
  <si>
    <t>FC0009762F-0201-M</t>
  </si>
  <si>
    <t>COMPRA No. 000007556 PROVEE. AGUILAR   HERRERA CIA LTDA</t>
  </si>
  <si>
    <t>AUT-021416-0201</t>
  </si>
  <si>
    <t>FC0009821F-0201-M</t>
  </si>
  <si>
    <t>COMPRA No. 000000418 PROVEE. CARRANCO PIEDRA MARIA TERESA</t>
  </si>
  <si>
    <t>AUT-021417-0201</t>
  </si>
  <si>
    <t>FC0009822F-0201-M</t>
  </si>
  <si>
    <t>COMPRA No. 000000419 PROVEE. CARRANCO PIEDRA MARIA TERESA</t>
  </si>
  <si>
    <t>AUT-021434-0201</t>
  </si>
  <si>
    <t>NCC000203F-0201-M</t>
  </si>
  <si>
    <t>AUT-021435-0201</t>
  </si>
  <si>
    <t>FC0009835F-0201-M</t>
  </si>
  <si>
    <t>29/05/2018</t>
  </si>
  <si>
    <t>AUT-021288-0201</t>
  </si>
  <si>
    <t>FC0009778F-0201-M</t>
  </si>
  <si>
    <t>COMPRA No. 000007581 PROVEE. AGUILAR   HERRERA CIA LTDA</t>
  </si>
  <si>
    <t>30/05/2018</t>
  </si>
  <si>
    <t>AUT-021303-0201</t>
  </si>
  <si>
    <t>FC0009779F-0201-M</t>
  </si>
  <si>
    <t>COMPRA No. 000009771 PROVEE. GRANDA AGUIRRE MARTHA DOLORES</t>
  </si>
  <si>
    <t>AUT-021306-0201</t>
  </si>
  <si>
    <t>FC0009780F-0201-M</t>
  </si>
  <si>
    <t>COMPRA No. 000000530 PROVEE. SARA FLORES</t>
  </si>
  <si>
    <t>AUT-021310-0201</t>
  </si>
  <si>
    <t>FC0009783F-0201-M</t>
  </si>
  <si>
    <t>COMPRA No. 000007606 PROVEE. AGUILAR   HERRERA CIA LTDA</t>
  </si>
  <si>
    <t>AUT-021315-0201</t>
  </si>
  <si>
    <t>FC0009785F-0201-M</t>
  </si>
  <si>
    <t>COMPRA No. 000001871 PROVEE. PEÑA MUÑOZ FRANCISCO JAVIER</t>
  </si>
  <si>
    <t>AUT-021316-0201</t>
  </si>
  <si>
    <t>FC0009786F-0201-M</t>
  </si>
  <si>
    <t>COMPRA No. 000007596 PROVEE. AGUILAR   HERRERA CIA LTDA</t>
  </si>
  <si>
    <t>31/05/2018</t>
  </si>
  <si>
    <t>AUT-021311-0201</t>
  </si>
  <si>
    <t>FC0009784F-0201-M</t>
  </si>
  <si>
    <t>COMPRA No. 000007609 PROVEE. AGUILAR   HERRERA CIA LTDA</t>
  </si>
  <si>
    <t>AUT-021317-0201</t>
  </si>
  <si>
    <t>FC0009787F-0201-M</t>
  </si>
  <si>
    <t>COMPRA No. 000255131 PROVEE. NUEVAS OPERACIONES COMERCIALES S A</t>
  </si>
  <si>
    <t>AUT-021343-0201</t>
  </si>
  <si>
    <t>FC0009797F-0201-M</t>
  </si>
  <si>
    <t>COMPRA No. 000007647 PROVEE. AGUILAR   HERRERA CIA LTDA</t>
  </si>
  <si>
    <t>AUT-021517-0201</t>
  </si>
  <si>
    <t>FC0009880F-0201-M</t>
  </si>
  <si>
    <t>COMPRA No. 000000539 PROVEE. JOSE LUIS CHULDE GUAMAN</t>
  </si>
  <si>
    <t>AUT-021518-0201</t>
  </si>
  <si>
    <t>FC0009881F-0201-M</t>
  </si>
  <si>
    <t>COMPRA No. 000000540 PROVEE. GERMAN PATRICIO QUISHPE ACHIG</t>
  </si>
  <si>
    <t>AUT-021519-0201</t>
  </si>
  <si>
    <t>FC0009882F-0201-M</t>
  </si>
  <si>
    <t>COMPRA No. 000000541 PROVEE. CRISTIAN REINALDO SIMBA RIVERA</t>
  </si>
  <si>
    <t>AUT-021565-0201</t>
  </si>
  <si>
    <t>NCC000204F-0201-M</t>
  </si>
  <si>
    <t>AUT-021566-0201</t>
  </si>
  <si>
    <t>NCC000205F-0201-M</t>
  </si>
  <si>
    <t>AUT-021567-0201</t>
  </si>
  <si>
    <t>NCC000206F-0201-M</t>
  </si>
  <si>
    <t>MNP001275J-0201</t>
  </si>
  <si>
    <t>DIARIO DE IMPUESTOS AL 31 DE MAYO DEL 2018</t>
  </si>
  <si>
    <t>MNP001285J-0201</t>
  </si>
  <si>
    <t>AJUSTE DIARIO DE IMPUESTOS 31 MY-18</t>
  </si>
  <si>
    <t>TOTAL MAYO ------&gt;</t>
  </si>
  <si>
    <t>01/06/2018</t>
  </si>
  <si>
    <t>AUT-021342-0201</t>
  </si>
  <si>
    <t>FC0009796F-0201-M</t>
  </si>
  <si>
    <t>COMPRA No. 000007666 PROVEE. AGUILAR   HERRERA CIA LTDA</t>
  </si>
  <si>
    <t>AUT-021350-0201</t>
  </si>
  <si>
    <t>FC0009804F-0201-M</t>
  </si>
  <si>
    <t>COMPRA No. 001023013 PROVEE. LAARCOM COMUNICACIONES Y SEGURIDAD CIA LTDA</t>
  </si>
  <si>
    <t>AUT-021351-0201</t>
  </si>
  <si>
    <t>FC0009805F-0201-M</t>
  </si>
  <si>
    <t>COMPRA No. 000036402 PROVEE. SECOYA S A</t>
  </si>
  <si>
    <t>AUT-021352-0201</t>
  </si>
  <si>
    <t>FC0009806F-0201-M</t>
  </si>
  <si>
    <t>COMPRA No. 000036427 PROVEE. SECOYA S A</t>
  </si>
  <si>
    <t>AUT-021356-0201</t>
  </si>
  <si>
    <t>FC0009809F-0201-M</t>
  </si>
  <si>
    <t>COMPRA No. 000001874 PROVEE. PEÑA MUÑOZ FRANCISCO JAVIER</t>
  </si>
  <si>
    <t>AUT-021373-0201</t>
  </si>
  <si>
    <t>FC0009813F-0201-M</t>
  </si>
  <si>
    <t>COMPRA No. 000036442 PROVEE. SECOYA S A</t>
  </si>
  <si>
    <t>AUT-021482-0201</t>
  </si>
  <si>
    <t>FC0009850F-0201-M</t>
  </si>
  <si>
    <t>COMPRA No. 007767035 PROVEE. SERVICIOS DE TELECOMUNICACIONES SETEL S.A.</t>
  </si>
  <si>
    <t>AUT-021483-0201</t>
  </si>
  <si>
    <t>FC0009851F-0201-M</t>
  </si>
  <si>
    <t>COMPRA No. 007721011 PROVEE. SERVICIOS DE TELECOMUNICACIONES SETEL S.A.</t>
  </si>
  <si>
    <t>AUT-021494-0201</t>
  </si>
  <si>
    <t>FC0009861F-0201-M</t>
  </si>
  <si>
    <t>COMPRA No. 000002406 PROVEE. SANCHEZ OJEDA CONSULTORES S.A.</t>
  </si>
  <si>
    <t>AUT-021744-0201</t>
  </si>
  <si>
    <t>NCC000211J-0201-M</t>
  </si>
  <si>
    <t>NOTA DE CREDITO DE COMPRA  FC0009851F-0201-M</t>
  </si>
  <si>
    <t>02/06/2018</t>
  </si>
  <si>
    <t>AUT-021374-0201</t>
  </si>
  <si>
    <t>FC0009814F-0201-M</t>
  </si>
  <si>
    <t>COMPRA No. 000174995 PROVEE. COMERCIAL KYWI S A</t>
  </si>
  <si>
    <t>03/06/2018</t>
  </si>
  <si>
    <t>AUT-021484-0201</t>
  </si>
  <si>
    <t>FC0009852F-0201-M</t>
  </si>
  <si>
    <t>COMPRA No. 095562598 PROVEE. CORPORACION NACIONAL DE TELECOMUNICACIONES CNT S A</t>
  </si>
  <si>
    <t>AUT-021485-0201</t>
  </si>
  <si>
    <t>FC0009853F-0201-M</t>
  </si>
  <si>
    <t>COMPRA No. 095731289 PROVEE. CORPORACION NACIONAL DE TELECOMUNICACIONES CNT S A</t>
  </si>
  <si>
    <t>AUT-021486-0201</t>
  </si>
  <si>
    <t>FC0009854F-0201-M</t>
  </si>
  <si>
    <t>COMPRA No. 095562597 PROVEE. CORPORACION NACIONAL DE TELECOMUNICACIONES CNT S A</t>
  </si>
  <si>
    <t>AUT-021487-0201</t>
  </si>
  <si>
    <t>FC0009855F-0201-M</t>
  </si>
  <si>
    <t>COMPRA No. 095562599 PROVEE. CORPORACION NACIONAL DE TELECOMUNICACIONES CNT S A</t>
  </si>
  <si>
    <t>04/06/2018</t>
  </si>
  <si>
    <t>AUT-021321-0201</t>
  </si>
  <si>
    <t>FC0009789F-0201-M</t>
  </si>
  <si>
    <t>COMPRA No. 000000122 PROVEE. CAÑADAS ARROYO MARTHA CECILIA</t>
  </si>
  <si>
    <t>AUT-021422-0201</t>
  </si>
  <si>
    <t>FC0009826F-0201-M</t>
  </si>
  <si>
    <t>COMPRA No. 000041549 PROVEE. NUEVAS OPERACIONES COMERCIALES S A</t>
  </si>
  <si>
    <t>05/06/2018</t>
  </si>
  <si>
    <t>AUT-021334-0201</t>
  </si>
  <si>
    <t>FC0009793F-0201-M</t>
  </si>
  <si>
    <t>COMPRA No. 000000153 PROVEE. MILTON ANIBAL CABASCANGO SALAZAR</t>
  </si>
  <si>
    <t>AUT-021353-0201</t>
  </si>
  <si>
    <t>FC0009807F-0201-M</t>
  </si>
  <si>
    <t>COMPRA No. 000007703 PROVEE. AGUILAR   HERRERA CIA LTDA</t>
  </si>
  <si>
    <t>AUT-021354-0201</t>
  </si>
  <si>
    <t>FC0009808F-0201-M</t>
  </si>
  <si>
    <t>COMPRA No. 000007702 PROVEE. AGUILAR   HERRERA CIA LTDA</t>
  </si>
  <si>
    <t>AUT-021394-0201</t>
  </si>
  <si>
    <t>FC0009818F-0201-M</t>
  </si>
  <si>
    <t>COMPRA No. 000363284 PROVEE. NUEVAS OPERACIONES COMERCIALES S A</t>
  </si>
  <si>
    <t>AUT-021424-0201</t>
  </si>
  <si>
    <t>FC0009828F-0201-M</t>
  </si>
  <si>
    <t>COMPRA No. 000001876 PROVEE. PEÑA MUÑOZ FRANCISCO JAVIER</t>
  </si>
  <si>
    <t>06/06/2018</t>
  </si>
  <si>
    <t>AUT-021359-0201</t>
  </si>
  <si>
    <t>FC0009810F-0201-M</t>
  </si>
  <si>
    <t>COMPRA No. 000009756 PROVEE. SISTEMAS TELECAL CIA LTDA</t>
  </si>
  <si>
    <t>AUT-021425-0201</t>
  </si>
  <si>
    <t>FC0009829F-0201-M</t>
  </si>
  <si>
    <t>COMPRA No. 000011261 PROVEE. PIGE PROVEEDORA INDUSTRIAL GUANTERA ECUATORIANA</t>
  </si>
  <si>
    <t>07/06/2018</t>
  </si>
  <si>
    <t>AUT-021381-0201</t>
  </si>
  <si>
    <t>FC0009815F-0201-M</t>
  </si>
  <si>
    <t>COMPRA No. 000000154 PROVEE. MILTON ANIBAL CABASCANGO SALAZAR</t>
  </si>
  <si>
    <t>AUT-021382-0201</t>
  </si>
  <si>
    <t>FC0009816F-0201-M</t>
  </si>
  <si>
    <t>COMPRA No. 000000155 PROVEE. MILTON ANIBAL CABASCANGO SALAZAR</t>
  </si>
  <si>
    <t>AUT-021384-0201</t>
  </si>
  <si>
    <t>FC0009817F-0201-M</t>
  </si>
  <si>
    <t>COMPRA No. 000000533 PROVEE. MARIA OLGA CABRERA CABRERA</t>
  </si>
  <si>
    <t>08/06/2018</t>
  </si>
  <si>
    <t>AUT-021426-0201</t>
  </si>
  <si>
    <t>FC0009830F-0201-M</t>
  </si>
  <si>
    <t>COMPRA No. 000001879 PROVEE. PEÑA MUÑOZ FRANCISCO JAVIER</t>
  </si>
  <si>
    <t>AUT-021526-0201</t>
  </si>
  <si>
    <t>FC0009887F-0201-M</t>
  </si>
  <si>
    <t>COMPRA No. 000003090 PROVEE. PENA ARAUJO  MANUEL HERNAN</t>
  </si>
  <si>
    <t>11/06/2018</t>
  </si>
  <si>
    <t>AUT-021423-0201</t>
  </si>
  <si>
    <t>FC0009827F-0201-M</t>
  </si>
  <si>
    <t>COMPRA No. 000366718 PROVEE. NUEVAS OPERACIONES COMERCIALES S A</t>
  </si>
  <si>
    <t>AUT-021548-0201</t>
  </si>
  <si>
    <t>FC0009893F-0201-M</t>
  </si>
  <si>
    <t>COMPRA No. 000255922 PROVEE. COMERCIAL KYWI S A</t>
  </si>
  <si>
    <t>12/06/2018</t>
  </si>
  <si>
    <t>AUT-021404-0201</t>
  </si>
  <si>
    <t>FC0009819F-0201-M</t>
  </si>
  <si>
    <t>COMPRA No. 000000050 PROVEE. ANGEL RAUL QUINATOA QUINATOA</t>
  </si>
  <si>
    <t>AUT-021414-0201</t>
  </si>
  <si>
    <t>FC0009820F-0201-M</t>
  </si>
  <si>
    <t>COMPRA No. 000001383 PROVEE. TACO CALUPIÑA JORGE HOMERO</t>
  </si>
  <si>
    <t>AUT-021418-0201</t>
  </si>
  <si>
    <t>FC0009823F-0201-M</t>
  </si>
  <si>
    <t>COMPRA No. 000000534 PROVEE. JAIME CAGTAÑA</t>
  </si>
  <si>
    <t>AUT-021427-0201</t>
  </si>
  <si>
    <t>FC0009831F-0201-M</t>
  </si>
  <si>
    <t>COMPRA No. 000007849 PROVEE. AGUILAR   HERRERA CIA LTDA</t>
  </si>
  <si>
    <t>AUT-021428-0201</t>
  </si>
  <si>
    <t>FC0009832F-0201-M</t>
  </si>
  <si>
    <t>COMPRA No. 000007850 PROVEE. AGUILAR   HERRERA CIA LTDA</t>
  </si>
  <si>
    <t>AUT-021451-0201</t>
  </si>
  <si>
    <t>FC0009836F-0201-M</t>
  </si>
  <si>
    <t>COMPRA No. 000007851 PROVEE. AGUILAR   HERRERA CIA LTDA</t>
  </si>
  <si>
    <t>AUT-021452-0201</t>
  </si>
  <si>
    <t>FC0009837F-0201-M</t>
  </si>
  <si>
    <t>COMPRA No. 000007852 PROVEE. AGUILAR   HERRERA CIA LTDA</t>
  </si>
  <si>
    <t>AUT-021453-0201</t>
  </si>
  <si>
    <t>FC0009838F-0201-M</t>
  </si>
  <si>
    <t>COMPRA No. 000007853 PROVEE. AGUILAR   HERRERA CIA LTDA</t>
  </si>
  <si>
    <t>AUT-021454-0201</t>
  </si>
  <si>
    <t>FC0009839F-0201-M</t>
  </si>
  <si>
    <t>COMPRA No. 000007854 PROVEE. AGUILAR   HERRERA CIA LTDA</t>
  </si>
  <si>
    <t>AUT-021455-0201</t>
  </si>
  <si>
    <t>FC0009840F-0201-M</t>
  </si>
  <si>
    <t>COMPRA No. 000007856 PROVEE. AGUILAR   HERRERA CIA LTDA</t>
  </si>
  <si>
    <t>AUT-021456-0201</t>
  </si>
  <si>
    <t>FC0009841F-0201-M</t>
  </si>
  <si>
    <t>COMPRA No. 000007857 PROVEE. AGUILAR   HERRERA CIA LTDA</t>
  </si>
  <si>
    <t>AUT-021457-0201</t>
  </si>
  <si>
    <t>FC0009842F-0201-M</t>
  </si>
  <si>
    <t>COMPRA No. 000007858 PROVEE. AGUILAR   HERRERA CIA LTDA</t>
  </si>
  <si>
    <t>AUT-021458-0201</t>
  </si>
  <si>
    <t>FC0009843F-0201-M</t>
  </si>
  <si>
    <t>COMPRA No. 000007859 PROVEE. AGUILAR   HERRERA CIA LTDA</t>
  </si>
  <si>
    <t>AUT-021488-0201</t>
  </si>
  <si>
    <t>FC0009856F-0201-M</t>
  </si>
  <si>
    <t>COMPRA No. 046617618 PROVEE. OTECEL S A</t>
  </si>
  <si>
    <t>13/06/2018</t>
  </si>
  <si>
    <t>AUT-021707-0201</t>
  </si>
  <si>
    <t>FC0009952F-0201-M</t>
  </si>
  <si>
    <t>COMPRA No. 000000434 PROVEE. CHRISTIAN SANTIAGO LUCIO LOPEZ</t>
  </si>
  <si>
    <t>14/06/2018</t>
  </si>
  <si>
    <t>AUT-021459-0201</t>
  </si>
  <si>
    <t>FC0009844F-0201-M</t>
  </si>
  <si>
    <t>COMPRA No. 000007889 PROVEE. AGUILAR   HERRERA CIA LTDA</t>
  </si>
  <si>
    <t>AUT-021460-0201</t>
  </si>
  <si>
    <t>FC0009845F-0201-M</t>
  </si>
  <si>
    <t>COMPRA No. 000007905 PROVEE. AGUILAR   HERRERA CIA LTDA</t>
  </si>
  <si>
    <t>15/06/2018</t>
  </si>
  <si>
    <t>AUT-021466-0201</t>
  </si>
  <si>
    <t>FC0009847F-0201-M</t>
  </si>
  <si>
    <t>COMPRA No. 000000024 PROVEE. CABASCANGO SALAZAR NELSON JAVIER</t>
  </si>
  <si>
    <t>AUT-021513-0201</t>
  </si>
  <si>
    <t>FC0009877F-0201-M</t>
  </si>
  <si>
    <t>COMPRA No. 000369474 PROVEE. NUEVAS OPERACIONES COMERCIALES S A</t>
  </si>
  <si>
    <t>16/06/2018</t>
  </si>
  <si>
    <t>AUT-021468-0201</t>
  </si>
  <si>
    <t>FC0009848F-0201-M</t>
  </si>
  <si>
    <t>COMPRA No. 000020924 PROVEE. GERARDO ORTIZ E HIJOS CIA. LTDA.</t>
  </si>
  <si>
    <t>18/06/2018</t>
  </si>
  <si>
    <t>AUT-021489-0201</t>
  </si>
  <si>
    <t>FC0009857F-0201-M</t>
  </si>
  <si>
    <t>COMPRA No. 000007979 PROVEE. AGUILAR   HERRERA CIA LTDA</t>
  </si>
  <si>
    <t>AUT-021490-0201</t>
  </si>
  <si>
    <t>FC0009858F-0201-M</t>
  </si>
  <si>
    <t>COMPRA No. 000007980 PROVEE. AGUILAR   HERRERA CIA LTDA</t>
  </si>
  <si>
    <t>AUT-021491-0201</t>
  </si>
  <si>
    <t>FC0009859F-0201-M</t>
  </si>
  <si>
    <t>COMPRA No. 000007981 PROVEE. AGUILAR   HERRERA CIA LTDA</t>
  </si>
  <si>
    <t>AUT-021506-0201</t>
  </si>
  <si>
    <t>FC0009870F-0201-M</t>
  </si>
  <si>
    <t>COMPRA No. 000079991 PROVEE. COMPANIA DE SEGUROS ECUATORIANOSUIZA SA</t>
  </si>
  <si>
    <t>AUT-021507-0201</t>
  </si>
  <si>
    <t>FC0009871F-0201-M</t>
  </si>
  <si>
    <t>COMPRA No. 000079994 PROVEE. COMPANIA DE SEGUROS ECUATORIANOSUIZA SA</t>
  </si>
  <si>
    <t>AUT-021508-0201</t>
  </si>
  <si>
    <t>FC0009872F-0201-M</t>
  </si>
  <si>
    <t>COMPRA No. 000079995 PROVEE. COMPANIA DE SEGUROS ECUATORIANOSUIZA SA</t>
  </si>
  <si>
    <t>AUT-021510-0201</t>
  </si>
  <si>
    <t>FC0009874F-0201-M</t>
  </si>
  <si>
    <t>COMPRA No. 000000975 PROVEE. DANIELA VICTORIA ORTEGA ESCOBAR</t>
  </si>
  <si>
    <t>19/06/2018</t>
  </si>
  <si>
    <t>AUT-021493-0201</t>
  </si>
  <si>
    <t>FC0009860F-0201-M</t>
  </si>
  <si>
    <t>COMPRA No. 000037158 PROVEE. GRUPO ACERCONS CIA LTDA</t>
  </si>
  <si>
    <t>20/06/2018</t>
  </si>
  <si>
    <t>AUT-021511-0201</t>
  </si>
  <si>
    <t>FC0009875F-0201-M</t>
  </si>
  <si>
    <t>COMPRA No. 000001883 PROVEE. PEÑA MUÑOZ FRANCISCO JAVIER</t>
  </si>
  <si>
    <t>AUT-021512-0201</t>
  </si>
  <si>
    <t>FC0009876F-0201-M</t>
  </si>
  <si>
    <t>COMPRA No. 000000305 PROVEE. LUIS HUMBERTO FLORES LASCANO</t>
  </si>
  <si>
    <t>AUT-021522-0201</t>
  </si>
  <si>
    <t>FC0009885F-0201-M</t>
  </si>
  <si>
    <t>COMPRA No. 000011382 PROVEE. PIGE PROVEEDORA INDUSTRIAL GUANTERA ECUATORIANA</t>
  </si>
  <si>
    <t>AUT-021551-0201</t>
  </si>
  <si>
    <t>FC0009896F-0201-M</t>
  </si>
  <si>
    <t>COMPRA No. 000008013 PROVEE. AGUILAR   HERRERA CIA LTDA</t>
  </si>
  <si>
    <t>AUT-021571-0201</t>
  </si>
  <si>
    <t>FC0009904F-0201-M</t>
  </si>
  <si>
    <t>COMPRA No. 000009124 PROVEE. SURTI-LLANTAS CIA. LTDA</t>
  </si>
  <si>
    <t>AUT-021572-0201</t>
  </si>
  <si>
    <t>FC0009905F-0201-M</t>
  </si>
  <si>
    <t>COMPRA No. 000178609 PROVEE. COMERCIAL KYWI S A</t>
  </si>
  <si>
    <t>AUT-021573-0201</t>
  </si>
  <si>
    <t>FC0009906F-0201-M</t>
  </si>
  <si>
    <t>COMPRA No. 000402708 PROVEE. CENTRO COMERCIAL PLAZA CUMBAYA</t>
  </si>
  <si>
    <t>AUT-021582-0201</t>
  </si>
  <si>
    <t>NCC000207J-0201-M</t>
  </si>
  <si>
    <t>NOTA DE CREDITO DE COMPRA  FC0009896F-0201-M</t>
  </si>
  <si>
    <t>21/06/2018</t>
  </si>
  <si>
    <t>AUT-021514-0201</t>
  </si>
  <si>
    <t>FC0009878F-0201-M</t>
  </si>
  <si>
    <t>COMPRA No. 000265204 PROVEE. NUEVAS OPERACIONES COMERCIALES S A</t>
  </si>
  <si>
    <t>AUT-021523-0201</t>
  </si>
  <si>
    <t>FC0009886F-0201-M</t>
  </si>
  <si>
    <t>COMPRA No. 000008031 PROVEE. AGUILAR   HERRERA CIA LTDA</t>
  </si>
  <si>
    <t>AUT-021550-0201</t>
  </si>
  <si>
    <t>FC0009895F-0201-M</t>
  </si>
  <si>
    <t>COMPRA No. 000008041 PROVEE. AGUILAR   HERRERA CIA LTDA</t>
  </si>
  <si>
    <t>AUT-021688-0201</t>
  </si>
  <si>
    <t>NCC000209J-0201-M</t>
  </si>
  <si>
    <t>NOTA DE CREDITO DE COMPRA  FC0009895F-0201-M</t>
  </si>
  <si>
    <t>22/06/2018</t>
  </si>
  <si>
    <t>AUT-021532-0201</t>
  </si>
  <si>
    <t>FC0009888F-0201-M</t>
  </si>
  <si>
    <t>COMPRA No. 000000542 PROVEE. SARA FLORES</t>
  </si>
  <si>
    <t>AUT-021534-0201</t>
  </si>
  <si>
    <t>FC0009889F-0201-M</t>
  </si>
  <si>
    <t>COMPRA No. 000000156 PROVEE. MILTON ANIBAL CABASCANGO SALAZAR</t>
  </si>
  <si>
    <t>AUT-021535-0201</t>
  </si>
  <si>
    <t>FC0009890F-0201-M</t>
  </si>
  <si>
    <t>COMPRA No. 000000157 PROVEE. MILTON ANIBAL CABASCANGO SALAZAR</t>
  </si>
  <si>
    <t>AUT-021536-0201</t>
  </si>
  <si>
    <t>FC0009891F-0201-M</t>
  </si>
  <si>
    <t>COMPRA No. 000000159 PROVEE. MILTON ANIBAL CABASCANGO SALAZAR</t>
  </si>
  <si>
    <t>AUT-021538-0201</t>
  </si>
  <si>
    <t>FC0009892F-0201-M</t>
  </si>
  <si>
    <t>COMPRA No. 000000051 PROVEE. ANGEL RAUL QUINATOA QUINATOA</t>
  </si>
  <si>
    <t>AUT-021549-0201</t>
  </si>
  <si>
    <t>FC0009894F-0201-M</t>
  </si>
  <si>
    <t>COMPRA No. 000265675 PROVEE. NUEVAS OPERACIONES COMERCIALES S A</t>
  </si>
  <si>
    <t>AUT-021553-0201</t>
  </si>
  <si>
    <t>FC0009898F-0201-M</t>
  </si>
  <si>
    <t>COMPRA No. 000008058 PROVEE. AGUILAR   HERRERA CIA LTDA</t>
  </si>
  <si>
    <t>23/06/2018</t>
  </si>
  <si>
    <t>AUT-021554-0201</t>
  </si>
  <si>
    <t>FC0009899F-0201-M</t>
  </si>
  <si>
    <t>COMPRA No. 000008096 PROVEE. AGUILAR   HERRERA CIA LTDA</t>
  </si>
  <si>
    <t>25/06/2018</t>
  </si>
  <si>
    <t>AUT-021552-0201</t>
  </si>
  <si>
    <t>FC0009897F-0201-M</t>
  </si>
  <si>
    <t>COMPRA No. 000000052 PROVEE. ANGEL RAUL QUINATOA QUINATOA</t>
  </si>
  <si>
    <t>AUT-021555-0201</t>
  </si>
  <si>
    <t>FC0009900F-0201-M</t>
  </si>
  <si>
    <t>COMPRA No. 000008111 PROVEE. AGUILAR   HERRERA CIA LTDA</t>
  </si>
  <si>
    <t>AUT-021560-0201</t>
  </si>
  <si>
    <t>FC0009901F-0201-M</t>
  </si>
  <si>
    <t>COMPRA No. 000002430 PROVEE. JURADO VILLAGOMEZ EDISON ANCIZAR</t>
  </si>
  <si>
    <t>AUT-021689-0201</t>
  </si>
  <si>
    <t>NCC000210J-0201-M</t>
  </si>
  <si>
    <t>NOTA DE CREDITO DE COMPRA  FC0009886F-0201-M</t>
  </si>
  <si>
    <t>26/06/2018</t>
  </si>
  <si>
    <t>AUT-021561-0201</t>
  </si>
  <si>
    <t>FC0009902F-0201-M</t>
  </si>
  <si>
    <t>COMPRA No. 000008129 PROVEE. AGUILAR   HERRERA CIA LTDA</t>
  </si>
  <si>
    <t>AUT-021562-0201</t>
  </si>
  <si>
    <t>FC0009903F-0201-M</t>
  </si>
  <si>
    <t>COMPRA No. 000008131 PROVEE. AGUILAR   HERRERA CIA LTDA</t>
  </si>
  <si>
    <t>AUT-021577-0201</t>
  </si>
  <si>
    <t>FC0009907F-0201-M</t>
  </si>
  <si>
    <t>COMPRA No. 000002620 PROVEE. HERNANDEZ GUERRERO DIEGO FERNANDO</t>
  </si>
  <si>
    <t>AUT-021633-0201</t>
  </si>
  <si>
    <t>FC0009931F-0201-M</t>
  </si>
  <si>
    <t>COMPRA No. 000086925 PROVEE. ECUFASTFOOD CIA. LTDA.</t>
  </si>
  <si>
    <t>27/06/2018</t>
  </si>
  <si>
    <t>AUT-021583-0201</t>
  </si>
  <si>
    <t>FC0009909F-0201-M</t>
  </si>
  <si>
    <t>COMPRA No. 000008149 PROVEE. AGUILAR   HERRERA CIA LTDA</t>
  </si>
  <si>
    <t>AUT-021587-0201</t>
  </si>
  <si>
    <t>FC0009910F-0201-M</t>
  </si>
  <si>
    <t>COMPRA No. 000008164 PROVEE. AGUILAR   HERRERA CIA LTDA</t>
  </si>
  <si>
    <t>28/06/2018</t>
  </si>
  <si>
    <t>AUT-021589-0201</t>
  </si>
  <si>
    <t>FC0009911F-0201-M</t>
  </si>
  <si>
    <t>COMPRA No. 000006569 PROVEE. ROCHA MOLINA JOSE ARMANDO</t>
  </si>
  <si>
    <t>AUT-021590-0201</t>
  </si>
  <si>
    <t>FC0009912F-0201-M</t>
  </si>
  <si>
    <t>COMPRA No. 000222627 PROVEE. NUEVAS OPERACIONES COMERCIALES S A</t>
  </si>
  <si>
    <t>29/06/2018</t>
  </si>
  <si>
    <t>AUT-021595-0201</t>
  </si>
  <si>
    <t>FC0009914F-0201-M</t>
  </si>
  <si>
    <t>COMPRA No. 000000161 PROVEE. MILTON ANIBAL CABASCANGO SALAZAR</t>
  </si>
  <si>
    <t>AUT-021596-0201</t>
  </si>
  <si>
    <t>FC0009915F-0201-M</t>
  </si>
  <si>
    <t>COMPRA No. 000000162 PROVEE. MILTON ANIBAL CABASCANGO SALAZAR</t>
  </si>
  <si>
    <t>AUT-021597-0201</t>
  </si>
  <si>
    <t>NCC000208F-0201-M</t>
  </si>
  <si>
    <t>AUT-021598-0201</t>
  </si>
  <si>
    <t>FC0009916F-0201-M</t>
  </si>
  <si>
    <t>AUT-021600-0201</t>
  </si>
  <si>
    <t>FC0009918F-0201-M</t>
  </si>
  <si>
    <t>COMPRA No. 000000546 PROVEE. HENRY JOSE ADARMES RODRIGUEZ</t>
  </si>
  <si>
    <t>30/06/2018</t>
  </si>
  <si>
    <t>AUT-021602-0201</t>
  </si>
  <si>
    <t>FC0009919F-0201-M</t>
  </si>
  <si>
    <t>COMPRA No. 000000547 PROVEE. EBERTO UNAUCHO</t>
  </si>
  <si>
    <t>AUT-021604-0201</t>
  </si>
  <si>
    <t>FC0009921F-0201-M</t>
  </si>
  <si>
    <t>COMPRA No. 000176647 PROVEE. COMERCIAL KYWI S A</t>
  </si>
  <si>
    <t>MNP001378J-0201</t>
  </si>
  <si>
    <t>DIARIO DE IMPUESTOS AL 30 DE JUN-18</t>
  </si>
  <si>
    <t>MNP001379J-0201</t>
  </si>
  <si>
    <t>AJUST DIF DIARIO DE IMPUESTOS</t>
  </si>
  <si>
    <t>TOTAL JUNIO ------&gt;</t>
  </si>
  <si>
    <t>01/07/2018</t>
  </si>
  <si>
    <t>AUT-021699-0201</t>
  </si>
  <si>
    <t>FC0009948F-0201-M</t>
  </si>
  <si>
    <t>COMPRA No. 000000055 PROVEE. ANGEL RAUL QUINATOA QUINATOA</t>
  </si>
  <si>
    <t>AUT-021708-0201</t>
  </si>
  <si>
    <t>FC0009953F-0201-M</t>
  </si>
  <si>
    <t>COMPRA No. 008101868 PROVEE. SERVICIOS DE TELECOMUNICACIONES SETEL S.A.</t>
  </si>
  <si>
    <t>AUT-021909-0201</t>
  </si>
  <si>
    <t>FC0010028F-0201-M</t>
  </si>
  <si>
    <t>COMPRA No. 000000560 PROVEE. CRISTIAN REINALDO SIMBA RIVERA</t>
  </si>
  <si>
    <t>AUT-021910-0201</t>
  </si>
  <si>
    <t>FC0010029F-0201-M</t>
  </si>
  <si>
    <t>COMPRA No. 000000561 PROVEE. GERMAN PATRICIO QUISHPE ACHIG</t>
  </si>
  <si>
    <t>AUT-021911-0201</t>
  </si>
  <si>
    <t>FC0010030F-0201-M</t>
  </si>
  <si>
    <t>COMPRA No. 000000562 PROVEE. JOSE LUIS CHULDE GUAMAN</t>
  </si>
  <si>
    <t>02/07/2018</t>
  </si>
  <si>
    <t>AUT-021603-0201</t>
  </si>
  <si>
    <t>FC0009920F-0201-M</t>
  </si>
  <si>
    <t>COMPRA No. 000270307 PROVEE. NUEVAS OPERACIONES COMERCIALES S A</t>
  </si>
  <si>
    <t>AUT-021612-0201</t>
  </si>
  <si>
    <t>FC0009925F-0201-M</t>
  </si>
  <si>
    <t>COMPRA No. 000002437 PROVEE. SANCHEZ OJEDA CONSULTORES S.A.</t>
  </si>
  <si>
    <t>AUT-021644-0201</t>
  </si>
  <si>
    <t>FC0009933F-0201-M</t>
  </si>
  <si>
    <t>COMPRA No. 000036489 PROVEE. SECOYA S A</t>
  </si>
  <si>
    <t>AUT-021726-0201</t>
  </si>
  <si>
    <t>FC0009964F-0201-M</t>
  </si>
  <si>
    <t>COMPRA No. 000036488 PROVEE. SECOYA S A</t>
  </si>
  <si>
    <t>AUT-021734-0201</t>
  </si>
  <si>
    <t>FC0009966F-0201-M</t>
  </si>
  <si>
    <t>COMPRA No. 000009807 PROVEE. GRANDA AGUIRRE MARTHA DOLORES</t>
  </si>
  <si>
    <t>03/07/2018</t>
  </si>
  <si>
    <t>AUT-021611-0201</t>
  </si>
  <si>
    <t>FC0009924F-0201-M</t>
  </si>
  <si>
    <t>COMPRA No. 000008254 PROVEE. AGUILAR   HERRERA CIA LTDA</t>
  </si>
  <si>
    <t>AUT-021613-0201</t>
  </si>
  <si>
    <t>FC0009926F-0201-M</t>
  </si>
  <si>
    <t>COMPRA No. 000008259 PROVEE. AGUILAR   HERRERA CIA LTDA</t>
  </si>
  <si>
    <t>AUT-021617-0201</t>
  </si>
  <si>
    <t>FC0009929F-0201-M</t>
  </si>
  <si>
    <t>COMPRA No. 000362424 PROVEE. COMERCIAL KYWI S A</t>
  </si>
  <si>
    <t>AUT-021643-0201</t>
  </si>
  <si>
    <t>FC0009932F-0201-M</t>
  </si>
  <si>
    <t>COMPRA No. 000036501 PROVEE. SECOYA S A</t>
  </si>
  <si>
    <t>AUT-021709-0201</t>
  </si>
  <si>
    <t>FC0009954F-0201-M</t>
  </si>
  <si>
    <t>COMPRA No. 097773938 PROVEE. CORPORACION NACIONAL DE TELECOMUNICACIONES CNT S A</t>
  </si>
  <si>
    <t>AUT-021710-0201</t>
  </si>
  <si>
    <t>FC0009955F-0201-M</t>
  </si>
  <si>
    <t>COMPRA No. 097773940 PROVEE. CORPORACION NACIONAL DE TELECOMUNICACIONES CNT S A</t>
  </si>
  <si>
    <t>AUT-021711-0201</t>
  </si>
  <si>
    <t>FC0009956F-0201-M</t>
  </si>
  <si>
    <t>COMPRA No. 097773939 PROVEE. CORPORACION NACIONAL DE TELECOMUNICACIONES CNT S A</t>
  </si>
  <si>
    <t>04/07/2018</t>
  </si>
  <si>
    <t>AUT-021618-0201</t>
  </si>
  <si>
    <t>FC0009930F-0201-M</t>
  </si>
  <si>
    <t>COMPRA No. 000000123 PROVEE. CAÑADAS ARROYO MARTHA CECILIA</t>
  </si>
  <si>
    <t>05/07/2018</t>
  </si>
  <si>
    <t>AUT-021645-0201</t>
  </si>
  <si>
    <t>FC0009934F-0201-M</t>
  </si>
  <si>
    <t>COMPRA No. 000008286 PROVEE. AGUILAR   HERRERA CIA LTDA</t>
  </si>
  <si>
    <t>AUT-021646-0201</t>
  </si>
  <si>
    <t>FC0009935F-0201-M</t>
  </si>
  <si>
    <t>COMPRA No. 000008289 PROVEE. AGUILAR   HERRERA CIA LTDA</t>
  </si>
  <si>
    <t>06/07/2018</t>
  </si>
  <si>
    <t>AUT-021673-0201</t>
  </si>
  <si>
    <t>FC0009937F-0201-M</t>
  </si>
  <si>
    <t>COMPRA No. 000000548 PROVEE. MARIA OLGA CABRERA CABRERA</t>
  </si>
  <si>
    <t>AUT-021676-0201</t>
  </si>
  <si>
    <t>FC0009939F-0201-M</t>
  </si>
  <si>
    <t>COMPRA No. 000008319 PROVEE. AGUILAR   HERRERA CIA LTDA</t>
  </si>
  <si>
    <t>AUT-021771-0201</t>
  </si>
  <si>
    <t>FC0009970F-0201-M</t>
  </si>
  <si>
    <t>COMPRA No. 097952458 PROVEE. CORPORACION NACIONAL DE TELECOMUNICACIONES CNT S A</t>
  </si>
  <si>
    <t>07/07/2018</t>
  </si>
  <si>
    <t>AUT-021677-0201</t>
  </si>
  <si>
    <t>FC0009940F-0201-M</t>
  </si>
  <si>
    <t>COMPRA No. 000291186 PROVEE. CORPORACION LA FAVORITA</t>
  </si>
  <si>
    <t>09/07/2018</t>
  </si>
  <si>
    <t>AUT-021680-0201</t>
  </si>
  <si>
    <t>FC0009941F-0201-M</t>
  </si>
  <si>
    <t>COMPRA No. 000000166 PROVEE. MILTON ANIBAL CABASCANGO SALAZAR</t>
  </si>
  <si>
    <t>AUT-021681-0201</t>
  </si>
  <si>
    <t>FC0009942F-0201-M</t>
  </si>
  <si>
    <t>COMPRA No. 000000164 PROVEE. MILTON ANIBAL CABASCANGO SALAZAR</t>
  </si>
  <si>
    <t>AUT-021682-0201</t>
  </si>
  <si>
    <t>FC0009943F-0201-M</t>
  </si>
  <si>
    <t>COMPRA No. 000000165 PROVEE. MILTON ANIBAL CABASCANGO SALAZAR</t>
  </si>
  <si>
    <t>AUT-021683-0201</t>
  </si>
  <si>
    <t>FC0009944F-0201-M</t>
  </si>
  <si>
    <t>COMPRA No. 000000163 PROVEE. MILTON ANIBAL CABASCANGO SALAZAR</t>
  </si>
  <si>
    <t>AUT-021695-0201</t>
  </si>
  <si>
    <t>FC0009945F-0201-M</t>
  </si>
  <si>
    <t>COMPRA No. 000008348 PROVEE. AGUILAR   HERRERA CIA LTDA</t>
  </si>
  <si>
    <t>10/07/2018</t>
  </si>
  <si>
    <t>AUT-021696-0201</t>
  </si>
  <si>
    <t>FC0009946F-0201-M</t>
  </si>
  <si>
    <t>COMPRA No. 000008355 PROVEE. AGUILAR   HERRERA CIA LTDA</t>
  </si>
  <si>
    <t>AUT-021703-0201</t>
  </si>
  <si>
    <t>FC0009950F-0201-M</t>
  </si>
  <si>
    <t>COMPRA No. 000043757 PROVEE. ATIMASA S A CUMBAYA</t>
  </si>
  <si>
    <t>11/07/2018</t>
  </si>
  <si>
    <t>AUT-021697-0201</t>
  </si>
  <si>
    <t>FC0009947F-0201-M</t>
  </si>
  <si>
    <t>COMPRA No. 000008370 PROVEE. AGUILAR   HERRERA CIA LTDA</t>
  </si>
  <si>
    <t>AUT-021712-0201</t>
  </si>
  <si>
    <t>FC0009957F-0201-M</t>
  </si>
  <si>
    <t>COMPRA No. 000052941 PROVEE. TRECX CIA LTDA</t>
  </si>
  <si>
    <t>12/07/2018</t>
  </si>
  <si>
    <t>AUT-021714-0201</t>
  </si>
  <si>
    <t>FC0009959F-0201-M</t>
  </si>
  <si>
    <t>COMPRA No. 000000551 PROVEE. SARA FLORES</t>
  </si>
  <si>
    <t>AUT-021716-0201</t>
  </si>
  <si>
    <t>FC0009960F-0201-M</t>
  </si>
  <si>
    <t>COMPRA No. 000008385 PROVEE. AGUILAR   HERRERA CIA LTDA</t>
  </si>
  <si>
    <t>AUT-021717-0201</t>
  </si>
  <si>
    <t>FC0009961F-0201-M</t>
  </si>
  <si>
    <t>COMPRA No. 000008389 PROVEE. AGUILAR   HERRERA CIA LTDA</t>
  </si>
  <si>
    <t>AUT-021718-0201</t>
  </si>
  <si>
    <t>FC0009962F-0201-M</t>
  </si>
  <si>
    <t>COMPRA No. 000008390 PROVEE. AGUILAR   HERRERA CIA LTDA</t>
  </si>
  <si>
    <t>AUT-021719-0201</t>
  </si>
  <si>
    <t>FC0009963F-0201-M</t>
  </si>
  <si>
    <t>COMPRA No. 000008384 PROVEE. AGUILAR   HERRERA CIA LTDA</t>
  </si>
  <si>
    <t>AUT-021863-0201</t>
  </si>
  <si>
    <t>FC0010010F-0201-M</t>
  </si>
  <si>
    <t>COMPRA No. 000116493 PROVEE. AVISORIAWEB S.A.</t>
  </si>
  <si>
    <t>AUT-021864-0201</t>
  </si>
  <si>
    <t>FC0010011F-0201-M</t>
  </si>
  <si>
    <t>COMPRA No. 047469854 PROVEE. OTECEL S A</t>
  </si>
  <si>
    <t>13/07/2018</t>
  </si>
  <si>
    <t>AUT-021728-0201</t>
  </si>
  <si>
    <t>FC0009965F-0201-M</t>
  </si>
  <si>
    <t>COMPRA No. 000000167 PROVEE. MILTON ANIBAL CABASCANGO SALAZAR</t>
  </si>
  <si>
    <t>16/07/2018</t>
  </si>
  <si>
    <t>AUT-021774-0201</t>
  </si>
  <si>
    <t>FC0009973F-0201-M</t>
  </si>
  <si>
    <t>COMPRA No. 000008443 PROVEE. AGUILAR   HERRERA CIA LTDA</t>
  </si>
  <si>
    <t>AUT-021775-0201</t>
  </si>
  <si>
    <t>FC0009974F-0201-M</t>
  </si>
  <si>
    <t>COMPRA No. 000008457 PROVEE. AGUILAR   HERRERA CIA LTDA</t>
  </si>
  <si>
    <t>AUT-021776-0201</t>
  </si>
  <si>
    <t>FC0009975F-0201-M</t>
  </si>
  <si>
    <t>COMPRA No. 000008459 PROVEE. AGUILAR   HERRERA CIA LTDA</t>
  </si>
  <si>
    <t>AUT-021777-0201</t>
  </si>
  <si>
    <t>FC0009976F-0201-M</t>
  </si>
  <si>
    <t>COMPRA No. 000008461 PROVEE. AGUILAR   HERRERA CIA LTDA</t>
  </si>
  <si>
    <t>17/07/2018</t>
  </si>
  <si>
    <t>AUT-021745-0201</t>
  </si>
  <si>
    <t>NCC000212J-0201-M</t>
  </si>
  <si>
    <t>NOTA DE CREDITO DE COMPRA  FC0009850F-0201-M</t>
  </si>
  <si>
    <t>AUT-021772-0201</t>
  </si>
  <si>
    <t>FC0009971F-0201-M</t>
  </si>
  <si>
    <t>COMPRA No. 000228352 PROVEE. ATIMASA S A CUMBAYA</t>
  </si>
  <si>
    <t>AUT-021773-0201</t>
  </si>
  <si>
    <t>FC0009972F-0201-M</t>
  </si>
  <si>
    <t>COMPRA No. 000036617 PROVEE. ELECTROLEG SA</t>
  </si>
  <si>
    <t>AUT-021778-0201</t>
  </si>
  <si>
    <t>FC0009977F-0201-M</t>
  </si>
  <si>
    <t>COMPRA No. 000008476 PROVEE. AGUILAR   HERRERA CIA LTDA</t>
  </si>
  <si>
    <t>AUT-021779-0201</t>
  </si>
  <si>
    <t>FC0009978F-0201-M</t>
  </si>
  <si>
    <t>COMPRA No. 000008477 PROVEE. AGUILAR   HERRERA CIA LTDA</t>
  </si>
  <si>
    <t>18/07/2018</t>
  </si>
  <si>
    <t>AUT-021803-0201</t>
  </si>
  <si>
    <t>FC0009983F-0201-M</t>
  </si>
  <si>
    <t>COMPRA No. 000219895 PROVEE. COMERCIAL KYWI S A</t>
  </si>
  <si>
    <t>19/07/2018</t>
  </si>
  <si>
    <t>AUT-021784-0201</t>
  </si>
  <si>
    <t>FC0009979F-0201-M</t>
  </si>
  <si>
    <t>COMPRA No. 000008513 PROVEE. AGUILAR   HERRERA CIA LTDA</t>
  </si>
  <si>
    <t>AUT-021785-0201</t>
  </si>
  <si>
    <t>FC0009980F-0201-M</t>
  </si>
  <si>
    <t>COMPRA No. 000002922 PROVEE. JURADO VILLAGOMEZ EDISON ANCIZAR</t>
  </si>
  <si>
    <t>AUT-021872-0201</t>
  </si>
  <si>
    <t>FC0010019F-0201-M</t>
  </si>
  <si>
    <t>COMPRA No. 000003123 PROVEE. PENA ARAUJO  MANUEL HERNAN</t>
  </si>
  <si>
    <t>20/07/2018</t>
  </si>
  <si>
    <t>AUT-021792-0201</t>
  </si>
  <si>
    <t>FC0009981F-0201-M</t>
  </si>
  <si>
    <t>COMPRA No. 000000001 PROVEE. CABASCANGO SALAZAR UVAN MARCELO</t>
  </si>
  <si>
    <t>AUT-021795-0201</t>
  </si>
  <si>
    <t>FC0009982F-0201-M</t>
  </si>
  <si>
    <t>COMPRA No. 000008566 PROVEE. AGUILAR   HERRERA CIA LTDA</t>
  </si>
  <si>
    <t>23/07/2018</t>
  </si>
  <si>
    <t>AUT-021807-0201</t>
  </si>
  <si>
    <t>FC0009985F-0201-M</t>
  </si>
  <si>
    <t>COMPRA No. 000028298 PROVEE. COMBUSTIBLES DEL ECUADOR SA</t>
  </si>
  <si>
    <t>24/07/2018</t>
  </si>
  <si>
    <t>AUT-021808-0201</t>
  </si>
  <si>
    <t>FC0009986F-0201-M</t>
  </si>
  <si>
    <t>COMPRA No. 000001905 PROVEE. PEÑA MUÑOZ FRANCISCO JAVIER</t>
  </si>
  <si>
    <t>AUT-021809-0201</t>
  </si>
  <si>
    <t>FC0009987F-0201-M</t>
  </si>
  <si>
    <t>COMPRA No. 000008603 PROVEE. AGUILAR   HERRERA CIA LTDA</t>
  </si>
  <si>
    <t>AUT-021810-0201</t>
  </si>
  <si>
    <t>FC0009988F-0201-M</t>
  </si>
  <si>
    <t>COMPRA No. 000008611 PROVEE. AGUILAR   HERRERA CIA LTDA</t>
  </si>
  <si>
    <t>AUT-021844-0201</t>
  </si>
  <si>
    <t>FC0010004F-0201-M</t>
  </si>
  <si>
    <t>COMPRA No. 000001769 PROVEE. DR MEDARDO EDISON OLEAS RODRIGUEZ</t>
  </si>
  <si>
    <t>25/07/2018</t>
  </si>
  <si>
    <t>AUT-021811-0201</t>
  </si>
  <si>
    <t>FC0009989F-0201-M</t>
  </si>
  <si>
    <t>COMPRA No. 000002748 PROVEE. HERNANDEZ GUERRERO DIEGO FERNANDO</t>
  </si>
  <si>
    <t>AUT-021814-0201</t>
  </si>
  <si>
    <t>FC0009991F-0201-M</t>
  </si>
  <si>
    <t>COMPRA No. 000011537 PROVEE. SERVIENTREGA ECUADOR S A</t>
  </si>
  <si>
    <t>AUT-021815-0201</t>
  </si>
  <si>
    <t>FC0009992F-0201-M</t>
  </si>
  <si>
    <t>COMPRA No. 000000553 PROVEE. MARIA OLGA CABRERA CABRERA</t>
  </si>
  <si>
    <t>AUT-021817-0201</t>
  </si>
  <si>
    <t>FC0009994F-0201-M</t>
  </si>
  <si>
    <t>COMPRA No. 000009824 PROVEE. GRANDA AGUIRRE MARTHA DOLORES</t>
  </si>
  <si>
    <t>AUT-021819-0201</t>
  </si>
  <si>
    <t>FC0009996F-0201-M</t>
  </si>
  <si>
    <t>COMPRA No. 000008617 PROVEE. AGUILAR   HERRERA CIA LTDA</t>
  </si>
  <si>
    <t>26/07/2018</t>
  </si>
  <si>
    <t>AUT-021820-0201</t>
  </si>
  <si>
    <t>FC0009997F-0201-M</t>
  </si>
  <si>
    <t>COMPRA No. 000008628 PROVEE. AGUILAR   HERRERA CIA LTDA</t>
  </si>
  <si>
    <t>AUT-021821-0201</t>
  </si>
  <si>
    <t>FC0009998F-0201-M</t>
  </si>
  <si>
    <t>COMPRA No. 000000555 PROVEE. SARA FLORES</t>
  </si>
  <si>
    <t>27/07/2018</t>
  </si>
  <si>
    <t>AUT-021823-0201</t>
  </si>
  <si>
    <t>FC0009999F-0201-M</t>
  </si>
  <si>
    <t>COMPRA No. 000001908 PROVEE. PEÑA MUÑOZ FRANCISCO JAVIER</t>
  </si>
  <si>
    <t>AUT-021824-0201</t>
  </si>
  <si>
    <t>FC0010000F-0201-M</t>
  </si>
  <si>
    <t>COMPRA No. 000032716 PROVEE. VICTOR FERNANDO ARREGUI AGUIRRE</t>
  </si>
  <si>
    <t>AUT-021825-0201</t>
  </si>
  <si>
    <t>FC0010001F-0201-M</t>
  </si>
  <si>
    <t>COMPRA No. 000008645 PROVEE. AGUILAR   HERRERA CIA LTDA</t>
  </si>
  <si>
    <t>AUT-021826-0201</t>
  </si>
  <si>
    <t>FC0010002F-0201-M</t>
  </si>
  <si>
    <t>COMPRA No. 000023344 PROVEE. CIRCUITOS S A</t>
  </si>
  <si>
    <t>AUT-021842-0201</t>
  </si>
  <si>
    <t>FC0010003F-0201-M</t>
  </si>
  <si>
    <t>COMPRA No. 000000179 PROVEE. MILTON ANIBAL CABASCANGO SALAZAR</t>
  </si>
  <si>
    <t>30/07/2018</t>
  </si>
  <si>
    <t>AUT-021845-0201</t>
  </si>
  <si>
    <t>FC0010005F-0201-M</t>
  </si>
  <si>
    <t>COMPRA No. 000008672 PROVEE. AGUILAR   HERRERA CIA LTDA</t>
  </si>
  <si>
    <t>AUT-021847-0201</t>
  </si>
  <si>
    <t>FC0010006F-0201-M</t>
  </si>
  <si>
    <t>COMPRA No. 000008678 PROVEE. AGUILAR   HERRERA CIA LTDA</t>
  </si>
  <si>
    <t>AUT-021865-0201</t>
  </si>
  <si>
    <t>FC0010012F-0201-M</t>
  </si>
  <si>
    <t>COMPRA No. 000231762 PROVEE. NUEVAS OPERACIONES COMERCIALES S A</t>
  </si>
  <si>
    <t>31/07/2018</t>
  </si>
  <si>
    <t>AUT-021850-0201</t>
  </si>
  <si>
    <t>FC0010009F-0201-M</t>
  </si>
  <si>
    <t>COMPRA No. 000000556 PROVEE. GADY MARIA ARDILA SOLIS</t>
  </si>
  <si>
    <t>AUT-021866-0201</t>
  </si>
  <si>
    <t>FC0010013F-0201-M</t>
  </si>
  <si>
    <t>COMPRA No. 000008686 PROVEE. AGUILAR   HERRERA CIA LTDA</t>
  </si>
  <si>
    <t>MNP001548J-0201</t>
  </si>
  <si>
    <t>DIARIO DE IMPUESTOS AL 31 DE JUL-2018</t>
  </si>
  <si>
    <t>TOTAL JULIO ------&gt;</t>
  </si>
  <si>
    <t>01/08/2018</t>
  </si>
  <si>
    <t>AUT-021870-0201</t>
  </si>
  <si>
    <t>FC0010017F-0201-M</t>
  </si>
  <si>
    <t>COMPRA No. 000000095 PROVEE. INTACO ECUADOR S A</t>
  </si>
  <si>
    <t>AUT-021871-0201</t>
  </si>
  <si>
    <t>FC0010018F-0201-M</t>
  </si>
  <si>
    <t>COMPRA No. 008427953 PROVEE. SERVICIOS DE TELECOMUNICACIONES SETEL S.A.</t>
  </si>
  <si>
    <t>AUT-021912-0201</t>
  </si>
  <si>
    <t>FC0010031F-0201-M</t>
  </si>
  <si>
    <t>COMPRA No. 000036543 PROVEE. SECOYA S A</t>
  </si>
  <si>
    <t>AUT-021915-0201</t>
  </si>
  <si>
    <t>FC0010032F-0201-M</t>
  </si>
  <si>
    <t>COMPRA No. 000036544 PROVEE. SECOYA S A</t>
  </si>
  <si>
    <t>AUT-021918-0201</t>
  </si>
  <si>
    <t>FC0010033F-0201-M</t>
  </si>
  <si>
    <t>COMPRA No. 000036546 PROVEE. SECOYA S A</t>
  </si>
  <si>
    <t>AUT-021921-0201</t>
  </si>
  <si>
    <t>FC0010034F-0201-M</t>
  </si>
  <si>
    <t>COMPRA No. 000002490 PROVEE. SANCHEZ OJEDA CONSULTORES S.A.</t>
  </si>
  <si>
    <t>AUT-021923-0201</t>
  </si>
  <si>
    <t>FC0010035F-0201-M</t>
  </si>
  <si>
    <t>COMPRA No. 000002491 PROVEE. SANCHEZ OJEDA CONSULTORES S.A.</t>
  </si>
  <si>
    <t>AUT-021953-0201</t>
  </si>
  <si>
    <t>FC0010049F-0201-M</t>
  </si>
  <si>
    <t>COMPRA No. 000038392 PROVEE. CASABACA S A</t>
  </si>
  <si>
    <t>AUT-022083-0201</t>
  </si>
  <si>
    <t>FC0010115F-0201-M</t>
  </si>
  <si>
    <t>COMPRA No. 000037078 PROVEE. CASABACA S A</t>
  </si>
  <si>
    <t>02/08/2018</t>
  </si>
  <si>
    <t>AUT-021876-0201</t>
  </si>
  <si>
    <t>FC0010020F-0201-M</t>
  </si>
  <si>
    <t>COMPRA No. 000000180 PROVEE. MILTON ANIBAL CABASCANGO SALAZAR</t>
  </si>
  <si>
    <t>AUT-021877-0201</t>
  </si>
  <si>
    <t>FC0010021F-0201-M</t>
  </si>
  <si>
    <t>COMPRA No. 000000181 PROVEE. MILTON ANIBAL CABASCANGO SALAZAR</t>
  </si>
  <si>
    <t>AUT-021926-0201</t>
  </si>
  <si>
    <t>FC0010037F-0201-M</t>
  </si>
  <si>
    <t>COMPRA No. 000008708 PROVEE. AGUILAR   HERRERA CIA LTDA</t>
  </si>
  <si>
    <t>03/08/2018</t>
  </si>
  <si>
    <t>AUT-021890-0201</t>
  </si>
  <si>
    <t>FC0010022F-0201-M</t>
  </si>
  <si>
    <t>COMPRA No. 000000002 PROVEE. CABASCANGO SALAZAR UVAN MARCELO</t>
  </si>
  <si>
    <t>AUT-021891-0201</t>
  </si>
  <si>
    <t>FC0010023F-0201-M</t>
  </si>
  <si>
    <t>COMPRA No. 000000003 PROVEE. CABASCANGO SALAZAR UVAN MARCELO</t>
  </si>
  <si>
    <t>AUT-021892-0201</t>
  </si>
  <si>
    <t>FC0010024F-0201-M</t>
  </si>
  <si>
    <t>COMPRA No. 000000004 PROVEE. CABASCANGO SALAZAR UVAN MARCELO</t>
  </si>
  <si>
    <t>AUT-021942-0201</t>
  </si>
  <si>
    <t>FC0010043F-0201-M</t>
  </si>
  <si>
    <t>COMPRA No. 100157001 PROVEE. CORPORACION NACIONAL DE TELECOMUNICACIONES CNT S A</t>
  </si>
  <si>
    <t>AUT-021943-0201</t>
  </si>
  <si>
    <t>FC0010044F-0201-M</t>
  </si>
  <si>
    <t>COMPRA No. 010157000 PROVEE. CORPORACION NACIONAL DE TELECOMUNICACIONES CNT S A</t>
  </si>
  <si>
    <t>AUT-021944-0201</t>
  </si>
  <si>
    <t>FC0010045F-0201-M</t>
  </si>
  <si>
    <t>COMPRA No. 000345723 PROVEE. CORPORACION NACIONAL DE TELECOMUNICACIONES CNT S A</t>
  </si>
  <si>
    <t>AUT-021950-0201</t>
  </si>
  <si>
    <t>FC0010046F-0201-M</t>
  </si>
  <si>
    <t>COMPRA No. 000038478 PROVEE. CASABACA S A</t>
  </si>
  <si>
    <t>AUT-021951-0201</t>
  </si>
  <si>
    <t>FC0010047F-0201-M</t>
  </si>
  <si>
    <t>COMPRA No. 000247787 PROVEE. AUTOSERVICIOS LA PAMPA</t>
  </si>
  <si>
    <t>AUT-021952-0201</t>
  </si>
  <si>
    <t>FC0010048F-0201-M</t>
  </si>
  <si>
    <t>COMPRA No. 100156999 PROVEE. CORPORACION NACIONAL DE TELECOMUNICACIONES CNT S A</t>
  </si>
  <si>
    <t>06/08/2018</t>
  </si>
  <si>
    <t>AUT-021897-0201</t>
  </si>
  <si>
    <t>FC0010025F-0201-M</t>
  </si>
  <si>
    <t>COMPRA No. 000000124 PROVEE. CAÑADAS ARROYO MARTHA CECILIA</t>
  </si>
  <si>
    <t>AUT-021898-0201</t>
  </si>
  <si>
    <t>FC0010026F-0201-M</t>
  </si>
  <si>
    <t>COMPRA No. 000000558 PROVEE. JUAN LUIS RUIZ SIMBAÑA</t>
  </si>
  <si>
    <t>AUT-021927-0201</t>
  </si>
  <si>
    <t>FC0010038F-0201-M</t>
  </si>
  <si>
    <t>COMPRA No. 000008784 PROVEE. AGUILAR   HERRERA CIA LTDA</t>
  </si>
  <si>
    <t>07/08/2018</t>
  </si>
  <si>
    <t>AUT-021928-0201</t>
  </si>
  <si>
    <t>FC0010039F-0201-M</t>
  </si>
  <si>
    <t>COMPRA No. 000008789 PROVEE. AGUILAR   HERRERA CIA LTDA</t>
  </si>
  <si>
    <t>08/08/2018</t>
  </si>
  <si>
    <t>AUT-021934-0201</t>
  </si>
  <si>
    <t>FC0010040F-0201-M</t>
  </si>
  <si>
    <t>COMPRA No. 000002492 PROVEE. SANCHEZ OJEDA CONSULTORES S.A.</t>
  </si>
  <si>
    <t>AUT-021937-0201</t>
  </si>
  <si>
    <t>FC0010041F-0201-M</t>
  </si>
  <si>
    <t>COMPRA No. 000000932 PROVEE. REBELO CARRILLO SEBASTIAN SANTIAGO</t>
  </si>
  <si>
    <t>AUT-021939-0201</t>
  </si>
  <si>
    <t>FC0010042F-0201-M</t>
  </si>
  <si>
    <t>COMPRA No. 000008806 PROVEE. AGUILAR   HERRERA CIA LTDA</t>
  </si>
  <si>
    <t>09/08/2018</t>
  </si>
  <si>
    <t>AUT-021964-0201</t>
  </si>
  <si>
    <t>FC0010053F-0201-M</t>
  </si>
  <si>
    <t>COMPRA No. 000787631 PROVEE. JULIO CESAR ARTURO DUQUE SILVA</t>
  </si>
  <si>
    <t>AUT-022023-0201</t>
  </si>
  <si>
    <t>FC0010077F-0201-M</t>
  </si>
  <si>
    <t>COMPRA No. 000000766 PROVEE. VIPTIRES CIA. LTDA.</t>
  </si>
  <si>
    <t>10/08/2018</t>
  </si>
  <si>
    <t>AUT-021963-0201</t>
  </si>
  <si>
    <t>FC0010052F-0201-M</t>
  </si>
  <si>
    <t>COMPRA No. 000011560 PROVEE. MEGA LIBRERIA PAPELERIA POPULAR SCC</t>
  </si>
  <si>
    <t>12/08/2018</t>
  </si>
  <si>
    <t>AUT-021966-0201</t>
  </si>
  <si>
    <t>FC0010055F-0201-M</t>
  </si>
  <si>
    <t>COMPRA No. 048271860 PROVEE. OTECEL S A</t>
  </si>
  <si>
    <t>AUT-021996-0201</t>
  </si>
  <si>
    <t>NCC000213F-0201-M</t>
  </si>
  <si>
    <t>13/08/2018</t>
  </si>
  <si>
    <t>AUT-021956-0201</t>
  </si>
  <si>
    <t>FC0010050F-0201-M</t>
  </si>
  <si>
    <t>COMPRA No. 000000563 PROVEE. SARA FLORES</t>
  </si>
  <si>
    <t>AUT-021957-0201</t>
  </si>
  <si>
    <t>FC0010051F-0201-M</t>
  </si>
  <si>
    <t>COMPRA No. 000000005 PROVEE. CABASCANGO SALAZAR UVAN MARCELO</t>
  </si>
  <si>
    <t>AUT-021965-0201</t>
  </si>
  <si>
    <t>FC0010054F-0201-M</t>
  </si>
  <si>
    <t>COMPRA No. 000001917 PROVEE. PEÑA MUÑOZ FRANCISCO JAVIER</t>
  </si>
  <si>
    <t>AUT-021997-0201</t>
  </si>
  <si>
    <t>FC0010064F-0201-M</t>
  </si>
  <si>
    <t>COMPRA No. 000008847 PROVEE. AGUILAR   HERRERA CIA LTDA</t>
  </si>
  <si>
    <t>AUT-022024-0201</t>
  </si>
  <si>
    <t>FC0010078F-0201-M</t>
  </si>
  <si>
    <t>COMPRA No. 000294868 PROVEE. GEREST CIA. LTDA.</t>
  </si>
  <si>
    <t>14/08/2018</t>
  </si>
  <si>
    <t>AUT-021967-0201</t>
  </si>
  <si>
    <t>FC0010056F-0201-M</t>
  </si>
  <si>
    <t>COMPRA No. 000001879 PROVEE. MARCO ANTONIO BOHORQUEZ NARANJO</t>
  </si>
  <si>
    <t>AUT-021968-0201</t>
  </si>
  <si>
    <t>FC0010057F-0201-M</t>
  </si>
  <si>
    <t>COMPRA No. 000040414 PROVEE. GRUPO ACERCONS CIA LTDA</t>
  </si>
  <si>
    <t>AUT-021988-0201</t>
  </si>
  <si>
    <t>FC0010060F-0201-M</t>
  </si>
  <si>
    <t>COMPRA No. 000052068 PROVEE. ALEX RIGOBERTO BARRERA ESPIN</t>
  </si>
  <si>
    <t>AUT-021998-0201</t>
  </si>
  <si>
    <t>FC0010065F-0201-M</t>
  </si>
  <si>
    <t>COMPRA No. 000008856 PROVEE. AGUILAR   HERRERA CIA LTDA</t>
  </si>
  <si>
    <t>AUT-021999-0201</t>
  </si>
  <si>
    <t>FC0010066F-0201-M</t>
  </si>
  <si>
    <t>COMPRA No. 000008857 PROVEE. AGUILAR   HERRERA CIA LTDA</t>
  </si>
  <si>
    <t>AUT-022025-0201</t>
  </si>
  <si>
    <t>FC0010079F-0201-M</t>
  </si>
  <si>
    <t>COMPRA No. 000067404 PROVEE. JULIECUMBAYA S.A.</t>
  </si>
  <si>
    <t>AUT-022026-0201</t>
  </si>
  <si>
    <t>FC0010080F-0201-M</t>
  </si>
  <si>
    <t>COMPRA No. 000067403 PROVEE. JULIECUMBAYA S.A.</t>
  </si>
  <si>
    <t>AUT-022027-0201</t>
  </si>
  <si>
    <t>FC0010081F-0201-M</t>
  </si>
  <si>
    <t>COMPRA No. 000067399 PROVEE. JULIECUMBAYA S.A.</t>
  </si>
  <si>
    <t>15/08/2018</t>
  </si>
  <si>
    <t>AUT-021982-0201</t>
  </si>
  <si>
    <t>FC0010058F-0201-M</t>
  </si>
  <si>
    <t>COMPRA No. 000040517 PROVEE. GRUPO ACERCONS CIA LTDA</t>
  </si>
  <si>
    <t>AUT-021983-0201</t>
  </si>
  <si>
    <t>FC0010059F-0201-M</t>
  </si>
  <si>
    <t>COMPRA No. 000040520 PROVEE. GRUPO ACERCONS CIA LTDA</t>
  </si>
  <si>
    <t>AUT-021995-0201</t>
  </si>
  <si>
    <t>FC0010063F-0201-M</t>
  </si>
  <si>
    <t>COMPRA No. 000004158 PROVEE. VELOZ GANCINO LOURDES MARIBEL</t>
  </si>
  <si>
    <t>AUT-022000-0201</t>
  </si>
  <si>
    <t>FC0010067F-0201-M</t>
  </si>
  <si>
    <t>COMPRA No. 000008871 PROVEE. AGUILAR   HERRERA CIA LTDA</t>
  </si>
  <si>
    <t>AUT-022076-0201</t>
  </si>
  <si>
    <t>FC0010108F-0201-M</t>
  </si>
  <si>
    <t>COMPRA No. 000269656 PROVEE. COMERCIAL KYWI S A</t>
  </si>
  <si>
    <t>16/08/2018</t>
  </si>
  <si>
    <t>AUT-021989-0201</t>
  </si>
  <si>
    <t>FC0010061F-0201-M</t>
  </si>
  <si>
    <t>COMPRA No. 000000564 PROVEE. MARIA OLGA CABRERA CABRERA</t>
  </si>
  <si>
    <t>AUT-022001-0201</t>
  </si>
  <si>
    <t>FC0010068F-0201-M</t>
  </si>
  <si>
    <t>COMPRA No. 000008883 PROVEE. AGUILAR   HERRERA CIA LTDA</t>
  </si>
  <si>
    <t>AUT-022002-0201</t>
  </si>
  <si>
    <t>FC0010069F-0201-M</t>
  </si>
  <si>
    <t>COMPRA No. 000008893 PROVEE. AGUILAR   HERRERA CIA LTDA</t>
  </si>
  <si>
    <t>AUT-022003-0201</t>
  </si>
  <si>
    <t>FC0010070F-0201-M</t>
  </si>
  <si>
    <t>COMPRA No. 000008897 PROVEE. AGUILAR   HERRERA CIA LTDA</t>
  </si>
  <si>
    <t>17/08/2018</t>
  </si>
  <si>
    <t>AUT-022004-0201</t>
  </si>
  <si>
    <t>FC0010071F-0201-M</t>
  </si>
  <si>
    <t>COMPRA No. 000000185 PROVEE. MILTON ANIBAL CABASCANGO SALAZAR</t>
  </si>
  <si>
    <t>AUT-022005-0201</t>
  </si>
  <si>
    <t>FC0010072F-0201-M</t>
  </si>
  <si>
    <t>COMPRA No. 000000186 PROVEE. MILTON ANIBAL CABASCANGO SALAZAR</t>
  </si>
  <si>
    <t>AUT-022007-0201</t>
  </si>
  <si>
    <t>FC0010073F-0201-M</t>
  </si>
  <si>
    <t>COMPRA No. 000000009 PROVEE. CABASCANGO SALAZAR IVAN MARCELO</t>
  </si>
  <si>
    <t>AUT-022008-0201</t>
  </si>
  <si>
    <t>FC0010074F-0201-M</t>
  </si>
  <si>
    <t>COMPRA No. 000000010 PROVEE. CABASCANGO SALAZAR IVAN MARCELO</t>
  </si>
  <si>
    <t>AUT-022028-0201</t>
  </si>
  <si>
    <t>FC0010082F-0201-M</t>
  </si>
  <si>
    <t>COMPRA No. 000166585 PROVEE. ECOSYNC S.A.</t>
  </si>
  <si>
    <t>20/08/2018</t>
  </si>
  <si>
    <t>AUT-022020-0201</t>
  </si>
  <si>
    <t>FC0010075F-0201-M</t>
  </si>
  <si>
    <t>COMPRA No. 000008953 PROVEE. AGUILAR   HERRERA CIA LTDA</t>
  </si>
  <si>
    <t>AUT-022021-0201</t>
  </si>
  <si>
    <t>FC0010076F-0201-M</t>
  </si>
  <si>
    <t>COMPRA No. 000261072 PROVEE. CORPORACION LA FAVORITA</t>
  </si>
  <si>
    <t>AUT-022033-0201</t>
  </si>
  <si>
    <t>FC0010083F-0201-M</t>
  </si>
  <si>
    <t>COMPRA No. 000001926 PROVEE. PEÑA MUÑOZ FRANCISCO JAVIER</t>
  </si>
  <si>
    <t>21/08/2018</t>
  </si>
  <si>
    <t>AUT-022034-0201</t>
  </si>
  <si>
    <t>FC0010084F-0201-M</t>
  </si>
  <si>
    <t>COMPRA No. 000008969 PROVEE. AGUILAR   HERRERA CIA LTDA</t>
  </si>
  <si>
    <t>AUT-022035-0201</t>
  </si>
  <si>
    <t>FC0010085F-0201-M</t>
  </si>
  <si>
    <t>COMPRA No. 000008981 PROVEE. AGUILAR   HERRERA CIA LTDA</t>
  </si>
  <si>
    <t>AUT-022037-0201</t>
  </si>
  <si>
    <t>FC0010087F-0201-M</t>
  </si>
  <si>
    <t>COMPRA No. 000038996 PROVEE. CASABACA S A</t>
  </si>
  <si>
    <t>AUT-022115-0201</t>
  </si>
  <si>
    <t>FC0010122F-0201-M</t>
  </si>
  <si>
    <t>COMPRA No. 000003655 PROVEE. GAVIDIA TULCANAS MANUEL ANTONIO</t>
  </si>
  <si>
    <t>22/08/2018</t>
  </si>
  <si>
    <t>AUT-022036-0201</t>
  </si>
  <si>
    <t>FC0010086F-0201-M</t>
  </si>
  <si>
    <t>COMPRA No. 000009856 PROVEE. GRANDA AGUIRRE MARTHA DOLORES</t>
  </si>
  <si>
    <t>AUT-022038-0201</t>
  </si>
  <si>
    <t>FC0010088F-0201-M</t>
  </si>
  <si>
    <t>COMPRA No. 000008994 PROVEE. AGUILAR   HERRERA CIA LTDA</t>
  </si>
  <si>
    <t>AUT-022048-0201</t>
  </si>
  <si>
    <t>FC0010092F-0201-M</t>
  </si>
  <si>
    <t>COMPRA No. 000009002 PROVEE. AGUILAR   HERRERA CIA LTDA</t>
  </si>
  <si>
    <t>23/08/2018</t>
  </si>
  <si>
    <t>AUT-022046-0201</t>
  </si>
  <si>
    <t>FC0010090F-0201-M</t>
  </si>
  <si>
    <t>COMPRA No. 000000110 PROVEE. INTACO ECUADOR S A</t>
  </si>
  <si>
    <t>AUT-022047-0201</t>
  </si>
  <si>
    <t>FC0010091F-0201-M</t>
  </si>
  <si>
    <t>COMPRA No. 000139761 PROVEE. COMERCIAL CANO LASTRA CIA LTDA</t>
  </si>
  <si>
    <t>AUT-022049-0201</t>
  </si>
  <si>
    <t>FC0010093F-0201-M</t>
  </si>
  <si>
    <t>COMPRA No. 000009028 PROVEE. AGUILAR   HERRERA CIA LTDA</t>
  </si>
  <si>
    <t>AUT-022050-0201</t>
  </si>
  <si>
    <t>FC0010094F-0201-M</t>
  </si>
  <si>
    <t>COMPRA No. 000009031 PROVEE. AGUILAR   HERRERA CIA LTDA</t>
  </si>
  <si>
    <t>AUT-022055-0201</t>
  </si>
  <si>
    <t>FC0010099F-0201-M</t>
  </si>
  <si>
    <t>COMPRA No. 000000566 PROVEE. SARA FLORES</t>
  </si>
  <si>
    <t>24/08/2018</t>
  </si>
  <si>
    <t>AUT-022061-0201</t>
  </si>
  <si>
    <t>FC0010100F-0201-M</t>
  </si>
  <si>
    <t>COMPRA No. 000001930 PROVEE. PEÑA MUÑOZ FRANCISCO JAVIER</t>
  </si>
  <si>
    <t>AUT-022064-0201</t>
  </si>
  <si>
    <t>FC0010102F-0201-M</t>
  </si>
  <si>
    <t>COMPRA No. 000000197 PROVEE. MILTON ANIBAL CABASCANGO SALAZAR</t>
  </si>
  <si>
    <t>AUT-022067-0201</t>
  </si>
  <si>
    <t>FC0010104F-0201-M</t>
  </si>
  <si>
    <t>COMPRA No. 000009066 PROVEE. AGUILAR   HERRERA CIA LTDA</t>
  </si>
  <si>
    <t>AUT-022158-0201</t>
  </si>
  <si>
    <t>FC0010139F-0201-M</t>
  </si>
  <si>
    <t>COMPRA No. 000290134 PROVEE. ARCGOLD DEL ECUADOR S</t>
  </si>
  <si>
    <t>27/08/2018</t>
  </si>
  <si>
    <t>AUT-022068-0201</t>
  </si>
  <si>
    <t>FC0010105F-0201-M</t>
  </si>
  <si>
    <t>COMPRA No. 000009078 PROVEE. AGUILAR   HERRERA CIA LTDA</t>
  </si>
  <si>
    <t>AUT-022069-0201</t>
  </si>
  <si>
    <t>FC0010106F-0201-M</t>
  </si>
  <si>
    <t>COMPRA No. 000009092 PROVEE. AGUILAR   HERRERA CIA LTDA</t>
  </si>
  <si>
    <t>AUT-022079-0201</t>
  </si>
  <si>
    <t>FC0010111F-0201-M</t>
  </si>
  <si>
    <t>COMPRA No. 000167891 PROVEE. ECOSYNC S.A.</t>
  </si>
  <si>
    <t>28/08/2018</t>
  </si>
  <si>
    <t>AUT-022071-0201</t>
  </si>
  <si>
    <t>FC0010107F-0201-M</t>
  </si>
  <si>
    <t>COMPRA No. 000029935 PROVEE. TRUJILLO DUQUE E HIJOS CIALTDA</t>
  </si>
  <si>
    <t>AUT-022080-0201</t>
  </si>
  <si>
    <t>FC0010112F-0201-M</t>
  </si>
  <si>
    <t>COMPRA No. 000009102 PROVEE. AGUILAR   HERRERA CIA LTDA</t>
  </si>
  <si>
    <t>AUT-022081-0201</t>
  </si>
  <si>
    <t>FC0010113F-0201-M</t>
  </si>
  <si>
    <t>COMPRA No. 000009119 PROVEE. AGUILAR   HERRERA CIA LTDA</t>
  </si>
  <si>
    <t>AUT-022082-0201</t>
  </si>
  <si>
    <t>FC0010114F-0201-M</t>
  </si>
  <si>
    <t>COMPRA No. 000009120 PROVEE. AGUILAR   HERRERA CIA LTDA</t>
  </si>
  <si>
    <t>AUT-022139-0201</t>
  </si>
  <si>
    <t>NCC000214J-0201-M</t>
  </si>
  <si>
    <t>NOTA DE CREDITO DE COMPRA  FC0010113F-0201-M</t>
  </si>
  <si>
    <t>29/08/2018</t>
  </si>
  <si>
    <t>AUT-022107-0201</t>
  </si>
  <si>
    <t>FC0010117F-0201-M</t>
  </si>
  <si>
    <t>COMPRA No. 000000567 PROVEE. JUAN LUIS RUIZ SIMBAÑA</t>
  </si>
  <si>
    <t>AUT-022108-0201</t>
  </si>
  <si>
    <t>FC0010118F-0201-M</t>
  </si>
  <si>
    <t>COMPRA No. 000009136 PROVEE. AGUILAR   HERRERA CIA LTDA</t>
  </si>
  <si>
    <t>30/08/2018</t>
  </si>
  <si>
    <t>AUT-022116-0201</t>
  </si>
  <si>
    <t>FC0010123F-0201-M</t>
  </si>
  <si>
    <t>COMPRA No. 000009161 PROVEE. AGUILAR   HERRERA CIA LTDA</t>
  </si>
  <si>
    <t>31/08/2018</t>
  </si>
  <si>
    <t>AUT-022126-0201</t>
  </si>
  <si>
    <t>FC0010125F-0201-M</t>
  </si>
  <si>
    <t>COMPRA No. 002739772 PROVEE. AUTOSERVICIOS LA PAMPA</t>
  </si>
  <si>
    <t>AUT-022128-0201</t>
  </si>
  <si>
    <t>FC0010126F-0201-M</t>
  </si>
  <si>
    <t>COMPRA No. 000000013 PROVEE. CABASCANGO SALAZAR IVAN MARCELO</t>
  </si>
  <si>
    <t>AUT-022129-0201</t>
  </si>
  <si>
    <t>FC0010127F-0201-M</t>
  </si>
  <si>
    <t>COMPRA No. 000000014 PROVEE. CABASCANGO SALAZAR IVAN MARCELO</t>
  </si>
  <si>
    <t>AUT-022137-0201</t>
  </si>
  <si>
    <t>FC0010130F-0201-M</t>
  </si>
  <si>
    <t>COMPRA No. 000009194 PROVEE. AGUILAR   HERRERA CIA LTDA</t>
  </si>
  <si>
    <t>AUT-022159-0201</t>
  </si>
  <si>
    <t>FC0010140F-0201-M</t>
  </si>
  <si>
    <t>COMPRA No. 000050015 PROVEE. FERNANDO VINICIO TAPIA PAREDES</t>
  </si>
  <si>
    <t>MNP001584J-0201</t>
  </si>
  <si>
    <t>DIARIO DE IMPUESTOS AGOSTO-18</t>
  </si>
  <si>
    <t>MNP001588J-0201</t>
  </si>
  <si>
    <t>TOTAL AGOSTO ------&gt;</t>
  </si>
  <si>
    <t>TOTAL  AL :</t>
  </si>
  <si>
    <t>N1.01.05.01.002</t>
  </si>
  <si>
    <t>IVA RETENIDO POR CLIENTES</t>
  </si>
  <si>
    <t>AUT-020427-0201</t>
  </si>
  <si>
    <t>FV0002790F-0201-M</t>
  </si>
  <si>
    <t>REGISTRO DE RETENCIONES No. RFFF0001331-0201-M/RIFF0000080-0201-M</t>
  </si>
  <si>
    <t>AUT-020487-0201</t>
  </si>
  <si>
    <t>FV0002801F-0201-M</t>
  </si>
  <si>
    <t>REGISTRO DE RETENCIONES No. RFFF0001336-0201-M/RIFF0000081-0201-M</t>
  </si>
  <si>
    <t>AUT-020886-0201</t>
  </si>
  <si>
    <t>FV0002820F-0201-M</t>
  </si>
  <si>
    <t>REGISTRO DE RETENCIONES No. RFFF0001357-0201-M/RIFF0000083-0201-M</t>
  </si>
  <si>
    <t>AUT-020887-0201</t>
  </si>
  <si>
    <t>FV0002821F-0201-M</t>
  </si>
  <si>
    <t>REGISTRO DE RETENCIONES No. RFFF0001358-0201-M/RIFF0000084-0201-M</t>
  </si>
  <si>
    <t>AUT-020870-0201</t>
  </si>
  <si>
    <t>FV0002839F-0201-M</t>
  </si>
  <si>
    <t>REGISTRO DE RETENCIONES No. RFFF0001355-0201-M/RIFF0000082-0201-M</t>
  </si>
  <si>
    <t>AUT-021025-0201</t>
  </si>
  <si>
    <t>FV0002849F-0201-M</t>
  </si>
  <si>
    <t>REGISTRO DE RETENCIONES No. RFFF0001362-0201-M/RIFF0000085-0201-M</t>
  </si>
  <si>
    <t>Cuenta :</t>
  </si>
  <si>
    <t>N1.01.05.01.003</t>
  </si>
  <si>
    <t>IVA EN IMPORTACIONES</t>
  </si>
  <si>
    <t>SALDO  AL  :</t>
  </si>
  <si>
    <t>30/09/2017</t>
  </si>
  <si>
    <t>N1.01.05.02.001</t>
  </si>
  <si>
    <t>CREDITO TRIBUTARIO IR AÑO CORRIENTE</t>
  </si>
  <si>
    <t>AUT-020435-0201</t>
  </si>
  <si>
    <t>FV0002796F-0201-M</t>
  </si>
  <si>
    <t>REGISTRO DE RETENCIONES No. RFFF0001332-0201-M/</t>
  </si>
  <si>
    <t>AUT-020436-0201</t>
  </si>
  <si>
    <t>FV0002797F-0201-M</t>
  </si>
  <si>
    <t>REGISTRO DE RETENCIONES No. RFFF0001333-0201-M/</t>
  </si>
  <si>
    <t>AUT-020576-0201</t>
  </si>
  <si>
    <t>FV0002805F-0201-M</t>
  </si>
  <si>
    <t>REGISTRO DE RETENCIONES No. RFFF0001339-0201-M/</t>
  </si>
  <si>
    <t>19/01/2018</t>
  </si>
  <si>
    <t>AUT-020574-0201</t>
  </si>
  <si>
    <t>FV0002806F-0201-M</t>
  </si>
  <si>
    <t>REGISTRO DE RETENCIONES No. RFFF0001337-0201-M/</t>
  </si>
  <si>
    <t>AUT-020575-0201</t>
  </si>
  <si>
    <t>FV0002804F-0201-M</t>
  </si>
  <si>
    <t>REGISTRO DE RETENCIONES No. RFFF0001338-0201-M/</t>
  </si>
  <si>
    <t>AUT-020606-0201</t>
  </si>
  <si>
    <t>FV0002803F-0201-M</t>
  </si>
  <si>
    <t>REGISTRO DE RETENCIONES No. RFFF0001340-0201-M/</t>
  </si>
  <si>
    <t>AUT-020686-0201</t>
  </si>
  <si>
    <t>FV0002809F-0201-M</t>
  </si>
  <si>
    <t>REGISTRO DE RETENCIONES No. RFFF0001343-0201-M/</t>
  </si>
  <si>
    <t>AUT-020687-0201</t>
  </si>
  <si>
    <t>FV0002810F-0201-M</t>
  </si>
  <si>
    <t>REGISTRO DE RETENCIONES No. RFFF0001344-0201-M/</t>
  </si>
  <si>
    <t>AUT-020688-0201</t>
  </si>
  <si>
    <t>FV0002811F-0201-M</t>
  </si>
  <si>
    <t>REGISTRO DE RETENCIONES No. RFFF0001345-0201-M/</t>
  </si>
  <si>
    <t>AUT-020631-0201</t>
  </si>
  <si>
    <t>FV0002813F-0201-M</t>
  </si>
  <si>
    <t>REGISTRO DE RETENCIONES No. RFFF0001341-0201-M/</t>
  </si>
  <si>
    <t>AUT-020699-0201</t>
  </si>
  <si>
    <t>FV0002826F-0201-M</t>
  </si>
  <si>
    <t>REGISTRO DE RETENCIONES No. RFFF0001346-0201-M/</t>
  </si>
  <si>
    <t>AUT-020658-0201</t>
  </si>
  <si>
    <t>FV0002816F-0201-M</t>
  </si>
  <si>
    <t>REGISTRO DE RETENCIONES No. RFFF0001342-0201-M/</t>
  </si>
  <si>
    <t>AUT-020838-0201</t>
  </si>
  <si>
    <t>FV0002815F-0201-M</t>
  </si>
  <si>
    <t>REGISTRO DE RETENCIONES No. RFFF0001354-0201-M/</t>
  </si>
  <si>
    <t>13/02/2018</t>
  </si>
  <si>
    <t>AUT-020832-0201</t>
  </si>
  <si>
    <t>FV0002814F-0201-M</t>
  </si>
  <si>
    <t>REGISTRO DE RETENCIONES No. RFFF0001351-0201-M/</t>
  </si>
  <si>
    <t>AUT-020758-0201</t>
  </si>
  <si>
    <t>FV0002830F-0201-M</t>
  </si>
  <si>
    <t>REGISTRO DE RETENCIONES No. RFFF0001347-0201-M/</t>
  </si>
  <si>
    <t>AUT-020830-0201</t>
  </si>
  <si>
    <t>FV0002827F-0201-M</t>
  </si>
  <si>
    <t>REGISTRO DE RETENCIONES No. RFFF0001350-0201-M/</t>
  </si>
  <si>
    <t>AUT-020795-0201</t>
  </si>
  <si>
    <t>FV0002831F-0201-M</t>
  </si>
  <si>
    <t>REGISTRO DE RETENCIONES No. RFFF0001348-0201-M/</t>
  </si>
  <si>
    <t>AUT-020796-0201</t>
  </si>
  <si>
    <t>FV0002832F-0201-M</t>
  </si>
  <si>
    <t>REGISTRO DE RETENCIONES No. RFFF0001349-0201-M/</t>
  </si>
  <si>
    <t>AUT-020834-0201</t>
  </si>
  <si>
    <t>FV0002823F-0201-M</t>
  </si>
  <si>
    <t>REGISTRO DE RETENCIONES No. RFFF0001352-0201-M/</t>
  </si>
  <si>
    <t>AUT-020835-0201</t>
  </si>
  <si>
    <t>FV0002824F-0201-M</t>
  </si>
  <si>
    <t>REGISTRO DE RETENCIONES No. RFFF0001353-0201-M/</t>
  </si>
  <si>
    <t>AUT-020871-0201</t>
  </si>
  <si>
    <t>FV0002838F-0201-M</t>
  </si>
  <si>
    <t>REGISTRO DE RETENCIONES No. RFFF0001356-0201-M/</t>
  </si>
  <si>
    <t>AUT-020919-0201</t>
  </si>
  <si>
    <t>FV0002842F-0201-M</t>
  </si>
  <si>
    <t>REGISTRO DE RETENCIONES No. RFFF0001359-0201-M/</t>
  </si>
  <si>
    <t>AUT-021000-0201</t>
  </si>
  <si>
    <t>FV0002840F-0201-M</t>
  </si>
  <si>
    <t>REGISTRO DE RETENCIONES No. RFFF0001360-0201-M/</t>
  </si>
  <si>
    <t>AUT-021023-0201</t>
  </si>
  <si>
    <t>FV0002848F-0201-M</t>
  </si>
  <si>
    <t>REGISTRO DE RETENCIONES No. RFFF0001361-0201-M/</t>
  </si>
  <si>
    <t>AUT-021051-0201</t>
  </si>
  <si>
    <t>FV0002847F-0201-M</t>
  </si>
  <si>
    <t>REGISTRO DE RETENCIONES No. RFFF0001363-0201-M/</t>
  </si>
  <si>
    <t>AUT-021062-0201</t>
  </si>
  <si>
    <t>FV0002852F-0201-M</t>
  </si>
  <si>
    <t>REGISTRO DE RETENCIONES No. RFFF0001364-0201-M/</t>
  </si>
  <si>
    <t>23/04/2018</t>
  </si>
  <si>
    <t>AUT-021163-0201</t>
  </si>
  <si>
    <t>FV0002854F-0201-M</t>
  </si>
  <si>
    <t>REGISTRO DE RETENCIONES No. RFFF0001366-0201-M/</t>
  </si>
  <si>
    <t>AUT-021164-0201</t>
  </si>
  <si>
    <t>FV0002853F-0201-M</t>
  </si>
  <si>
    <t>REGISTRO DE RETENCIONES No. RFFF0001367-0201-M/</t>
  </si>
  <si>
    <t>MNP001227J-0201</t>
  </si>
  <si>
    <t>REGISTRO DIARIO DE IMPUESTO A LA RENTA 2017</t>
  </si>
  <si>
    <t>AUT-021271-0201</t>
  </si>
  <si>
    <t>FV0002850F-0201-M</t>
  </si>
  <si>
    <t>REGISTRO DE RETENCIONES No. RFFF0001370-0201-M/</t>
  </si>
  <si>
    <t>AUT-021272-0201</t>
  </si>
  <si>
    <t>FV0002851F-0201-M</t>
  </si>
  <si>
    <t>REGISTRO DE RETENCIONES No. RFFF0001371-0201-M/</t>
  </si>
  <si>
    <t>AUT-021156-0201</t>
  </si>
  <si>
    <t>FV0002855F-0201-M</t>
  </si>
  <si>
    <t>REGISTRO DE RETENCIONES No. RFFF0001365-0201-M/</t>
  </si>
  <si>
    <t>AUT-021180-0201</t>
  </si>
  <si>
    <t>FV0002857F-0201-M</t>
  </si>
  <si>
    <t>REGISTRO DE RETENCIONES No. RFFF0001368-0201-M/</t>
  </si>
  <si>
    <t>AUT-021469-0201</t>
  </si>
  <si>
    <t>FV0002856F-0201-M</t>
  </si>
  <si>
    <t>REGISTRO DE RETENCIONES No. RFFF0001386-0201-M/</t>
  </si>
  <si>
    <t>AUT-021287-0201</t>
  </si>
  <si>
    <t>FV0002859F-0201-M</t>
  </si>
  <si>
    <t>REGISTRO DE RETENCIONES No. RFFF0001372-0201-M/</t>
  </si>
  <si>
    <t>AUT-021289-0201</t>
  </si>
  <si>
    <t>FV0002858F-0201-M</t>
  </si>
  <si>
    <t>REGISTRO DE RETENCIONES No. RFFF0001373-0201-M/</t>
  </si>
  <si>
    <t>AUT-021319-0201</t>
  </si>
  <si>
    <t>FV0002860F-0201-M</t>
  </si>
  <si>
    <t>REGISTRO DE RETENCIONES No. RFFF0001376-0201-M/</t>
  </si>
  <si>
    <t>AUT-021298-0201</t>
  </si>
  <si>
    <t>FV0002866F-0201-M</t>
  </si>
  <si>
    <t>REGISTRO DE RETENCIONES No. RFFF0001374-0201-M/</t>
  </si>
  <si>
    <t>AUT-021299-0201</t>
  </si>
  <si>
    <t>FV0002867F-0201-M</t>
  </si>
  <si>
    <t>REGISTRO DE RETENCIONES No. RFFF0001375-0201-M/</t>
  </si>
  <si>
    <t>27/05/2018</t>
  </si>
  <si>
    <t>AUT-021388-0201</t>
  </si>
  <si>
    <t>FV0002861F-0201-M</t>
  </si>
  <si>
    <t>REGISTRO DE RETENCIONES No. RFFF0001379-0201-M/</t>
  </si>
  <si>
    <t>AUT-021389-0201</t>
  </si>
  <si>
    <t>FV0002862F-0201-M</t>
  </si>
  <si>
    <t>REGISTRO DE RETENCIONES No. RFFF0001380-0201-M/</t>
  </si>
  <si>
    <t>AUT-021390-0201</t>
  </si>
  <si>
    <t>FV0002863F-0201-M</t>
  </si>
  <si>
    <t>REGISTRO DE RETENCIONES No. RFFF0001381-0201-M/</t>
  </si>
  <si>
    <t>AUT-021337-0201</t>
  </si>
  <si>
    <t>FV0002865F-0201-M</t>
  </si>
  <si>
    <t>REGISTRO DE RETENCIONES No. RFFF0001377-0201-M/</t>
  </si>
  <si>
    <t>AUT-021355-0201</t>
  </si>
  <si>
    <t>FV0002868F-0201-M</t>
  </si>
  <si>
    <t>REGISTRO DE RETENCIONES No. RFFF0001378-0201-M/</t>
  </si>
  <si>
    <t>AUT-021558-0201</t>
  </si>
  <si>
    <t>FV0002869F-0201-M</t>
  </si>
  <si>
    <t>REGISTRO DE RETENCIONES No. RFFF0001389-0201-M/</t>
  </si>
  <si>
    <t>AUT-021445-0201</t>
  </si>
  <si>
    <t>FV0002874F-0201-M</t>
  </si>
  <si>
    <t>REGISTRO DE RETENCIONES No. RFFF0001382-0201-M/</t>
  </si>
  <si>
    <t>AUT-021446-0201</t>
  </si>
  <si>
    <t>FV0002875F-0201-M</t>
  </si>
  <si>
    <t>REGISTRO DE RETENCIONES No. RFFF0001383-0201-M/</t>
  </si>
  <si>
    <t>AUT-021473-0201</t>
  </si>
  <si>
    <t>FV0002878F-0201-M</t>
  </si>
  <si>
    <t>REGISTRO DE RETENCIONES No. RFFF0001387-0201-M/</t>
  </si>
  <si>
    <t>AUT-021474-0201</t>
  </si>
  <si>
    <t>FV0002879F-0201-M</t>
  </si>
  <si>
    <t>REGISTRO DE RETENCIONES No. RFFF0001388-0201-M/</t>
  </si>
  <si>
    <t>AUT-021665-0201</t>
  </si>
  <si>
    <t>FV0002870F-0201-M</t>
  </si>
  <si>
    <t>REGISTRO DE RETENCIONES No. RFFF0001398-0201-M/</t>
  </si>
  <si>
    <t>AUT-021461-0201</t>
  </si>
  <si>
    <t>FV0002876F-0201-M</t>
  </si>
  <si>
    <t>REGISTRO DE RETENCIONES No. RFFF0001384-0201-M/</t>
  </si>
  <si>
    <t>AUT-021464-0201</t>
  </si>
  <si>
    <t>FV0002881F-0201-M</t>
  </si>
  <si>
    <t>REGISTRO DE RETENCIONES No. RFFF0001385-0201-M/</t>
  </si>
  <si>
    <t>AUT-021605-0201</t>
  </si>
  <si>
    <t>FV0002871F-0201-M</t>
  </si>
  <si>
    <t>REGISTRO DE RETENCIONES No. RFFF0001392-0201-M/</t>
  </si>
  <si>
    <t>AUT-021667-0201</t>
  </si>
  <si>
    <t>FV0002873F-0201-M</t>
  </si>
  <si>
    <t>REGISTRO DE RETENCIONES No. RFFF0001399-0201-M/</t>
  </si>
  <si>
    <t>AUT-021568-0201</t>
  </si>
  <si>
    <t>FV0002882F-0201-M</t>
  </si>
  <si>
    <t>REGISTRO DE RETENCIONES No. RFFF0001390-0201-M/</t>
  </si>
  <si>
    <t>AUT-021569-0201</t>
  </si>
  <si>
    <t>FV0002883F-0201-M</t>
  </si>
  <si>
    <t>REGISTRO DE RETENCIONES No. RFFF0001391-0201-M/</t>
  </si>
  <si>
    <t>AUT-021660-0201</t>
  </si>
  <si>
    <t>FV0002886F-0201-M</t>
  </si>
  <si>
    <t>REGISTRO DE RETENCIONES No. RFFF0001395-0201-M/</t>
  </si>
  <si>
    <t>AUT-021661-0201</t>
  </si>
  <si>
    <t>FV0002888F-0201-M</t>
  </si>
  <si>
    <t>REGISTRO DE RETENCIONES No. RFFF0001396-0201-M/</t>
  </si>
  <si>
    <t>AUT-021662-0201</t>
  </si>
  <si>
    <t>FV0002889F-0201-M</t>
  </si>
  <si>
    <t>REGISTRO DE RETENCIONES No. RFFF0001397-0201-M/</t>
  </si>
  <si>
    <t>AUT-021668-0201</t>
  </si>
  <si>
    <t>FV0002884F-0201-M</t>
  </si>
  <si>
    <t>REGISTRO DE RETENCIONES No. RFFF0001400-0201-M/</t>
  </si>
  <si>
    <t>AUT-021669-0201</t>
  </si>
  <si>
    <t>FV0002885F-0201-M</t>
  </si>
  <si>
    <t>REGISTRO DE RETENCIONES No. RFFF0001401-0201-M/</t>
  </si>
  <si>
    <t>AUT-021754-0201</t>
  </si>
  <si>
    <t>FV0002891F-0201-M</t>
  </si>
  <si>
    <t>REGISTRO DE RETENCIONES No. RFFF0001407-0201-M/</t>
  </si>
  <si>
    <t>AUT-021620-0201</t>
  </si>
  <si>
    <t>FV0002893F-0201-M</t>
  </si>
  <si>
    <t>REGISTRO DE RETENCIONES No. RFFF0001393-0201-M/</t>
  </si>
  <si>
    <t>AUT-021621-0201</t>
  </si>
  <si>
    <t>FV0002892F-0201-M</t>
  </si>
  <si>
    <t>REGISTRO DE RETENCIONES No. RFFF0001394-0201-M/</t>
  </si>
  <si>
    <t>AUT-021741-0201</t>
  </si>
  <si>
    <t>FV0002896F-0201-M</t>
  </si>
  <si>
    <t>REGISTRO DE RETENCIONES No. RFFF0001402-0201-M/</t>
  </si>
  <si>
    <t>AUT-021742-0201</t>
  </si>
  <si>
    <t>FV0002897F-0201-M</t>
  </si>
  <si>
    <t>REGISTRO DE RETENCIONES No. RFFF0001403-0201-M/</t>
  </si>
  <si>
    <t>AUT-021743-0201</t>
  </si>
  <si>
    <t>FV0002895F-0201-M</t>
  </si>
  <si>
    <t>REGISTRO DE RETENCIONES No. RFFF0001404-0201-M/</t>
  </si>
  <si>
    <t>AUT-021752-0201</t>
  </si>
  <si>
    <t>FV0002900F-0201-M</t>
  </si>
  <si>
    <t>REGISTRO DE RETENCIONES No. RFFF0001405-0201-M/</t>
  </si>
  <si>
    <t>AUT-021753-0201</t>
  </si>
  <si>
    <t>FV0002901F-0201-M</t>
  </si>
  <si>
    <t>REGISTRO DE RETENCIONES No. RFFF0001406-0201-M/</t>
  </si>
  <si>
    <t>14/07/2018</t>
  </si>
  <si>
    <t>AUT-021839-0201</t>
  </si>
  <si>
    <t>FV0002899F-0201-M</t>
  </si>
  <si>
    <t>REGISTRO DE RETENCIONES No. RFFF0001413-0201-M/</t>
  </si>
  <si>
    <t>AUT-021895-0201</t>
  </si>
  <si>
    <t>FV0002906F-0201-M</t>
  </si>
  <si>
    <t>REGISTRO DE RETENCIONES No. RFFF0001414-0201-M/</t>
  </si>
  <si>
    <t>AUT-021829-0201</t>
  </si>
  <si>
    <t>FV0002905F-0201-M</t>
  </si>
  <si>
    <t>REGISTRO DE RETENCIONES No. RFFF0001408-0201-M/</t>
  </si>
  <si>
    <t>AUT-021830-0201</t>
  </si>
  <si>
    <t>FV0002903F-0201-M</t>
  </si>
  <si>
    <t>REGISTRO DE RETENCIONES No. RFFF0001409-0201-M/</t>
  </si>
  <si>
    <t>AUT-021831-0201</t>
  </si>
  <si>
    <t>FV0002904F-0201-M</t>
  </si>
  <si>
    <t>REGISTRO DE RETENCIONES No. RFFF0001410-0201-M/</t>
  </si>
  <si>
    <t>AUT-021832-0201</t>
  </si>
  <si>
    <t>FV0002902F-0201-M</t>
  </si>
  <si>
    <t>REGISTRO DE RETENCIONES No. RFFF0001411-0201-M/</t>
  </si>
  <si>
    <t>AUT-021833-0201</t>
  </si>
  <si>
    <t>FV0002898F-0201-M</t>
  </si>
  <si>
    <t>REGISTRO DE RETENCIONES No. RFFF0001412-0201-M/</t>
  </si>
  <si>
    <t>AUT-021947-0201</t>
  </si>
  <si>
    <t>FV0002912F-0201-M</t>
  </si>
  <si>
    <t>REGISTRO DE RETENCIONES No. RFFF0001415-0201-M/</t>
  </si>
  <si>
    <t>AUT-021980-0201</t>
  </si>
  <si>
    <t>FV0002910F-0201-M</t>
  </si>
  <si>
    <t>REGISTRO DE RETENCIONES No. RFFF0001418-0201-M/</t>
  </si>
  <si>
    <t>AUT-022121-0201</t>
  </si>
  <si>
    <t>FV0002915F-0201-M</t>
  </si>
  <si>
    <t>REGISTRO DE RETENCIONES No. RFFF0001433-0201-M/</t>
  </si>
  <si>
    <t>AUT-022122-0201</t>
  </si>
  <si>
    <t>FV0002916F-0201-M</t>
  </si>
  <si>
    <t>REGISTRO DE RETENCIONES No. RFFF0001434-0201-M/</t>
  </si>
  <si>
    <t>AUT-021978-0201</t>
  </si>
  <si>
    <t>FV0002918F-0201-M</t>
  </si>
  <si>
    <t>REGISTRO DE RETENCIONES No. RFFF0001417-0201-M/</t>
  </si>
  <si>
    <t>AUT-022184-0201</t>
  </si>
  <si>
    <t>FV0002917F-0201-M</t>
  </si>
  <si>
    <t>REGISTRO DE RETENCIONES No. RFFF0001440-0201-M/</t>
  </si>
  <si>
    <t>AUT-021976-0201</t>
  </si>
  <si>
    <t>FV0002921F-0201-M</t>
  </si>
  <si>
    <t>REGISTRO DE RETENCIONES No. RFFF0001416-0201-M/</t>
  </si>
  <si>
    <t>AUT-021986-0201</t>
  </si>
  <si>
    <t>FV0002919F-0201-M</t>
  </si>
  <si>
    <t>REGISTRO DE RETENCIONES No. RFFF0001419-0201-M/</t>
  </si>
  <si>
    <t>AUT-021987-0201</t>
  </si>
  <si>
    <t>FV0002920F-0201-M</t>
  </si>
  <si>
    <t>REGISTRO DE RETENCIONES No. RFFF0001420-0201-M/</t>
  </si>
  <si>
    <t>AUT-022014-0201</t>
  </si>
  <si>
    <t>FV0002924F-0201-M</t>
  </si>
  <si>
    <t>REGISTRO DE RETENCIONES No. RFFF0001424-0201-M/</t>
  </si>
  <si>
    <t>AUT-022015-0201</t>
  </si>
  <si>
    <t>FV0002923F-0201-M</t>
  </si>
  <si>
    <t>REGISTRO DE RETENCIONES No. RFFF0001425-0201-M/</t>
  </si>
  <si>
    <t>AUT-022016-0201</t>
  </si>
  <si>
    <t>FV0002925F-0201-M</t>
  </si>
  <si>
    <t>REGISTRO DE RETENCIONES No. RFFF0001426-0201-M/</t>
  </si>
  <si>
    <t>AUT-022041-0201</t>
  </si>
  <si>
    <t>FV0002928F-0201-M</t>
  </si>
  <si>
    <t>REGISTRO DE RETENCIONES No. RFFF0001428-0201-M/</t>
  </si>
  <si>
    <t>AUT-022091-0201</t>
  </si>
  <si>
    <t>FV0002929F-0201-M</t>
  </si>
  <si>
    <t>REGISTRO DE RETENCIONES No. RFFF0001429-0201-M/</t>
  </si>
  <si>
    <t>18/08/2018</t>
  </si>
  <si>
    <t>AUT-022010-0201</t>
  </si>
  <si>
    <t>FV0002930F-0201-M</t>
  </si>
  <si>
    <t>REGISTRO DE RETENCIONES No. RFFF0001421-0201-M/</t>
  </si>
  <si>
    <t>AUT-022012-0201</t>
  </si>
  <si>
    <t>FV0002931F-0201-M</t>
  </si>
  <si>
    <t>REGISTRO DE RETENCIONES No. RFFF0001422-0201-M/</t>
  </si>
  <si>
    <t>AUT-022040-0201</t>
  </si>
  <si>
    <t>FV0002926F-0201-M</t>
  </si>
  <si>
    <t>REGISTRO DE RETENCIONES No. RFFF0001427-0201-M/</t>
  </si>
  <si>
    <t>AUT-022103-0201</t>
  </si>
  <si>
    <t>FV0002933F-0201-M</t>
  </si>
  <si>
    <t>REGISTRO DE RETENCIONES No. RFFF0001430-0201-M/</t>
  </si>
  <si>
    <t>AUT-022104-0201</t>
  </si>
  <si>
    <t>FV0002934F-0201-M</t>
  </si>
  <si>
    <t>REGISTRO DE RETENCIONES No. RFFF0001431-0201-M/</t>
  </si>
  <si>
    <t>AUT-022143-0201</t>
  </si>
  <si>
    <t>FV0002936F-0201-M</t>
  </si>
  <si>
    <t>REGISTRO DE RETENCIONES No. RFFF0001435-0201-M/</t>
  </si>
  <si>
    <t>AUT-022144-0201</t>
  </si>
  <si>
    <t>FV0002935F-0201-M</t>
  </si>
  <si>
    <t>REGISTRO DE RETENCIONES No. RFFF0001436-0201-M/</t>
  </si>
  <si>
    <t>AUT-022328-0201</t>
  </si>
  <si>
    <t>FV0002937F-0201-M</t>
  </si>
  <si>
    <t>REGISTRO DE RETENCIONES No. RFFF0001453-0201-M/</t>
  </si>
  <si>
    <t>AUT-022176-0201</t>
  </si>
  <si>
    <t>FV0002938F-0201-M</t>
  </si>
  <si>
    <t>REGISTRO DE RETENCIONES No. RFFF0001437-0201-M/</t>
  </si>
  <si>
    <t>AUT-022177-0201</t>
  </si>
  <si>
    <t>FV0002939F-0201-M</t>
  </si>
  <si>
    <t>REGISTRO DE RETENCIONES No. RFFF0001438-0201-M/</t>
  </si>
  <si>
    <t>AUT-022178-0201</t>
  </si>
  <si>
    <t>FV0002940F-0201-M</t>
  </si>
  <si>
    <t>REGISTRO DE RETENCIONES No. RFFF0001439-0201-M/</t>
  </si>
  <si>
    <t>N1.01.05.02.004</t>
  </si>
  <si>
    <t>CREDITO TRIBUTARIO AÑOS ANTERIORES</t>
  </si>
  <si>
    <t>N4.01.01.02.001</t>
  </si>
  <si>
    <t>VENTAS BIENES NO PRODUCIDOS POR LA COMPAÑÍA 12%</t>
  </si>
  <si>
    <t>N4.01.02.01.001</t>
  </si>
  <si>
    <t>SERVICIO DE ENLUCIDO .</t>
  </si>
  <si>
    <t>AUT-020391-0201</t>
  </si>
  <si>
    <t>VENTA FACTURA No. 000003380 CLIENTE BUENO Y CASTRO INGENIEROS ASOCIADOS CIA. LTDA.</t>
  </si>
  <si>
    <t>AUT-020445-0201</t>
  </si>
  <si>
    <t>FV0002800F-0201-M</t>
  </si>
  <si>
    <t>VENTA FACTURA No. 000003389 CLIENTE ANULADA</t>
  </si>
  <si>
    <t>08/01/2018</t>
  </si>
  <si>
    <t>AUT-020393-0201</t>
  </si>
  <si>
    <t>FV0002792F-0201-M</t>
  </si>
  <si>
    <t>VENTA FACTURA No. 000003382 CLIENTE INMOBILIARIA TESLA BULDINGS CORPORATION</t>
  </si>
  <si>
    <t>AUT-020402-0201</t>
  </si>
  <si>
    <t>NCV-000347F-0201-M</t>
  </si>
  <si>
    <t>NOTA DE CREDITO DE FACTURA  FV0002792F-0201-M</t>
  </si>
  <si>
    <t>AUT-020403-0201</t>
  </si>
  <si>
    <t>FV0002793F-0201-M</t>
  </si>
  <si>
    <t>VENTA FACTURA No. 000003383 CLIENTE INMOBILIARIA TESLA BULDINGS CORPORATION</t>
  </si>
  <si>
    <t>AUT-020408-0201</t>
  </si>
  <si>
    <t>FV0002794F-0201-M</t>
  </si>
  <si>
    <t>VENTA FACTURA No. 000003384 CLIENTE ANULADA</t>
  </si>
  <si>
    <t>AUT-020409-0201</t>
  </si>
  <si>
    <t>FV0002795F-0201-M</t>
  </si>
  <si>
    <t>VENTA FACTURA No. 000003385 CLIENTE ANULADA</t>
  </si>
  <si>
    <t>AUT-020410-0201</t>
  </si>
  <si>
    <t>VENTA FACTURA No. 000003386 CLIENTE BRI PROYECTOS INMOBILIARIOS</t>
  </si>
  <si>
    <t>AUT-020411-0201</t>
  </si>
  <si>
    <t>VENTA FACTURA No. 000003387 CLIENTE BRI PROYECTOS INMOBILIARIOS</t>
  </si>
  <si>
    <t>AUT-020413-0201</t>
  </si>
  <si>
    <t>NCV-000348F-0201-M</t>
  </si>
  <si>
    <t>NOTA DE CREDITO DE FACTURA  FV0002794F-0201-M</t>
  </si>
  <si>
    <t>AUT-020414-0201</t>
  </si>
  <si>
    <t>NCV-000349F-0201-M</t>
  </si>
  <si>
    <t>NOTA DE CREDITO DE FACTURA  FV0002795F-0201-M</t>
  </si>
  <si>
    <t>AUT-020446-0201</t>
  </si>
  <si>
    <t>VENTA FACTURA No. 000003390 CLIENTE BUENO Y CASTRO INGENIEROS ASOCIADOS CIA. LTDA.</t>
  </si>
  <si>
    <t>AUT-020447-0201</t>
  </si>
  <si>
    <t>FV0002802F-0201-M</t>
  </si>
  <si>
    <t>VENTA FACTURA No. 000003391 CLIENTE ANULADA</t>
  </si>
  <si>
    <t>AUT-020449-0201</t>
  </si>
  <si>
    <t>VENTA FACTURA No. 000003393 CLIENTE INMOBILIARIA TESLA BULDINGS CORPORATION</t>
  </si>
  <si>
    <t>AUT-020450-0201</t>
  </si>
  <si>
    <t>NCV-000352F-0201-M</t>
  </si>
  <si>
    <t>NOTA DE CREDITO DE FACTURA  FV0002793F-0201-M</t>
  </si>
  <si>
    <t>AUT-020452-0201</t>
  </si>
  <si>
    <t>VENTA FACTURA No. 000003395 CLIENTE INMOBILIARIA TESLA BULDINGS CORPORATION</t>
  </si>
  <si>
    <t>AUT-020677-0201</t>
  </si>
  <si>
    <t>NCV-000355J-0201-M</t>
  </si>
  <si>
    <t>NOTA DE CREDITO DE FACTURA  FV0002802F-0201-M</t>
  </si>
  <si>
    <t>AUT-020448-0201</t>
  </si>
  <si>
    <t>VENTA FACTURA No. 000003392 CLIENTE FIDEICOMISO LA SIRIA DOS</t>
  </si>
  <si>
    <t>AUT-020475-0201</t>
  </si>
  <si>
    <t>FV0002807F-0201-M</t>
  </si>
  <si>
    <t>VENTA FACTURA No. 000003396 CLIENTE LISBURSA</t>
  </si>
  <si>
    <t>AUT-020476-0201</t>
  </si>
  <si>
    <t>FV0002808F-0201-M</t>
  </si>
  <si>
    <t>VENTA FACTURA No. 000003397 CLIENTE LISBURSA</t>
  </si>
  <si>
    <t>AUT-020676-0201</t>
  </si>
  <si>
    <t>NCV-000354J-0201-M</t>
  </si>
  <si>
    <t>NOTA DE CREDITO DE FACTURA  FV0002808F-0201-M</t>
  </si>
  <si>
    <t>AUT-020514-0201</t>
  </si>
  <si>
    <t>VENTA FACTURA No. 000003398 CLIENTE FIDEICOMISO LA SIRIA DOS</t>
  </si>
  <si>
    <t>AUT-020515-0201</t>
  </si>
  <si>
    <t>VENTA FACTURA No. 000003399 CLIENTE FIDEICOMISO LA SIRIA DOS</t>
  </si>
  <si>
    <t>AUT-020516-0201</t>
  </si>
  <si>
    <t>VENTA FACTURA No. 000003400 CLIENTE FIDEICOMISO LA SIRIA DOS</t>
  </si>
  <si>
    <t>AUT-020517-0201</t>
  </si>
  <si>
    <t>FV0002812F-0201-M</t>
  </si>
  <si>
    <t>VENTA FACTURA No. 000003401 CLIENTE SUAREZ MORENO FERNANDO AUGUSTO</t>
  </si>
  <si>
    <t>AUT-020627-0201</t>
  </si>
  <si>
    <t>VENTA FACTURA No. 000003402 CLIENTE ALBERTO ANDINO &amp; ASOCIADOS CIA. LTDA.</t>
  </si>
  <si>
    <t>AUT-020661-0201</t>
  </si>
  <si>
    <t>FV0002817F-0201-M</t>
  </si>
  <si>
    <t>VENTA FACTURA No. 000003406 CLIENTE ANULADA</t>
  </si>
  <si>
    <t>AUT-020662-0201</t>
  </si>
  <si>
    <t>NCV-000353F-0201-M</t>
  </si>
  <si>
    <t>NOTA DE CREDITO DE FACTURA  FV0002817F-0201-M</t>
  </si>
  <si>
    <t>AUT-020698-0201</t>
  </si>
  <si>
    <t>VENTA FACTURA No. 000003407 CLIENTE ALBERTO ANDINO &amp; ASOCIADOS CIA. LTDA.</t>
  </si>
  <si>
    <t>AUT-020636-0201</t>
  </si>
  <si>
    <t>VENTA FACTURA No. 000003403 CLIENTE FIDEICOMISO ALCAZAR DE SEGOVIA</t>
  </si>
  <si>
    <t>AUT-020637-0201</t>
  </si>
  <si>
    <t>VENTA FACTURA No. 000003404 CLIENTE FIDEICOMISO LA SIRIA DOS</t>
  </si>
  <si>
    <t>AUT-020638-0201</t>
  </si>
  <si>
    <t>VENTA FACTURA No. 000003405 CLIENTE VISION PUBLICITARIA</t>
  </si>
  <si>
    <t>AUT-020668-0201</t>
  </si>
  <si>
    <t>FV0002818F-0201-M</t>
  </si>
  <si>
    <t>VENTA FACTURA No. 000003408 CLIENTE SUAREZ MORENO FERNANDO AUGUSTO</t>
  </si>
  <si>
    <t>AUT-020678-0201</t>
  </si>
  <si>
    <t>FV0002819F-0201-M</t>
  </si>
  <si>
    <t>VENTA FACTURA No. 000003409 CLIENTE LISBURSA</t>
  </si>
  <si>
    <t>AUT-020679-0201</t>
  </si>
  <si>
    <t>VENTA FACTURA No. 000003410 CLIENTE BUENO Y CASTRO INGENIEROS ASOCIADOS CIA. LTDA.</t>
  </si>
  <si>
    <t>AUT-020680-0201</t>
  </si>
  <si>
    <t>VENTA FACTURA No. 000003411 CLIENTE BUENO Y CASTRO INGENIEROS ASOCIADOS CIA. LTDA.</t>
  </si>
  <si>
    <t>AUT-020681-0201</t>
  </si>
  <si>
    <t>FV0002822F-0201-M</t>
  </si>
  <si>
    <t>VENTA FACTURA No. 000003413 CLIENTE ANULADA</t>
  </si>
  <si>
    <t>AUT-020682-0201</t>
  </si>
  <si>
    <t>VENTA FACTURA No. 000003412 CLIENTE FIDEICOMISO LA SIRIA DOS</t>
  </si>
  <si>
    <t>AUT-020683-0201</t>
  </si>
  <si>
    <t>VENTA FACTURA No. 000003414 CLIENTE FIDEICOMISO LA SIRIA DOS</t>
  </si>
  <si>
    <t>AUT-020684-0201</t>
  </si>
  <si>
    <t>NCV-000356F-0201-M</t>
  </si>
  <si>
    <t>NOTA DE CREDITO DE FACTURA  FV0002822F-0201-M</t>
  </si>
  <si>
    <t>AUT-020685-0201</t>
  </si>
  <si>
    <t>FV0002825F-0201-M</t>
  </si>
  <si>
    <t>VENTA FACTURA No. 000003415 CLIENTE INMOBILIARIA TESLA BULDINGS CORPORATION</t>
  </si>
  <si>
    <t>AUT-020732-0201</t>
  </si>
  <si>
    <t>NCV-000357F-0201-M</t>
  </si>
  <si>
    <t>NOTA DE CREDITO DE FACTURA  FV0002825F-0201-M</t>
  </si>
  <si>
    <t>AUT-020733-0201</t>
  </si>
  <si>
    <t>VENTA FACTURA No. 000003420 CLIENTE INMOBILIARIA TESLA BULDINGS CORPORATION</t>
  </si>
  <si>
    <t>AUT-020734-0201</t>
  </si>
  <si>
    <t>FV0002828F-0201-M</t>
  </si>
  <si>
    <t>VENTA FACTURA No. 000003416 CLIENTE LISBURSA</t>
  </si>
  <si>
    <t>AUT-020735-0201</t>
  </si>
  <si>
    <t>FV0002829F-0201-M</t>
  </si>
  <si>
    <t>VENTA FACTURA No. 000003417 CLIENTE LISBURSA</t>
  </si>
  <si>
    <t>AUT-020743-0201</t>
  </si>
  <si>
    <t>VENTA FACTURA No. 000003418 CLIENTE BRI PROYECTOS INMOBILIARIOS</t>
  </si>
  <si>
    <t>AUT-020780-0201</t>
  </si>
  <si>
    <t>VENTA FACTURA No. 000003419 CLIENTE ALBERTO ANDINO &amp; ASOCIADOS CIA. LTDA.</t>
  </si>
  <si>
    <t>AUT-020781-0201</t>
  </si>
  <si>
    <t>VENTA FACTURA No. 000003421 CLIENTE ALBERTO ANDINO &amp; ASOCIADOS CIA. LTDA.</t>
  </si>
  <si>
    <t>AUT-020782-0201</t>
  </si>
  <si>
    <t>FV0002833F-0201-M</t>
  </si>
  <si>
    <t>VENTA FACTURA No. 000003422 CLIENTE LISBURSA</t>
  </si>
  <si>
    <t>AUT-020839-0201</t>
  </si>
  <si>
    <t>FV0002834F-0201-M</t>
  </si>
  <si>
    <t>VENTA FACTURA No. 000003423 CLIENTE SUAREZ MORENO FERNANDO AUGUSTO</t>
  </si>
  <si>
    <t>AUT-020869-0201</t>
  </si>
  <si>
    <t>VENTA FACTURA No. 000003426 CLIENTE ALBERTO ANDINO &amp; ASOCIADOS CIA. LTDA.</t>
  </si>
  <si>
    <t>AUT-020850-0201</t>
  </si>
  <si>
    <t>FV0002835F-0201-M</t>
  </si>
  <si>
    <t>VENTA FACTURA No. 000003424 CLIENTE LISBURSA</t>
  </si>
  <si>
    <t>AUT-020851-0201</t>
  </si>
  <si>
    <t>FV0002836F-0201-M</t>
  </si>
  <si>
    <t>VENTA FACTURA No. 000003425 CLIENTE LISBURSA</t>
  </si>
  <si>
    <t>AUT-020858-0201</t>
  </si>
  <si>
    <t>FV0002837F-0201-M</t>
  </si>
  <si>
    <t>VENTA FACTURA No. 000003428 CLIENTE ANULADA</t>
  </si>
  <si>
    <t>AUT-020860-0201</t>
  </si>
  <si>
    <t>VENTA FACTURA No. 000003429 CLIENTE L.I. PROMOTORES Y CONSTRUCTORES</t>
  </si>
  <si>
    <t>AUT-020861-0201</t>
  </si>
  <si>
    <t>NCV-000358F-0201-M</t>
  </si>
  <si>
    <t>NOTA DE CREDITO DE FACTURA  FV0002837F-0201-M</t>
  </si>
  <si>
    <t>AUT-020904-0201</t>
  </si>
  <si>
    <t>VENTA FACTURA No. 000003427 CLIENTE FIDEICOMISO ALCAZAR DE SEGOVIA</t>
  </si>
  <si>
    <t>AUT-020905-0201</t>
  </si>
  <si>
    <t>FV0002841F-0201-M</t>
  </si>
  <si>
    <t>VENTA FACTURA No. 000003430 CLIENTE LISBURSA</t>
  </si>
  <si>
    <t>AUT-020906-0201</t>
  </si>
  <si>
    <t>VENTA FACTURA No. 000003431 CLIENTE BRI PROYECTOS INMOBILIARIOS</t>
  </si>
  <si>
    <t>AUT-021024-0201</t>
  </si>
  <si>
    <t>VENTA FACTURA No. 000003436 CLIENTE ALBERTO ANDINO &amp; ASOCIADOS CIA. LTDA.</t>
  </si>
  <si>
    <t>AUT-020999-0201</t>
  </si>
  <si>
    <t>VENTA FACTURA No. 000003437 CLIENTE VISION PUBLICITARIA</t>
  </si>
  <si>
    <t>AUT-021006-0201</t>
  </si>
  <si>
    <t>VENTA FACTURA No. 000003438 CLIENTE L.I. PROMOTORES Y CONSTRUCTORES</t>
  </si>
  <si>
    <t>AUT-021032-0201</t>
  </si>
  <si>
    <t>VENTA FACTURA No. 000003439 CLIENTE FIDEICOMISO LA SIRIA DOS</t>
  </si>
  <si>
    <t>AUT-021033-0201</t>
  </si>
  <si>
    <t>VENTA FACTURA No. 000003440 CLIENTE FIDEICOMISO ALCAZAR DE SEGOVIA</t>
  </si>
  <si>
    <t>AUT-021059-0201</t>
  </si>
  <si>
    <t>VENTA FACTURA No. 000003441 CLIENTE TAMAYOCONSTRUCTORE CIA. LTDA.</t>
  </si>
  <si>
    <t>AUT-021060-0201</t>
  </si>
  <si>
    <t>VENTA FACTURA No. 000003442 CLIENTE FIDEICOMISO ALCAZAR DE SEGOVIA</t>
  </si>
  <si>
    <t>AUT-021061-0201</t>
  </si>
  <si>
    <t>VENTA FACTURA No. 000003443 CLIENTE FIDEICOMISO ALCAZAR DE SEGOVIA</t>
  </si>
  <si>
    <t>AUT-021086-0201</t>
  </si>
  <si>
    <t>VENTA FACTURA No. 000003444 CLIENTE TAMAYOCONSTRUCTORE CIA. LTDA.</t>
  </si>
  <si>
    <t>AUT-021147-0201</t>
  </si>
  <si>
    <t>VENTA FACTURA No. 000003445 CLIENTE VISION PUBLICITARIA</t>
  </si>
  <si>
    <t>AUT-021148-0201</t>
  </si>
  <si>
    <t>VENTA FACTURA No. 000003446 CLIENTE INMOBOGA ADMINISTRACION DE BODEGAS CIA. LTDA.</t>
  </si>
  <si>
    <t>AUT-021165-0201</t>
  </si>
  <si>
    <t>VENTA FACTURA No. 000003447 CLIENTE FIDEICOMISO ALCAZAR DE SEGOVIA</t>
  </si>
  <si>
    <t>AUT-021182-0201</t>
  </si>
  <si>
    <t>VENTA FACTURA No. 000003448 CLIENTE TAMAYOCONSTRUCTORE CIA. LTDA.</t>
  </si>
  <si>
    <t>AUT-021273-0201</t>
  </si>
  <si>
    <t>VENTA FACTURA No. 000003449 CLIENTE BRI PROYECTOS INMOBILIARIOS</t>
  </si>
  <si>
    <t>AUT-021279-0201</t>
  </si>
  <si>
    <t>VENTA FACTURA No. 000003450 CLIENTE FIDEICOMISO MARE NOSTRUM</t>
  </si>
  <si>
    <t>AUT-021280-0201</t>
  </si>
  <si>
    <t>VENTA FACTURA No. 000003451 CLIENTE FIDEICOMISO MARE NOSTRUM</t>
  </si>
  <si>
    <t>AUT-021281-0201</t>
  </si>
  <si>
    <t>VENTA FACTURA No. 000003452 CLIENTE FIDEICOMISO MARE NOSTRUM</t>
  </si>
  <si>
    <t>AUT-021282-0201</t>
  </si>
  <si>
    <t>FV0002864F-0201-M</t>
  </si>
  <si>
    <t>VENTA FACTURA No. 000003454 CLIENTE FIDEICOMISO MARE NOSTRUM</t>
  </si>
  <si>
    <t>AUT-021284-0201</t>
  </si>
  <si>
    <t>NCV-000359F-0201-M</t>
  </si>
  <si>
    <t>NOTA DE CREDITO DE FACTURA  FV0002864F-0201-M</t>
  </si>
  <si>
    <t>AUT-021285-0201</t>
  </si>
  <si>
    <t>VENTA FACTURA No. 000003453 CLIENTE DIEGO SANCHEZ PLATA</t>
  </si>
  <si>
    <t>AUT-021286-0201</t>
  </si>
  <si>
    <t>VENTA FACTURA No. 000003454 CLIENTE DIEGO SANCHEZ PLATA</t>
  </si>
  <si>
    <t>AUT-021283-0201</t>
  </si>
  <si>
    <t>VENTA FACTURA No. 000003455 CLIENTE VIEWBUSINESS CIA. LTDA.</t>
  </si>
  <si>
    <t>AUT-021336-0201</t>
  </si>
  <si>
    <t>VENTA FACTURA No. 000003458 CLIENTE TAMAYOCONSTRUCTORE CIA. LTDA.</t>
  </si>
  <si>
    <t>AUT-021685-0201</t>
  </si>
  <si>
    <t>NCV000364J-0201-M</t>
  </si>
  <si>
    <t>NOTA DE CREDITO DE FACTURA  FV0002643F-0201-M</t>
  </si>
  <si>
    <t>AUT-021398-0201</t>
  </si>
  <si>
    <t>VENTA FACTURA No. 000003456 CLIENTE CONSULPRAGMA S.A.</t>
  </si>
  <si>
    <t>AUT-021399-0201</t>
  </si>
  <si>
    <t>VENTA FACTURA No. 000003459 CLIENTE FIDEICOMISO MARE NOSTRUM</t>
  </si>
  <si>
    <t>AUT-021400-0201</t>
  </si>
  <si>
    <t>VENTA FACTURA No. 000003460 CLIENTE FIDEICOMISO ALCAZAR DE SEGOVIA</t>
  </si>
  <si>
    <t>AUT-021401-0201</t>
  </si>
  <si>
    <t>FV0002872F-0201-M</t>
  </si>
  <si>
    <t>VENTA FACTURA No. 000003461 CLIENTE ANULADA</t>
  </si>
  <si>
    <t>AUT-021402-0201</t>
  </si>
  <si>
    <t>VENTA FACTURA No. 000003462 CLIENTE FIDEICOMISO ALCAZAR DE SEGOVIA</t>
  </si>
  <si>
    <t>AUT-021403-0201</t>
  </si>
  <si>
    <t>NCV-000360F-0201-M</t>
  </si>
  <si>
    <t>NOTA DE CREDITO DE FACTURA  FV0002872F-0201-M</t>
  </si>
  <si>
    <t>AUT-021429-0201</t>
  </si>
  <si>
    <t>VENTA FACTURA No. 000003463 CLIENTE DIEGO SANCHEZ PLATA</t>
  </si>
  <si>
    <t>AUT-021430-0201</t>
  </si>
  <si>
    <t>VENTA FACTURA No. 000003464 CLIENTE DIEGO SANCHEZ PLATA</t>
  </si>
  <si>
    <t>AUT-021431-0201</t>
  </si>
  <si>
    <t>VENTA FACTURA No. 000003465 CLIENTE BRI PROYECTOS INMOBILIARIOS</t>
  </si>
  <si>
    <t>AUT-021441-0201</t>
  </si>
  <si>
    <t>FV0002877F-0201-M</t>
  </si>
  <si>
    <t>VENTA FACTURA No. 000003466 CLIENTE VIEWBUSINESS CIA. LTDA.</t>
  </si>
  <si>
    <t>AUT-021442-0201</t>
  </si>
  <si>
    <t>VENTA FACTURA No. 000003468 CLIENTE VIEWBUSINESS CIA. LTDA.</t>
  </si>
  <si>
    <t>AUT-021443-0201</t>
  </si>
  <si>
    <t>NCV-000361F-0201-M</t>
  </si>
  <si>
    <t>NOTA DE CREDITO DE FACTURA  FV0002877F-0201-M</t>
  </si>
  <si>
    <t>AUT-021444-0201</t>
  </si>
  <si>
    <t>VENTA FACTURA No. 000003467 CLIENTE VIEWBUSINESS CIA. LTDA.</t>
  </si>
  <si>
    <t>AUT-021492-0201</t>
  </si>
  <si>
    <t>NCV000362J-0201-M</t>
  </si>
  <si>
    <t>NOTA DE CREDITO DE FACTURA  FV0002580F-0201-M</t>
  </si>
  <si>
    <t>AUT-021515-0201</t>
  </si>
  <si>
    <t>VENTA FACTURA No. 000003469 CLIENTE HUGO ANDRADE ARQUITECTOS CIA. LTDA.</t>
  </si>
  <si>
    <t>AUT-021516-0201</t>
  </si>
  <si>
    <t>VENTA FACTURA No. 000003470 CLIENTE HUGO ANDRADE ARQUITECTOS CIA. LTDA.</t>
  </si>
  <si>
    <t>AUT-021540-0201</t>
  </si>
  <si>
    <t>VENTA FACTURA No. 000003471 CLIENTE FIDEICOMISO ALCAZAR DE SEGOVIA</t>
  </si>
  <si>
    <t>AUT-021541-0201</t>
  </si>
  <si>
    <t>VENTA FACTURA No. 000003472 CLIENTE FIDEICOMISO ALCAZAR DE SEGOVIA</t>
  </si>
  <si>
    <t>AUT-021542-0201</t>
  </si>
  <si>
    <t>VENTA FACTURA No. 000003473 CLIENTE CONSULPRAGMA S.A.</t>
  </si>
  <si>
    <t>AUT-021543-0201</t>
  </si>
  <si>
    <t>FV0002887F-0201-M</t>
  </si>
  <si>
    <t>VENTA FACTURA No. 000003474 CLIENTE ANULADA</t>
  </si>
  <si>
    <t>AUT-021544-0201</t>
  </si>
  <si>
    <t>NCV-000363F-0201-M</t>
  </si>
  <si>
    <t>NOTA DE CREDITO DE FACTURA  FV0002887F-0201-M</t>
  </si>
  <si>
    <t>AUT-021545-0201</t>
  </si>
  <si>
    <t>VENTA FACTURA No. 000003475 CLIENTE CONSULPRAGMA S.A.</t>
  </si>
  <si>
    <t>AUT-021547-0201</t>
  </si>
  <si>
    <t>FV0002890F-0201-M</t>
  </si>
  <si>
    <t>VENTA FACTURA No. 000003477 CLIENTE JOSE ALEJANDRO BARBA GYENGO</t>
  </si>
  <si>
    <t>AUT-021588-0201</t>
  </si>
  <si>
    <t>VENTA FACTURA No. 000003479 CLIENTE VIEWBUSINESS CIA. LTDA.</t>
  </si>
  <si>
    <t>AUT-021592-0201</t>
  </si>
  <si>
    <t>VENTA FACTURA No. 000003480 CLIENTE DIEGO SANCHEZ PLATA</t>
  </si>
  <si>
    <t>AUT-021593-0201</t>
  </si>
  <si>
    <t>VENTA FACTURA No. 000003481 CLIENTE DIEGO SANCHEZ PLATA</t>
  </si>
  <si>
    <t>AUT-021687-0201</t>
  </si>
  <si>
    <t>NCV000366J-0201-M</t>
  </si>
  <si>
    <t>NOTA DE CREDITO DE FACTURA  FV0002598F-0201-M</t>
  </si>
  <si>
    <t>AUT-021694-0201</t>
  </si>
  <si>
    <t>NCV000370J-0201-M</t>
  </si>
  <si>
    <t>NOTA DE CREDITO DE FACTURA  FV0002849F-0201-M</t>
  </si>
  <si>
    <t>AUT-021746-0201</t>
  </si>
  <si>
    <t>NCV000371J-0201-M</t>
  </si>
  <si>
    <t>NOTA DE CREDITO DE FACTURA  FV0002426F-0201-M</t>
  </si>
  <si>
    <t>AUT-021747-0201</t>
  </si>
  <si>
    <t>NCV000372J-0201-M</t>
  </si>
  <si>
    <t>NOTA DE CREDITO DE FACTURA  FV0002399F-0201-M</t>
  </si>
  <si>
    <t>AUT-021630-0201</t>
  </si>
  <si>
    <t>VENTA FACTURA No. 000003482 CLIENTE HUGO ANDRADE ARQUITECTOS CIA. LTDA.</t>
  </si>
  <si>
    <t>AUT-021631-0201</t>
  </si>
  <si>
    <t>VENTA FACTURA No. 000003483 CLIENTE HUGO ANDRADE ARQUITECTOS CIA. LTDA.</t>
  </si>
  <si>
    <t>AUT-021655-0201</t>
  </si>
  <si>
    <t>VENTA FACTURA No. 000003485 CLIENTE CONSULPRAGMA S.A.</t>
  </si>
  <si>
    <t>AUT-021733-0201</t>
  </si>
  <si>
    <t>VENTA FACTURA No. 000003486 CLIENTE FIDEICOMISO MARE NOSTRUM</t>
  </si>
  <si>
    <t>AUT-021735-0201</t>
  </si>
  <si>
    <t>VENTA FACTURA No. 000003487 CLIENTE VIEWBUSINESS CIA. LTDA.</t>
  </si>
  <si>
    <t>AUT-021736-0201</t>
  </si>
  <si>
    <t>VENTA FACTURA No. 000003488 CLIENTE VIEWBUSINESS CIA. LTDA.</t>
  </si>
  <si>
    <t>AUT-021737-0201</t>
  </si>
  <si>
    <t>VENTA FACTURA No. 000003489 CLIENTE CONSULPRAGMA S.A.</t>
  </si>
  <si>
    <t>AUT-021738-0201</t>
  </si>
  <si>
    <t>VENTA FACTURA No. 000003490 CLIENTE CONSULPRAGMA S.A.</t>
  </si>
  <si>
    <t>AUT-021739-0201</t>
  </si>
  <si>
    <t>VENTA FACTURA No. 000003491 CLIENTE CONSULPRAGMA S.A.</t>
  </si>
  <si>
    <t>AUT-021740-0201</t>
  </si>
  <si>
    <t>VENTA FACTURA No. 000003492 CLIENTE CONSULPRAGMA S.A.</t>
  </si>
  <si>
    <t>AUT-021758-0201</t>
  </si>
  <si>
    <t>VENTA FACTURA No. 000003493 CLIENTE HUGO ANDRADE ARQUITECTOS CIA. LTDA.</t>
  </si>
  <si>
    <t>AUT-021748-0201</t>
  </si>
  <si>
    <t>NCV000373J-0201-M</t>
  </si>
  <si>
    <t>NOTA DE CREDITO DE FACTURA  FV0002827F-0201-M</t>
  </si>
  <si>
    <t>AUT-021769-0201</t>
  </si>
  <si>
    <t>FV0002907F-0201-M</t>
  </si>
  <si>
    <t>VENTA FACTURA No. 000003494 CLIENTE JENNY MONTENEGRO MARTINEZ</t>
  </si>
  <si>
    <t>AUT-021790-0201</t>
  </si>
  <si>
    <t>FV0002909F-0201-M</t>
  </si>
  <si>
    <t>VENTA FACTURA No. 000003496 CLIENTE JOSE ALEJANDRO BARBA GYENGO</t>
  </si>
  <si>
    <t>AUT-021794-0201</t>
  </si>
  <si>
    <t>VENTA FACTURA No. 000003497 CLIENTE FIDEICOMISO ALCAZAR DE SEGOVIA</t>
  </si>
  <si>
    <t>AUT-021838-0201</t>
  </si>
  <si>
    <t>VENTA FACTURA No. 000003499 CLIENTE VIEWBUSINESS CIA. LTDA.</t>
  </si>
  <si>
    <t>AUT-021856-0201</t>
  </si>
  <si>
    <t>FV0002913F-0201-M</t>
  </si>
  <si>
    <t>VENTA FACTURA No. 000003500 CLIENTE ANULADA</t>
  </si>
  <si>
    <t>AUT-021857-0201</t>
  </si>
  <si>
    <t>FV0002914F-0201-M</t>
  </si>
  <si>
    <t>VENTA FACTURA No. 000003501 CLIENTE ANULADA</t>
  </si>
  <si>
    <t>AUT-021858-0201</t>
  </si>
  <si>
    <t>VENTA FACTURA No. 000003502 CLIENTE S&amp;O DISELO DE AUTOR S.A.</t>
  </si>
  <si>
    <t>AUT-021859-0201</t>
  </si>
  <si>
    <t>VENTA FACTURA No. 000003503 CLIENTE S&amp;O DISELO DE AUTOR S.A.</t>
  </si>
  <si>
    <t>AUT-021860-0201</t>
  </si>
  <si>
    <t>NCV-000374F-0201-M</t>
  </si>
  <si>
    <t>NOTA DE CREDITO DE FACTURA  FV0002913F-0201-M</t>
  </si>
  <si>
    <t>AUT-021861-0201</t>
  </si>
  <si>
    <t>NCV-000375F-0201-M</t>
  </si>
  <si>
    <t>NOTA DE CREDITO DE FACTURA  FV0002914F-0201-M</t>
  </si>
  <si>
    <t>AUT-021886-0201</t>
  </si>
  <si>
    <t>VENTA FACTURA No. 000003504 CLIENTE TAMARCONS CIA. LTDA.</t>
  </si>
  <si>
    <t>AUT-021888-0201</t>
  </si>
  <si>
    <t>VENTA FACTURA No. 000003506 CLIENTE CONSULPRAGMA S.A.</t>
  </si>
  <si>
    <t>AUT-021889-0201</t>
  </si>
  <si>
    <t>VENTA FACTURA No. 000003507 CLIENTE CONSULPRAGMA S.A.</t>
  </si>
  <si>
    <t>AUT-021894-0201</t>
  </si>
  <si>
    <t>VENTA FACTURA No. 000003508 CLIENTE TAMARCONS CIA. LTDA.</t>
  </si>
  <si>
    <t>AUT-021929-0201</t>
  </si>
  <si>
    <t>VENTA FACTURA No. 000003509 CLIENTE HUGO ANDRADE ARQUITECTOS CIA. LTDA.</t>
  </si>
  <si>
    <t>AUT-021930-0201</t>
  </si>
  <si>
    <t>VENTA FACTURA No. 000003510 CLIENTE HUGO ANDRADE ARQUITECTOS CIA. LTDA.</t>
  </si>
  <si>
    <t>AUT-021932-0201</t>
  </si>
  <si>
    <t>VENTA FACTURA No. 000003512 CLIENTE FIDEICOMISO ALCAZAR DE BURGOS DOS</t>
  </si>
  <si>
    <t>AUT-021933-0201</t>
  </si>
  <si>
    <t>FV0002927F-0201-M</t>
  </si>
  <si>
    <t>VENTA FACTURA No. 000003513 CLIENTE FIDEICOMISO ALCAZAR DE BURGOS DOS</t>
  </si>
  <si>
    <t>AUT-021945-0201</t>
  </si>
  <si>
    <t>NCV-000377F-0201-M</t>
  </si>
  <si>
    <t>NOTA DE CREDITO DE FACTURA  FV0002927F-0201-M</t>
  </si>
  <si>
    <t>AUT-021946-0201</t>
  </si>
  <si>
    <t>VENTA FACTURA No. 000003514 CLIENTE FIDEICOMISO ALCAZAR DE BURGOS DOS</t>
  </si>
  <si>
    <t>AUT-021960-0201</t>
  </si>
  <si>
    <t>VENTA FACTURA No. 000003515 CLIENTE TAMAYOCONSTRUCTORE CIA. LTDA.</t>
  </si>
  <si>
    <t>AUT-021961-0201</t>
  </si>
  <si>
    <t>VENTA FACTURA No. 000003516 CLIENTE VIEWBUSINESS CIA. LTDA.</t>
  </si>
  <si>
    <t>AUT-021962-0201</t>
  </si>
  <si>
    <t>VENTA FACTURA No. 000003517 CLIENTE VIEWBUSINESS CIA. LTDA.</t>
  </si>
  <si>
    <t>AUT-022097-0201</t>
  </si>
  <si>
    <t>FV0002932F-0201-M</t>
  </si>
  <si>
    <t>VENTA FACTURA No. 000003518 CLIENTE FIDEICOMISO MARE NOSTRUM</t>
  </si>
  <si>
    <t>AUT-022098-0201</t>
  </si>
  <si>
    <t>VENTA FACTURA No. 000003519 CLIENTE VIEWBUSINESS CIA. LTDA.</t>
  </si>
  <si>
    <t>AUT-022099-0201</t>
  </si>
  <si>
    <t>VENTA FACTURA No. 000003520 CLIENTE VIEWBUSINESS CIA. LTDA.</t>
  </si>
  <si>
    <t>AUT-022100-0201</t>
  </si>
  <si>
    <t>VENTA FACTURA No. 000003521 CLIENTE HUGO ANDRADE ARQUITECTOS CIA. LTDA.</t>
  </si>
  <si>
    <t>AUT-022101-0201</t>
  </si>
  <si>
    <t>VENTA FACTURA No. 000003522 CLIENTE HUGO ANDRADE ARQUITECTOS CIA. LTDA.</t>
  </si>
  <si>
    <t>AUT-022142-0201</t>
  </si>
  <si>
    <t>NCV-000378F-0201-M</t>
  </si>
  <si>
    <t>NOTA DE CREDITO DE FACTURA  FV0002932F-0201-M</t>
  </si>
  <si>
    <t>AUT-022102-0201</t>
  </si>
  <si>
    <t>VENTA FACTURA No. 000003523 CLIENTE TAMAYOCONSTRUCTORE CIA. LTDA.</t>
  </si>
  <si>
    <t>AUT-022112-0201</t>
  </si>
  <si>
    <t>VENTA FACTURA No. 000003524 CLIENTE LOS ALMENDROS</t>
  </si>
  <si>
    <t>AUT-022113-0201</t>
  </si>
  <si>
    <t>VENTA FACTURA No. 000003525 CLIENTE LOS ALMENDROS</t>
  </si>
  <si>
    <t>AUT-022123-0201</t>
  </si>
  <si>
    <t>FV0002941F-0201-M</t>
  </si>
  <si>
    <t>VENTA FACTURA No. 000003527 CLIENTE TAMARCONS CIA. LTDA.</t>
  </si>
  <si>
    <t>AUT-022124-0201</t>
  </si>
  <si>
    <t>FV0002942F-0201-M</t>
  </si>
  <si>
    <t>VENTA FACTURA No. 000003528 CLIENTE TAMARCONS CIA. LTDA.</t>
  </si>
  <si>
    <t>N4.01.02.01.002</t>
  </si>
  <si>
    <t>ALQUILER DE MAQUINARIA .</t>
  </si>
  <si>
    <t>AUT-020392-0201</t>
  </si>
  <si>
    <t>FV0002791F-0201-M</t>
  </si>
  <si>
    <t>VENTA FACTURA No. 000003381 CLIENTE INMOBILIARIA TESLA BULDINGS CORPORATION</t>
  </si>
  <si>
    <t>AUT-020443-0201</t>
  </si>
  <si>
    <t>NCV-000350F-0201-M</t>
  </si>
  <si>
    <t>NOTA DE CREDITO DE FACTURA  FV0002791F-0201-M</t>
  </si>
  <si>
    <t>AUT-020412-0201</t>
  </si>
  <si>
    <t>FV0002798F-0201-M</t>
  </si>
  <si>
    <t>VENTA FACTURA No. 000003388 CLIENTE INMOBILIARIA TESLA BULDINGS CORPORATION</t>
  </si>
  <si>
    <t>AUT-020444-0201</t>
  </si>
  <si>
    <t>NCV-000351F-0201-M</t>
  </si>
  <si>
    <t>NOTA DE CREDITO DE FACTURA  FV0002798F-0201-M</t>
  </si>
  <si>
    <t>AUT-020451-0201</t>
  </si>
  <si>
    <t>VENTA FACTURA No. 000003394 CLIENTE INMOBILIARIA TESLA BULDINGS CORPORATION</t>
  </si>
  <si>
    <t>AUT-021903-0201</t>
  </si>
  <si>
    <t>FV0002922F-0201-M</t>
  </si>
  <si>
    <t>VENTA FACTURA No. 000003498 CLIENTE ASO. DE MUJERES COMUNITARIAS DE TOSAGUA</t>
  </si>
  <si>
    <t>N4.01.02.01.005</t>
  </si>
  <si>
    <t>MALLAS</t>
  </si>
  <si>
    <t>AUT-021462-0201</t>
  </si>
  <si>
    <t>FV0002880F-0201-M</t>
  </si>
  <si>
    <t>VENTA FACTURA No. 000003457 CLIENTE CONSULPRAGMA S.A.</t>
  </si>
  <si>
    <t>AUT-021463-0201</t>
  </si>
  <si>
    <t>VENTA FACTURA No. 000003466 CLIENTE BRI PROYECTOS INMOBILIARIOS</t>
  </si>
  <si>
    <t>AUT-021546-0201</t>
  </si>
  <si>
    <t>VENTA FACTURA No. 000003476 CLIENTE CONSULPRAGMA S.A.</t>
  </si>
  <si>
    <t>AUT-021606-0201</t>
  </si>
  <si>
    <t>FV0002894F-0201-M</t>
  </si>
  <si>
    <t>VENTA FACTURA No. 000003478 CLIENTE JOSE ALEJANDRO BARBA GYENGO</t>
  </si>
  <si>
    <t>AUT-021632-0201</t>
  </si>
  <si>
    <t>VENTA FACTURA No. 000003484 CLIENTE HUGO ANDRADE ARQUITECTOS CIA. LTDA.</t>
  </si>
  <si>
    <t>AUT-021770-0201</t>
  </si>
  <si>
    <t>FV0002908F-0201-M</t>
  </si>
  <si>
    <t>VENTA FACTURA No. 000003495 CLIENTE JENNY MONTENEGRO MARTINEZ</t>
  </si>
  <si>
    <t>AUT-021887-0201</t>
  </si>
  <si>
    <t>VENTA FACTURA No. 000003505 CLIENTE TAMARCONS CIA. LTDA.</t>
  </si>
  <si>
    <t>AUT-021931-0201</t>
  </si>
  <si>
    <t>VENTA FACTURA No. 000003511 CLIENTE HUGO ANDRADE ARQUITECTOS CIA. LTDA.</t>
  </si>
  <si>
    <t>AUT-022114-0201</t>
  </si>
  <si>
    <t>VENTA FACTURA No. 000003526 CLIENTE LOS ALMENDROS</t>
  </si>
  <si>
    <t>N4.01.02.01.013</t>
  </si>
  <si>
    <t>SERVICIO DE EMPASTE Y PINTURA</t>
  </si>
  <si>
    <t>AUT-021690-0201</t>
  </si>
  <si>
    <t>NCV000367J-0201-M</t>
  </si>
  <si>
    <t>NOTA DE CREDITO DE FACTURA  FV0002463F-0201-M</t>
  </si>
  <si>
    <t>ENERO</t>
  </si>
  <si>
    <t>FEBRERO</t>
  </si>
  <si>
    <t>MARZO</t>
  </si>
  <si>
    <t>ABRIL</t>
  </si>
  <si>
    <t>MAYO</t>
  </si>
  <si>
    <t>JUNIO</t>
  </si>
  <si>
    <t>JULIO</t>
  </si>
  <si>
    <t>AGOSTO</t>
  </si>
  <si>
    <t>SEPTIEMBRE</t>
  </si>
  <si>
    <t>OCTUBRE</t>
  </si>
  <si>
    <t>NOVIEMBRE</t>
  </si>
  <si>
    <t>DICIEMBRE</t>
  </si>
  <si>
    <t>DIFERENCIA</t>
  </si>
  <si>
    <t>Total Enero</t>
  </si>
  <si>
    <t>Total Febrero</t>
  </si>
  <si>
    <t>Total Marzo</t>
  </si>
  <si>
    <t>Total Abril</t>
  </si>
  <si>
    <t>Total Mayo</t>
  </si>
  <si>
    <t>Total Junio</t>
  </si>
  <si>
    <t>Total Julio</t>
  </si>
  <si>
    <t>Total Agosto</t>
  </si>
  <si>
    <t>Total general</t>
  </si>
  <si>
    <t>MES</t>
  </si>
  <si>
    <t>Retenciones</t>
  </si>
  <si>
    <t>Sueldos</t>
  </si>
  <si>
    <t>Seguros</t>
  </si>
  <si>
    <t>Base 103</t>
  </si>
  <si>
    <t>Adquisición y pagos</t>
  </si>
  <si>
    <t>No objeto</t>
  </si>
  <si>
    <t>Base 104</t>
  </si>
  <si>
    <t>Diferencia (*)</t>
  </si>
  <si>
    <t>Compras</t>
  </si>
  <si>
    <t>Casillero</t>
  </si>
  <si>
    <t>TOTAL BASE 103</t>
  </si>
  <si>
    <t>Anexo</t>
  </si>
  <si>
    <t>304B</t>
  </si>
  <si>
    <t>312A</t>
  </si>
  <si>
    <t>332G</t>
  </si>
  <si>
    <t>SUBTOTAL</t>
  </si>
  <si>
    <t>FORMULARIO 104</t>
  </si>
  <si>
    <t>BASE 0%</t>
  </si>
  <si>
    <t>BASE 12%</t>
  </si>
  <si>
    <t>No objeto de IVA</t>
  </si>
  <si>
    <t xml:space="preserve">Total </t>
  </si>
  <si>
    <t xml:space="preserve">Elaborado por: </t>
  </si>
  <si>
    <t>Revisado por:</t>
  </si>
  <si>
    <r>
      <rPr>
        <b/>
        <sz val="8"/>
        <color indexed="8"/>
        <rFont val="Arial"/>
        <family val="2"/>
      </rPr>
      <t>Fecha:</t>
    </r>
    <r>
      <rPr>
        <sz val="8"/>
        <color indexed="8"/>
        <rFont val="Arial"/>
        <family val="2"/>
      </rPr>
      <t xml:space="preserve"> </t>
    </r>
  </si>
  <si>
    <t>FUENTES Y MARCAS:</t>
  </si>
  <si>
    <t>R</t>
  </si>
  <si>
    <t>Datos tomados del mayor</t>
  </si>
  <si>
    <t>≠</t>
  </si>
  <si>
    <t>Q</t>
  </si>
  <si>
    <t>Valores tomados del documento físico</t>
  </si>
  <si>
    <t>Σ</t>
  </si>
  <si>
    <t>Sumado</t>
  </si>
  <si>
    <t xml:space="preserve">Diferencia </t>
  </si>
  <si>
    <t>Nombre del cliente:</t>
  </si>
  <si>
    <t xml:space="preserve">Preparado por:                      </t>
  </si>
  <si>
    <t>Revisado:</t>
  </si>
  <si>
    <t>Fecha:</t>
  </si>
  <si>
    <t>Referencia de PT</t>
  </si>
  <si>
    <t>IMPUESTOS</t>
  </si>
  <si>
    <t>IMPUESTO AL VALOR AGREGADO</t>
  </si>
  <si>
    <t>BI-1</t>
  </si>
  <si>
    <t>RETENCIONES EN LA FUENTE IMPUESTO A LA RENTA</t>
  </si>
  <si>
    <t>BI-2</t>
  </si>
  <si>
    <t>BI-3</t>
  </si>
  <si>
    <t>COMPARACIÓN BASE DE COMPRAS FORMULARIO 103 VS FORMULARIO 104</t>
  </si>
  <si>
    <t>BI-4</t>
  </si>
  <si>
    <t>COMPARACIÓN BASE DE COMPRAS FORMULARIO 103 VS ATS</t>
  </si>
  <si>
    <t>BI-5</t>
  </si>
  <si>
    <t>COMPARACIÓN BASE DE COMPRAS FORMULARIO 104 VS ATS</t>
  </si>
  <si>
    <t>Anexo (ATS)</t>
  </si>
  <si>
    <t>Formulario 103</t>
  </si>
  <si>
    <t>Diferencia</t>
  </si>
  <si>
    <t>TOTAL BASE ANEXO (ATS)</t>
  </si>
  <si>
    <t>Sueldos (casillero 302)</t>
  </si>
  <si>
    <t>Periodo terminado:</t>
  </si>
  <si>
    <t>Exento</t>
  </si>
  <si>
    <t>Reembolso</t>
  </si>
  <si>
    <t>NC 0%</t>
  </si>
  <si>
    <t>NC 12%</t>
  </si>
  <si>
    <t>formulario</t>
  </si>
  <si>
    <t xml:space="preserve">formulario </t>
  </si>
  <si>
    <t>(ATS)</t>
  </si>
  <si>
    <t>ü</t>
  </si>
  <si>
    <t>Verificado sin excepción (documento físico)</t>
  </si>
  <si>
    <t>103 VS 104</t>
  </si>
  <si>
    <t>103 VS ATS</t>
  </si>
  <si>
    <t>ATS</t>
  </si>
  <si>
    <t>104 VS ATS</t>
  </si>
  <si>
    <t>31 de diciembre de 2024</t>
  </si>
  <si>
    <t>Declaración IVA</t>
  </si>
  <si>
    <t>Declaración retenciones fuente</t>
  </si>
  <si>
    <t>Check</t>
  </si>
  <si>
    <t>Dentro de plazo</t>
  </si>
  <si>
    <t>hasta el 26 de cada 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</si>
</sst>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quot;$&quot;* #,##0.00_ ;_ &quot;$&quot;* \-#,##0.00_ ;_ &quot;$&quot;* &quot;-&quot;??_ ;_ @_ "/>
    <numFmt numFmtId="165" formatCode="_ * #,##0.00_ ;_ * \-#,##0.00_ ;_ * &quot;-&quot;??_ ;_ @_ "/>
    <numFmt numFmtId="166" formatCode="_-* #,##0.00\ _€_-;\-* #,##0.00\ _€_-;_-* &quot;-&quot;??\ _€_-;_-@_-"/>
    <numFmt numFmtId="167" formatCode="_(* #,##0.00_);_(* \(#,##0.00\);_(* &quot;-&quot;??_);_(@_)"/>
    <numFmt numFmtId="168" formatCode="&quot;$&quot;#,##0_);[Red]\(&quot;$&quot;#,##0\)"/>
    <numFmt numFmtId="169" formatCode="_ * #,##0_ ;_ * \-#,##0_ ;_ * &quot;-&quot;??_ ;_ @_ "/>
    <numFmt numFmtId="170" formatCode="&quot;$&quot;#,##0"/>
    <numFmt numFmtId="171" formatCode="&quot;$&quot;#,##0.00"/>
  </numFmts>
  <fonts count="6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9"/>
      <name val="Arial"/>
      <family val="2"/>
    </font>
    <font>
      <b/>
      <sz val="8"/>
      <name val="Arial"/>
      <family val="2"/>
    </font>
    <font>
      <sz val="8"/>
      <name val="Arial"/>
      <family val="2"/>
    </font>
    <font>
      <sz val="10"/>
      <name val="Arial"/>
      <family val="2"/>
    </font>
    <font>
      <sz val="10"/>
      <name val="Arial"/>
      <family val="2"/>
    </font>
    <font>
      <b/>
      <sz val="8"/>
      <color indexed="56"/>
      <name val="Arial"/>
      <family val="2"/>
    </font>
    <font>
      <b/>
      <u/>
      <sz val="8"/>
      <name val="Arial"/>
      <family val="2"/>
    </font>
    <font>
      <b/>
      <sz val="8"/>
      <color rgb="FFFF0000"/>
      <name val="Arial"/>
      <family val="2"/>
    </font>
    <font>
      <sz val="10"/>
      <name val="Arial"/>
      <family val="2"/>
    </font>
    <font>
      <sz val="11"/>
      <color indexed="8"/>
      <name val="Calibri"/>
      <family val="2"/>
    </font>
    <font>
      <b/>
      <sz val="8.5"/>
      <name val="Arial"/>
      <family val="2"/>
    </font>
    <font>
      <sz val="8.5"/>
      <name val="Arial"/>
      <family val="2"/>
    </font>
    <font>
      <sz val="10"/>
      <name val="Arial"/>
      <family val="2"/>
    </font>
    <font>
      <b/>
      <sz val="10"/>
      <name val="Arial"/>
      <family val="2"/>
    </font>
    <font>
      <b/>
      <sz val="12"/>
      <name val="Times New Roman"/>
      <family val="1"/>
    </font>
    <font>
      <sz val="12"/>
      <color theme="1"/>
      <name val="Times New Roman"/>
      <family val="1"/>
    </font>
    <font>
      <sz val="12"/>
      <color rgb="FFFF0000"/>
      <name val="Times New Roman"/>
      <family val="1"/>
    </font>
    <font>
      <b/>
      <sz val="12"/>
      <color theme="1"/>
      <name val="Times New Roman"/>
      <family val="1"/>
    </font>
    <font>
      <sz val="12"/>
      <name val="Times New Roman"/>
      <family val="1"/>
    </font>
    <font>
      <b/>
      <sz val="11"/>
      <color theme="1"/>
      <name val="Times New Roman"/>
      <family val="1"/>
    </font>
    <font>
      <b/>
      <sz val="12"/>
      <color rgb="FFFF0000"/>
      <name val="Times New Roman"/>
      <family val="1"/>
    </font>
    <font>
      <b/>
      <sz val="8"/>
      <color theme="1"/>
      <name val="Arial"/>
      <family val="2"/>
    </font>
    <font>
      <sz val="8"/>
      <color theme="0"/>
      <name val="Arial"/>
      <family val="2"/>
    </font>
    <font>
      <b/>
      <sz val="8"/>
      <color indexed="8"/>
      <name val="Arial"/>
      <family val="2"/>
    </font>
    <font>
      <sz val="8"/>
      <color indexed="8"/>
      <name val="Arial"/>
      <family val="2"/>
    </font>
    <font>
      <sz val="10"/>
      <name val="Trebuchet MS"/>
      <family val="2"/>
    </font>
    <font>
      <sz val="12"/>
      <color indexed="10"/>
      <name val="Wingdings 2"/>
      <family val="1"/>
      <charset val="2"/>
    </font>
    <font>
      <sz val="8"/>
      <color theme="1"/>
      <name val="Arial"/>
      <family val="2"/>
    </font>
    <font>
      <sz val="10"/>
      <color rgb="FFFF0000"/>
      <name val="Arial"/>
      <family val="2"/>
    </font>
    <font>
      <b/>
      <sz val="8"/>
      <color rgb="FFFF0000"/>
      <name val="Wingdings 2"/>
      <family val="1"/>
      <charset val="2"/>
    </font>
    <font>
      <i/>
      <sz val="8"/>
      <name val="Arial"/>
      <family val="2"/>
    </font>
    <font>
      <sz val="10"/>
      <color indexed="10"/>
      <name val="Wingdings 2"/>
      <family val="1"/>
      <charset val="2"/>
    </font>
    <font>
      <b/>
      <sz val="10"/>
      <color rgb="FFFF0000"/>
      <name val="Wingdings 2"/>
      <family val="1"/>
      <charset val="2"/>
    </font>
    <font>
      <b/>
      <sz val="10"/>
      <color rgb="FFFF0000"/>
      <name val="Arial"/>
      <family val="2"/>
    </font>
    <font>
      <b/>
      <sz val="12"/>
      <color theme="0"/>
      <name val="Arial"/>
      <family val="2"/>
    </font>
    <font>
      <b/>
      <sz val="11"/>
      <name val="Calibri"/>
      <family val="2"/>
      <scheme val="minor"/>
    </font>
    <font>
      <sz val="11"/>
      <name val="Calibri"/>
      <family val="2"/>
      <scheme val="minor"/>
    </font>
    <font>
      <sz val="12"/>
      <name val="Calibri"/>
      <family val="2"/>
      <scheme val="minor"/>
    </font>
    <font>
      <sz val="11"/>
      <name val="Arial"/>
      <family val="2"/>
    </font>
    <font>
      <b/>
      <sz val="12"/>
      <name val="Calibri"/>
      <family val="2"/>
      <scheme val="minor"/>
    </font>
    <font>
      <b/>
      <sz val="14"/>
      <color rgb="FFFF0000"/>
      <name val="Calibri"/>
      <family val="2"/>
      <scheme val="minor"/>
    </font>
    <font>
      <b/>
      <sz val="14"/>
      <color rgb="FFFF0000"/>
      <name val="Arial"/>
      <family val="2"/>
    </font>
    <font>
      <b/>
      <sz val="14"/>
      <color theme="0"/>
      <name val="Arial"/>
      <family val="2"/>
    </font>
    <font>
      <sz val="9"/>
      <color indexed="81"/>
      <name val="Tahoma"/>
      <family val="2"/>
    </font>
    <font>
      <b/>
      <sz val="9"/>
      <color indexed="81"/>
      <name val="Tahoma"/>
      <family val="2"/>
    </font>
    <font>
      <b/>
      <sz val="11"/>
      <color rgb="FFFF0000"/>
      <name val="Arial"/>
      <family val="2"/>
    </font>
    <font>
      <sz val="10"/>
      <name val="Arial"/>
      <family val="2"/>
    </font>
    <font>
      <b/>
      <sz val="12"/>
      <color rgb="FF000000"/>
      <name val="Arial"/>
      <family val="2"/>
    </font>
    <font>
      <sz val="12"/>
      <color rgb="FF000000"/>
      <name val="Arial"/>
      <family val="2"/>
    </font>
    <font>
      <b/>
      <sz val="11"/>
      <color rgb="FFFFFFFF"/>
      <name val="Arial"/>
      <family val="2"/>
    </font>
  </fonts>
  <fills count="13">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bgColor indexed="64"/>
      </patternFill>
    </fill>
    <fill>
      <patternFill patternType="solid">
        <fgColor theme="3" tint="0.79998168889431442"/>
        <bgColor indexed="64"/>
      </patternFill>
    </fill>
    <fill>
      <patternFill patternType="solid">
        <fgColor rgb="FF002060"/>
        <bgColor indexed="64"/>
      </patternFill>
    </fill>
    <fill>
      <patternFill patternType="solid">
        <fgColor indexed="9"/>
        <bgColor indexed="64"/>
      </patternFill>
    </fill>
    <fill>
      <patternFill patternType="solid">
        <fgColor rgb="FF00B050"/>
        <bgColor indexed="64"/>
      </patternFill>
    </fill>
    <fill>
      <patternFill patternType="solid">
        <fgColor theme="4" tint="0.59999389629810485"/>
        <bgColor indexed="64"/>
      </patternFill>
    </fill>
    <fill>
      <patternFill patternType="solid">
        <fgColor rgb="FF2F5496"/>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double">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double">
        <color indexed="64"/>
      </bottom>
      <diagonal/>
    </border>
    <border>
      <left style="thin">
        <color theme="2"/>
      </left>
      <right style="thin">
        <color theme="2"/>
      </right>
      <top style="thin">
        <color theme="2"/>
      </top>
      <bottom style="thin">
        <color theme="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s>
  <cellStyleXfs count="37">
    <xf numFmtId="0" fontId="0" fillId="0" borderId="0"/>
    <xf numFmtId="167" fontId="8" fillId="0" borderId="0" applyFont="0" applyFill="0" applyBorder="0" applyAlignment="0" applyProtection="0"/>
    <xf numFmtId="167"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14" fillId="0" borderId="0" applyFont="0" applyFill="0" applyBorder="0" applyAlignment="0" applyProtection="0"/>
    <xf numFmtId="0" fontId="8" fillId="0" borderId="0"/>
    <xf numFmtId="165" fontId="1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19" fillId="0" borderId="0"/>
    <xf numFmtId="0" fontId="7" fillId="0" borderId="0"/>
    <xf numFmtId="167" fontId="7" fillId="0" borderId="0" applyFont="0" applyFill="0" applyBorder="0" applyAlignment="0" applyProtection="0"/>
    <xf numFmtId="0" fontId="6" fillId="0" borderId="0"/>
    <xf numFmtId="0" fontId="19" fillId="0" borderId="0"/>
    <xf numFmtId="0" fontId="5" fillId="0" borderId="0"/>
    <xf numFmtId="0" fontId="4" fillId="0" borderId="0"/>
    <xf numFmtId="9" fontId="8" fillId="0" borderId="0" applyFont="0" applyFill="0" applyBorder="0" applyAlignment="0" applyProtection="0"/>
    <xf numFmtId="166" fontId="22" fillId="0" borderId="0" applyFont="0" applyFill="0" applyBorder="0" applyAlignment="0" applyProtection="0"/>
    <xf numFmtId="0" fontId="3" fillId="0" borderId="0"/>
    <xf numFmtId="167" fontId="3" fillId="0" borderId="0" applyFont="0" applyFill="0" applyBorder="0" applyAlignment="0" applyProtection="0"/>
    <xf numFmtId="0" fontId="2" fillId="0" borderId="0"/>
    <xf numFmtId="0" fontId="1" fillId="0" borderId="0"/>
    <xf numFmtId="0" fontId="35" fillId="0" borderId="0"/>
    <xf numFmtId="166" fontId="1" fillId="0" borderId="0" applyFont="0" applyFill="0" applyBorder="0" applyAlignment="0" applyProtection="0"/>
    <xf numFmtId="0" fontId="1" fillId="0" borderId="0"/>
    <xf numFmtId="166" fontId="8" fillId="0" borderId="0" applyFont="0" applyFill="0" applyBorder="0" applyAlignment="0" applyProtection="0"/>
    <xf numFmtId="165" fontId="8" fillId="0" borderId="0" applyFont="0" applyFill="0" applyBorder="0" applyAlignment="0" applyProtection="0"/>
    <xf numFmtId="164" fontId="56" fillId="0" borderId="0" applyFont="0" applyFill="0" applyBorder="0" applyAlignment="0" applyProtection="0"/>
  </cellStyleXfs>
  <cellXfs count="384">
    <xf numFmtId="0" fontId="0" fillId="0" borderId="0" xfId="0"/>
    <xf numFmtId="0" fontId="12" fillId="2" borderId="0" xfId="0" applyFont="1" applyFill="1" applyAlignment="1">
      <alignment horizontal="center" vertical="center" wrapText="1"/>
    </xf>
    <xf numFmtId="0" fontId="12" fillId="2" borderId="0" xfId="0" applyFont="1" applyFill="1"/>
    <xf numFmtId="0" fontId="11" fillId="2" borderId="0" xfId="5" applyFont="1" applyFill="1"/>
    <xf numFmtId="0" fontId="12" fillId="2" borderId="0" xfId="5" applyFont="1" applyFill="1"/>
    <xf numFmtId="0" fontId="16" fillId="2" borderId="0" xfId="5" applyFont="1" applyFill="1"/>
    <xf numFmtId="0" fontId="17" fillId="3" borderId="1" xfId="5" applyFont="1" applyFill="1" applyBorder="1" applyAlignment="1">
      <alignment horizontal="center" vertical="center" wrapText="1"/>
    </xf>
    <xf numFmtId="0" fontId="12" fillId="2" borderId="2" xfId="5" applyFont="1" applyFill="1" applyBorder="1"/>
    <xf numFmtId="0" fontId="12" fillId="2" borderId="1" xfId="5" applyFont="1" applyFill="1" applyBorder="1"/>
    <xf numFmtId="4" fontId="12" fillId="2" borderId="1" xfId="5" applyNumberFormat="1" applyFont="1" applyFill="1" applyBorder="1"/>
    <xf numFmtId="4" fontId="11" fillId="2" borderId="1" xfId="5" applyNumberFormat="1" applyFont="1" applyFill="1" applyBorder="1"/>
    <xf numFmtId="0" fontId="11" fillId="3" borderId="1" xfId="5" applyFont="1" applyFill="1" applyBorder="1" applyAlignment="1">
      <alignment horizontal="center" vertical="center" wrapText="1"/>
    </xf>
    <xf numFmtId="168" fontId="11" fillId="2" borderId="0" xfId="5" applyNumberFormat="1" applyFont="1" applyFill="1" applyAlignment="1">
      <alignment horizontal="center"/>
    </xf>
    <xf numFmtId="0" fontId="11" fillId="2" borderId="0" xfId="5" applyFont="1" applyFill="1" applyAlignment="1">
      <alignment horizontal="right"/>
    </xf>
    <xf numFmtId="0" fontId="11" fillId="2" borderId="2" xfId="5" applyFont="1" applyFill="1" applyBorder="1"/>
    <xf numFmtId="168" fontId="11" fillId="2" borderId="2" xfId="5" applyNumberFormat="1" applyFont="1" applyFill="1" applyBorder="1" applyAlignment="1">
      <alignment horizontal="center"/>
    </xf>
    <xf numFmtId="0" fontId="11" fillId="2" borderId="2" xfId="5" applyFont="1" applyFill="1" applyBorder="1" applyAlignment="1">
      <alignment horizontal="right"/>
    </xf>
    <xf numFmtId="4" fontId="12" fillId="2" borderId="1" xfId="4" applyNumberFormat="1" applyFont="1" applyFill="1" applyBorder="1"/>
    <xf numFmtId="4" fontId="12" fillId="2" borderId="1" xfId="2" applyNumberFormat="1" applyFont="1" applyFill="1" applyBorder="1"/>
    <xf numFmtId="0" fontId="11" fillId="2" borderId="1" xfId="5" applyFont="1" applyFill="1" applyBorder="1"/>
    <xf numFmtId="169" fontId="12" fillId="2" borderId="0" xfId="5" applyNumberFormat="1" applyFont="1" applyFill="1"/>
    <xf numFmtId="1" fontId="11" fillId="2" borderId="7" xfId="5" applyNumberFormat="1" applyFont="1" applyFill="1" applyBorder="1"/>
    <xf numFmtId="4" fontId="11" fillId="2" borderId="7" xfId="4" applyNumberFormat="1" applyFont="1" applyFill="1" applyBorder="1"/>
    <xf numFmtId="170" fontId="11" fillId="3" borderId="1" xfId="5" applyNumberFormat="1" applyFont="1" applyFill="1" applyBorder="1" applyAlignment="1">
      <alignment horizontal="center" vertical="center" wrapText="1"/>
    </xf>
    <xf numFmtId="169" fontId="11" fillId="3" borderId="1" xfId="4" applyNumberFormat="1" applyFont="1" applyFill="1" applyBorder="1" applyAlignment="1">
      <alignment horizontal="center" vertical="center" wrapText="1"/>
    </xf>
    <xf numFmtId="0" fontId="12" fillId="2" borderId="0" xfId="5" applyFont="1" applyFill="1" applyAlignment="1">
      <alignment vertical="top" wrapText="1"/>
    </xf>
    <xf numFmtId="0" fontId="12" fillId="2" borderId="0" xfId="0" applyFont="1" applyFill="1" applyAlignment="1">
      <alignment vertical="top" wrapText="1"/>
    </xf>
    <xf numFmtId="0" fontId="10" fillId="2" borderId="0" xfId="13" applyFont="1" applyFill="1"/>
    <xf numFmtId="0" fontId="17" fillId="4" borderId="1" xfId="5" applyFont="1" applyFill="1" applyBorder="1" applyAlignment="1">
      <alignment horizontal="center" vertical="center" wrapText="1"/>
    </xf>
    <xf numFmtId="0" fontId="21" fillId="2" borderId="0" xfId="13" applyFont="1" applyFill="1"/>
    <xf numFmtId="0" fontId="20" fillId="2" borderId="0" xfId="13" applyFont="1" applyFill="1"/>
    <xf numFmtId="0" fontId="21" fillId="2" borderId="0" xfId="0" applyFont="1" applyFill="1"/>
    <xf numFmtId="0" fontId="20" fillId="2" borderId="0" xfId="0" applyFont="1" applyFill="1"/>
    <xf numFmtId="4" fontId="12" fillId="2" borderId="1" xfId="4" applyNumberFormat="1" applyFont="1" applyFill="1" applyBorder="1" applyAlignment="1">
      <alignment horizontal="right" vertical="center" wrapText="1"/>
    </xf>
    <xf numFmtId="10" fontId="12" fillId="4" borderId="1" xfId="9" applyNumberFormat="1" applyFont="1" applyFill="1" applyBorder="1" applyAlignment="1">
      <alignment horizontal="center"/>
    </xf>
    <xf numFmtId="4" fontId="12" fillId="4" borderId="1" xfId="4" applyNumberFormat="1" applyFont="1" applyFill="1" applyBorder="1"/>
    <xf numFmtId="4" fontId="12" fillId="4" borderId="1" xfId="2" applyNumberFormat="1" applyFont="1" applyFill="1" applyBorder="1"/>
    <xf numFmtId="4" fontId="12" fillId="4" borderId="1" xfId="5" applyNumberFormat="1" applyFont="1" applyFill="1" applyBorder="1"/>
    <xf numFmtId="0" fontId="0" fillId="0" borderId="0" xfId="26" applyNumberFormat="1" applyFont="1" applyFill="1" applyBorder="1" applyAlignment="1" applyProtection="1">
      <alignment horizontal="left" vertical="center"/>
    </xf>
    <xf numFmtId="4" fontId="0" fillId="0" borderId="0" xfId="26" applyNumberFormat="1" applyFont="1" applyFill="1" applyBorder="1" applyAlignment="1" applyProtection="1">
      <alignment horizontal="right" vertical="center"/>
    </xf>
    <xf numFmtId="0" fontId="0" fillId="0" borderId="0" xfId="26" applyNumberFormat="1" applyFont="1" applyFill="1" applyBorder="1" applyAlignment="1" applyProtection="1">
      <alignment horizontal="right" vertical="center"/>
    </xf>
    <xf numFmtId="4" fontId="0" fillId="0" borderId="0" xfId="0" applyNumberFormat="1"/>
    <xf numFmtId="4" fontId="0" fillId="5" borderId="0" xfId="0" applyNumberFormat="1" applyFill="1"/>
    <xf numFmtId="0" fontId="0" fillId="5" borderId="0" xfId="26" applyNumberFormat="1" applyFont="1" applyFill="1" applyBorder="1" applyAlignment="1" applyProtection="1">
      <alignment horizontal="left" vertical="center"/>
    </xf>
    <xf numFmtId="4" fontId="0" fillId="5" borderId="0" xfId="26" applyNumberFormat="1" applyFont="1" applyFill="1" applyBorder="1" applyAlignment="1" applyProtection="1">
      <alignment horizontal="right" vertical="center"/>
    </xf>
    <xf numFmtId="4" fontId="0" fillId="6" borderId="0" xfId="26" applyNumberFormat="1" applyFont="1" applyFill="1" applyBorder="1" applyAlignment="1" applyProtection="1">
      <alignment horizontal="right" vertical="center"/>
    </xf>
    <xf numFmtId="0" fontId="8" fillId="0" borderId="0" xfId="0" applyFont="1"/>
    <xf numFmtId="0" fontId="23" fillId="0" borderId="0" xfId="0" applyFont="1"/>
    <xf numFmtId="166" fontId="0" fillId="0" borderId="0" xfId="26" applyFont="1" applyFill="1"/>
    <xf numFmtId="0" fontId="25" fillId="0" borderId="0" xfId="13" applyFont="1"/>
    <xf numFmtId="0" fontId="26" fillId="0" borderId="0" xfId="13" applyFont="1"/>
    <xf numFmtId="0" fontId="25" fillId="0" borderId="0" xfId="13" applyFont="1" applyAlignment="1">
      <alignment horizontal="center"/>
    </xf>
    <xf numFmtId="167" fontId="25" fillId="0" borderId="3" xfId="17" applyNumberFormat="1" applyFont="1" applyBorder="1"/>
    <xf numFmtId="167" fontId="25" fillId="0" borderId="4" xfId="17" applyNumberFormat="1" applyFont="1" applyBorder="1"/>
    <xf numFmtId="167" fontId="25" fillId="0" borderId="15" xfId="17" applyNumberFormat="1" applyFont="1" applyBorder="1"/>
    <xf numFmtId="167" fontId="25" fillId="0" borderId="14" xfId="17" applyNumberFormat="1" applyFont="1" applyBorder="1"/>
    <xf numFmtId="167" fontId="25" fillId="0" borderId="0" xfId="13" applyNumberFormat="1" applyFont="1"/>
    <xf numFmtId="167" fontId="28" fillId="0" borderId="0" xfId="13" applyNumberFormat="1" applyFont="1"/>
    <xf numFmtId="167" fontId="25" fillId="0" borderId="0" xfId="17" applyNumberFormat="1" applyFont="1" applyBorder="1"/>
    <xf numFmtId="167" fontId="25" fillId="0" borderId="13" xfId="17" applyNumberFormat="1" applyFont="1" applyBorder="1"/>
    <xf numFmtId="167" fontId="25" fillId="0" borderId="0" xfId="17" quotePrefix="1" applyNumberFormat="1" applyFont="1" applyBorder="1"/>
    <xf numFmtId="0" fontId="27" fillId="0" borderId="0" xfId="13" applyFont="1"/>
    <xf numFmtId="167" fontId="28" fillId="0" borderId="0" xfId="17" applyNumberFormat="1" applyFont="1" applyFill="1" applyBorder="1" applyAlignment="1">
      <alignment horizontal="center" vertical="center"/>
    </xf>
    <xf numFmtId="167" fontId="25" fillId="0" borderId="0" xfId="17" applyNumberFormat="1" applyFont="1" applyFill="1" applyBorder="1" applyAlignment="1">
      <alignment horizontal="center" vertical="center"/>
    </xf>
    <xf numFmtId="167" fontId="25" fillId="0" borderId="0" xfId="17" applyNumberFormat="1" applyFont="1" applyFill="1" applyBorder="1" applyAlignment="1">
      <alignment horizontal="center"/>
    </xf>
    <xf numFmtId="167" fontId="25" fillId="0" borderId="13" xfId="17" applyNumberFormat="1" applyFont="1" applyFill="1" applyBorder="1" applyAlignment="1">
      <alignment horizontal="center"/>
    </xf>
    <xf numFmtId="0" fontId="28" fillId="0" borderId="0" xfId="13" applyFont="1"/>
    <xf numFmtId="167" fontId="28" fillId="0" borderId="0" xfId="17" applyNumberFormat="1" applyFont="1" applyFill="1" applyBorder="1"/>
    <xf numFmtId="167" fontId="25" fillId="0" borderId="0" xfId="17" applyNumberFormat="1" applyFont="1" applyFill="1" applyBorder="1"/>
    <xf numFmtId="167" fontId="24" fillId="0" borderId="4" xfId="17" applyNumberFormat="1" applyFont="1" applyFill="1" applyBorder="1"/>
    <xf numFmtId="39" fontId="25" fillId="0" borderId="0" xfId="17" applyNumberFormat="1" applyFont="1" applyFill="1" applyBorder="1"/>
    <xf numFmtId="39" fontId="25" fillId="0" borderId="2" xfId="17" applyNumberFormat="1" applyFont="1" applyFill="1" applyBorder="1"/>
    <xf numFmtId="167" fontId="27" fillId="0" borderId="0" xfId="13" applyNumberFormat="1" applyFont="1"/>
    <xf numFmtId="0" fontId="25" fillId="0" borderId="0" xfId="27" applyFont="1"/>
    <xf numFmtId="167" fontId="25" fillId="0" borderId="0" xfId="28" applyFont="1" applyFill="1" applyBorder="1" applyAlignment="1">
      <alignment horizontal="center" vertical="center"/>
    </xf>
    <xf numFmtId="167" fontId="25" fillId="0" borderId="2" xfId="17" applyNumberFormat="1" applyFont="1" applyFill="1" applyBorder="1"/>
    <xf numFmtId="166" fontId="25" fillId="0" borderId="0" xfId="26" applyFont="1" applyFill="1"/>
    <xf numFmtId="166" fontId="25" fillId="0" borderId="2" xfId="26" applyFont="1" applyFill="1" applyBorder="1"/>
    <xf numFmtId="167" fontId="25" fillId="0" borderId="3" xfId="28" applyFont="1" applyFill="1" applyBorder="1" applyAlignment="1">
      <alignment horizontal="center" vertical="center"/>
    </xf>
    <xf numFmtId="167" fontId="25" fillId="0" borderId="4" xfId="28" applyFont="1" applyFill="1" applyBorder="1" applyAlignment="1">
      <alignment horizontal="center" vertical="center"/>
    </xf>
    <xf numFmtId="0" fontId="30" fillId="0" borderId="0" xfId="13" applyFont="1"/>
    <xf numFmtId="0" fontId="27" fillId="0" borderId="13" xfId="13" applyFont="1" applyBorder="1" applyAlignment="1">
      <alignment horizontal="center"/>
    </xf>
    <xf numFmtId="0" fontId="25" fillId="0" borderId="15" xfId="17" quotePrefix="1" applyNumberFormat="1" applyFont="1" applyBorder="1"/>
    <xf numFmtId="167" fontId="24" fillId="0" borderId="0" xfId="17" applyNumberFormat="1" applyFont="1" applyFill="1" applyBorder="1"/>
    <xf numFmtId="0" fontId="27" fillId="0" borderId="14" xfId="13" applyFont="1" applyBorder="1" applyAlignment="1">
      <alignment horizontal="center"/>
    </xf>
    <xf numFmtId="167" fontId="25" fillId="0" borderId="7" xfId="17" applyNumberFormat="1" applyFont="1" applyBorder="1"/>
    <xf numFmtId="0" fontId="12" fillId="0" borderId="2" xfId="5" applyFont="1" applyBorder="1"/>
    <xf numFmtId="166" fontId="25" fillId="0" borderId="15" xfId="26" applyFont="1" applyBorder="1"/>
    <xf numFmtId="4" fontId="32" fillId="2" borderId="0" xfId="0" applyNumberFormat="1" applyFont="1" applyFill="1"/>
    <xf numFmtId="0" fontId="32" fillId="2" borderId="0" xfId="0" applyFont="1" applyFill="1"/>
    <xf numFmtId="0" fontId="33" fillId="0" borderId="0" xfId="30" applyFont="1"/>
    <xf numFmtId="0" fontId="31" fillId="0" borderId="0" xfId="30" applyFont="1"/>
    <xf numFmtId="0" fontId="34" fillId="0" borderId="0" xfId="30" applyFont="1"/>
    <xf numFmtId="0" fontId="11" fillId="0" borderId="0" xfId="31" applyFont="1"/>
    <xf numFmtId="0" fontId="36" fillId="0" borderId="0" xfId="32" applyNumberFormat="1" applyFont="1" applyFill="1" applyAlignment="1">
      <alignment horizontal="center"/>
    </xf>
    <xf numFmtId="0" fontId="37" fillId="0" borderId="0" xfId="30" applyFont="1"/>
    <xf numFmtId="0" fontId="38" fillId="2" borderId="0" xfId="0" applyFont="1" applyFill="1" applyAlignment="1">
      <alignment horizontal="center"/>
    </xf>
    <xf numFmtId="14" fontId="31" fillId="0" borderId="0" xfId="30" applyNumberFormat="1" applyFont="1" applyAlignment="1">
      <alignment horizontal="left"/>
    </xf>
    <xf numFmtId="0" fontId="39" fillId="0" borderId="0" xfId="34" applyNumberFormat="1" applyFont="1" applyFill="1" applyAlignment="1">
      <alignment horizontal="center"/>
    </xf>
    <xf numFmtId="0" fontId="40" fillId="0" borderId="0" xfId="0" applyFont="1"/>
    <xf numFmtId="0" fontId="41" fillId="0" borderId="0" xfId="32" applyNumberFormat="1" applyFont="1" applyFill="1" applyAlignment="1">
      <alignment horizontal="center"/>
    </xf>
    <xf numFmtId="0" fontId="42" fillId="0" borderId="0" xfId="34" applyNumberFormat="1" applyFont="1" applyFill="1" applyAlignment="1">
      <alignment horizontal="center"/>
    </xf>
    <xf numFmtId="167" fontId="26" fillId="0" borderId="23" xfId="13" applyNumberFormat="1" applyFont="1" applyBorder="1"/>
    <xf numFmtId="167" fontId="26" fillId="0" borderId="26" xfId="13" applyNumberFormat="1" applyFont="1" applyBorder="1"/>
    <xf numFmtId="0" fontId="25" fillId="0" borderId="30" xfId="13" applyFont="1" applyBorder="1" applyAlignment="1">
      <alignment horizontal="center" vertical="center" wrapText="1"/>
    </xf>
    <xf numFmtId="0" fontId="25" fillId="0" borderId="30" xfId="13" applyFont="1" applyBorder="1" applyAlignment="1">
      <alignment horizontal="center"/>
    </xf>
    <xf numFmtId="0" fontId="28" fillId="0" borderId="30" xfId="13" applyFont="1" applyBorder="1" applyAlignment="1">
      <alignment horizontal="center"/>
    </xf>
    <xf numFmtId="0" fontId="29" fillId="0" borderId="30" xfId="13" applyFont="1" applyBorder="1" applyAlignment="1">
      <alignment horizontal="center"/>
    </xf>
    <xf numFmtId="167" fontId="25" fillId="0" borderId="36" xfId="17" applyNumberFormat="1" applyFont="1" applyFill="1" applyBorder="1" applyAlignment="1">
      <alignment horizontal="center" vertical="center"/>
    </xf>
    <xf numFmtId="167" fontId="24" fillId="0" borderId="34" xfId="17" applyNumberFormat="1" applyFont="1" applyFill="1" applyBorder="1"/>
    <xf numFmtId="167" fontId="24" fillId="0" borderId="35" xfId="17" applyNumberFormat="1" applyFont="1" applyFill="1" applyBorder="1"/>
    <xf numFmtId="39" fontId="25" fillId="0" borderId="24" xfId="17" applyNumberFormat="1" applyFont="1" applyFill="1" applyBorder="1"/>
    <xf numFmtId="167" fontId="25" fillId="0" borderId="36" xfId="17" applyNumberFormat="1" applyFont="1" applyFill="1" applyBorder="1"/>
    <xf numFmtId="167" fontId="25" fillId="0" borderId="24" xfId="17" applyNumberFormat="1" applyFont="1" applyFill="1" applyBorder="1" applyAlignment="1">
      <alignment horizontal="center"/>
    </xf>
    <xf numFmtId="167" fontId="25" fillId="0" borderId="24" xfId="17" applyNumberFormat="1" applyFont="1" applyFill="1" applyBorder="1"/>
    <xf numFmtId="167" fontId="25" fillId="0" borderId="22" xfId="17" applyNumberFormat="1" applyFont="1" applyFill="1" applyBorder="1"/>
    <xf numFmtId="39" fontId="25" fillId="0" borderId="22" xfId="17" applyNumberFormat="1" applyFont="1" applyFill="1" applyBorder="1"/>
    <xf numFmtId="167" fontId="25" fillId="0" borderId="33" xfId="17" applyNumberFormat="1" applyFont="1" applyFill="1" applyBorder="1"/>
    <xf numFmtId="167" fontId="25" fillId="0" borderId="24" xfId="17" applyNumberFormat="1" applyFont="1" applyFill="1" applyBorder="1" applyAlignment="1">
      <alignment horizontal="center" vertical="center"/>
    </xf>
    <xf numFmtId="0" fontId="25" fillId="0" borderId="24" xfId="13" applyFont="1" applyBorder="1"/>
    <xf numFmtId="167" fontId="24" fillId="0" borderId="24" xfId="17" applyNumberFormat="1" applyFont="1" applyFill="1" applyBorder="1"/>
    <xf numFmtId="167" fontId="24" fillId="0" borderId="36" xfId="17" applyNumberFormat="1" applyFont="1" applyFill="1" applyBorder="1"/>
    <xf numFmtId="167" fontId="28" fillId="0" borderId="36" xfId="17" applyNumberFormat="1" applyFont="1" applyFill="1" applyBorder="1" applyAlignment="1">
      <alignment horizontal="center" vertical="center"/>
    </xf>
    <xf numFmtId="167" fontId="28" fillId="0" borderId="33" xfId="17" applyNumberFormat="1" applyFont="1" applyFill="1" applyBorder="1" applyAlignment="1">
      <alignment horizontal="center" vertical="center"/>
    </xf>
    <xf numFmtId="167" fontId="28" fillId="0" borderId="24" xfId="17" applyNumberFormat="1" applyFont="1" applyFill="1" applyBorder="1" applyAlignment="1">
      <alignment horizontal="center" vertical="center"/>
    </xf>
    <xf numFmtId="0" fontId="27" fillId="4" borderId="31" xfId="13" applyFont="1" applyFill="1" applyBorder="1" applyAlignment="1">
      <alignment horizontal="center"/>
    </xf>
    <xf numFmtId="167" fontId="27" fillId="4" borderId="27" xfId="17" applyNumberFormat="1" applyFont="1" applyFill="1" applyBorder="1"/>
    <xf numFmtId="167" fontId="27" fillId="4" borderId="28" xfId="17" applyNumberFormat="1" applyFont="1" applyFill="1" applyBorder="1"/>
    <xf numFmtId="167" fontId="27" fillId="4" borderId="29" xfId="17" applyNumberFormat="1" applyFont="1" applyFill="1" applyBorder="1"/>
    <xf numFmtId="167" fontId="30" fillId="4" borderId="29" xfId="17" applyNumberFormat="1" applyFont="1" applyFill="1" applyBorder="1"/>
    <xf numFmtId="0" fontId="27" fillId="4" borderId="40" xfId="13" applyFont="1" applyFill="1" applyBorder="1" applyAlignment="1">
      <alignment horizontal="center"/>
    </xf>
    <xf numFmtId="0" fontId="27" fillId="4" borderId="17" xfId="13" applyFont="1" applyFill="1" applyBorder="1" applyAlignment="1">
      <alignment horizontal="center"/>
    </xf>
    <xf numFmtId="0" fontId="27" fillId="0" borderId="14" xfId="27" applyFont="1" applyBorder="1" applyAlignment="1">
      <alignment horizontal="center"/>
    </xf>
    <xf numFmtId="0" fontId="27" fillId="0" borderId="12" xfId="27" applyFont="1" applyBorder="1" applyAlignment="1">
      <alignment horizontal="center"/>
    </xf>
    <xf numFmtId="166" fontId="25" fillId="0" borderId="14" xfId="27" applyNumberFormat="1" applyFont="1" applyBorder="1"/>
    <xf numFmtId="167" fontId="25" fillId="0" borderId="14" xfId="27" applyNumberFormat="1" applyFont="1" applyBorder="1"/>
    <xf numFmtId="0" fontId="27" fillId="0" borderId="1" xfId="27" applyFont="1" applyBorder="1" applyAlignment="1">
      <alignment horizontal="center" vertical="center"/>
    </xf>
    <xf numFmtId="0" fontId="27" fillId="7" borderId="1" xfId="27" applyFont="1" applyFill="1" applyBorder="1" applyAlignment="1">
      <alignment horizontal="center" vertical="center"/>
    </xf>
    <xf numFmtId="0" fontId="27" fillId="7" borderId="1" xfId="13" applyFont="1" applyFill="1" applyBorder="1" applyAlignment="1">
      <alignment horizontal="center"/>
    </xf>
    <xf numFmtId="0" fontId="27" fillId="7" borderId="9" xfId="13" applyFont="1" applyFill="1" applyBorder="1" applyAlignment="1">
      <alignment horizontal="center"/>
    </xf>
    <xf numFmtId="0" fontId="27" fillId="7" borderId="12" xfId="13" applyFont="1" applyFill="1" applyBorder="1" applyAlignment="1">
      <alignment horizontal="left"/>
    </xf>
    <xf numFmtId="167" fontId="27" fillId="7" borderId="16" xfId="17" applyNumberFormat="1" applyFont="1" applyFill="1" applyBorder="1"/>
    <xf numFmtId="0" fontId="17" fillId="0" borderId="0" xfId="0" applyFont="1" applyAlignment="1">
      <alignment horizontal="center"/>
    </xf>
    <xf numFmtId="0" fontId="12" fillId="0" borderId="0" xfId="13" applyFont="1"/>
    <xf numFmtId="0" fontId="38" fillId="2" borderId="0" xfId="0" applyFont="1" applyFill="1" applyAlignment="1">
      <alignment horizontal="left"/>
    </xf>
    <xf numFmtId="0" fontId="43" fillId="0" borderId="0" xfId="0" applyFont="1" applyAlignment="1">
      <alignment horizontal="center"/>
    </xf>
    <xf numFmtId="0" fontId="41" fillId="0" borderId="0" xfId="32" applyNumberFormat="1" applyFont="1" applyFill="1" applyAlignment="1">
      <alignment horizontal="left"/>
    </xf>
    <xf numFmtId="4" fontId="11" fillId="0" borderId="1" xfId="5" applyNumberFormat="1" applyFont="1" applyBorder="1"/>
    <xf numFmtId="0" fontId="27" fillId="0" borderId="1" xfId="13" applyFont="1" applyBorder="1" applyAlignment="1">
      <alignment horizontal="center"/>
    </xf>
    <xf numFmtId="0" fontId="45" fillId="9" borderId="47" xfId="13" applyFont="1" applyFill="1" applyBorder="1" applyAlignment="1">
      <alignment vertical="center"/>
    </xf>
    <xf numFmtId="0" fontId="45" fillId="9" borderId="45" xfId="13" applyFont="1" applyFill="1" applyBorder="1" applyAlignment="1">
      <alignment vertical="center"/>
    </xf>
    <xf numFmtId="0" fontId="47" fillId="9" borderId="45" xfId="13" applyFont="1" applyFill="1" applyBorder="1" applyAlignment="1">
      <alignment horizontal="left" vertical="center"/>
    </xf>
    <xf numFmtId="0" fontId="45" fillId="9" borderId="47" xfId="13" applyFont="1" applyFill="1" applyBorder="1" applyAlignment="1">
      <alignment horizontal="left" vertical="center"/>
    </xf>
    <xf numFmtId="14" fontId="47" fillId="9" borderId="45" xfId="13" applyNumberFormat="1" applyFont="1" applyFill="1" applyBorder="1" applyAlignment="1">
      <alignment horizontal="center" vertical="center"/>
    </xf>
    <xf numFmtId="0" fontId="46" fillId="0" borderId="45" xfId="13" applyFont="1" applyBorder="1" applyAlignment="1">
      <alignment horizontal="center" vertical="center"/>
    </xf>
    <xf numFmtId="0" fontId="46" fillId="0" borderId="45" xfId="13" applyFont="1" applyBorder="1" applyAlignment="1">
      <alignment vertical="center"/>
    </xf>
    <xf numFmtId="0" fontId="47" fillId="9" borderId="45" xfId="13" applyFont="1" applyFill="1" applyBorder="1" applyAlignment="1">
      <alignment vertical="center"/>
    </xf>
    <xf numFmtId="0" fontId="12" fillId="2" borderId="45" xfId="0" applyFont="1" applyFill="1" applyBorder="1"/>
    <xf numFmtId="0" fontId="48" fillId="0" borderId="45" xfId="13" applyFont="1" applyBorder="1" applyAlignment="1">
      <alignment vertical="center"/>
    </xf>
    <xf numFmtId="0" fontId="12" fillId="2" borderId="46" xfId="0" applyFont="1" applyFill="1" applyBorder="1"/>
    <xf numFmtId="0" fontId="49" fillId="9" borderId="47" xfId="13" applyFont="1" applyFill="1" applyBorder="1" applyAlignment="1">
      <alignment vertical="center"/>
    </xf>
    <xf numFmtId="0" fontId="12" fillId="2" borderId="17" xfId="0" applyFont="1" applyFill="1" applyBorder="1"/>
    <xf numFmtId="0" fontId="12" fillId="2" borderId="41" xfId="0" applyFont="1" applyFill="1" applyBorder="1"/>
    <xf numFmtId="0" fontId="23" fillId="9" borderId="47" xfId="13" applyFont="1" applyFill="1" applyBorder="1" applyAlignment="1">
      <alignment vertical="center"/>
    </xf>
    <xf numFmtId="0" fontId="23" fillId="9" borderId="45" xfId="13" applyFont="1" applyFill="1" applyBorder="1" applyAlignment="1">
      <alignment vertical="center"/>
    </xf>
    <xf numFmtId="0" fontId="8" fillId="0" borderId="45" xfId="13" applyBorder="1" applyAlignment="1">
      <alignment vertical="center"/>
    </xf>
    <xf numFmtId="0" fontId="8" fillId="9" borderId="45" xfId="13" applyFill="1" applyBorder="1" applyAlignment="1">
      <alignment vertical="center"/>
    </xf>
    <xf numFmtId="0" fontId="8" fillId="2" borderId="45" xfId="0" applyFont="1" applyFill="1" applyBorder="1"/>
    <xf numFmtId="0" fontId="23" fillId="9" borderId="47" xfId="13" applyFont="1" applyFill="1" applyBorder="1" applyAlignment="1">
      <alignment horizontal="left" vertical="center"/>
    </xf>
    <xf numFmtId="0" fontId="8" fillId="0" borderId="45" xfId="13" applyBorder="1" applyAlignment="1">
      <alignment horizontal="left" vertical="center"/>
    </xf>
    <xf numFmtId="0" fontId="8" fillId="0" borderId="45" xfId="13" applyBorder="1" applyAlignment="1">
      <alignment horizontal="center" vertical="center"/>
    </xf>
    <xf numFmtId="165" fontId="23" fillId="9" borderId="0" xfId="35" applyFont="1" applyFill="1" applyBorder="1" applyAlignment="1">
      <alignment vertical="center"/>
    </xf>
    <xf numFmtId="0" fontId="8" fillId="9" borderId="45" xfId="13" applyFill="1" applyBorder="1" applyAlignment="1">
      <alignment horizontal="left" vertical="center"/>
    </xf>
    <xf numFmtId="14" fontId="8" fillId="9" borderId="45" xfId="13" applyNumberFormat="1" applyFill="1" applyBorder="1" applyAlignment="1">
      <alignment horizontal="center" vertical="center"/>
    </xf>
    <xf numFmtId="0" fontId="8" fillId="2" borderId="17" xfId="0" applyFont="1" applyFill="1" applyBorder="1"/>
    <xf numFmtId="0" fontId="8" fillId="2" borderId="46" xfId="0" applyFont="1" applyFill="1" applyBorder="1"/>
    <xf numFmtId="0" fontId="23" fillId="9" borderId="40" xfId="13" applyFont="1" applyFill="1" applyBorder="1" applyAlignment="1">
      <alignment horizontal="left" vertical="center"/>
    </xf>
    <xf numFmtId="14" fontId="8" fillId="9" borderId="17" xfId="13" applyNumberFormat="1" applyFill="1" applyBorder="1" applyAlignment="1">
      <alignment horizontal="center" vertical="center"/>
    </xf>
    <xf numFmtId="0" fontId="23" fillId="9" borderId="45" xfId="13" applyFont="1" applyFill="1" applyBorder="1" applyAlignment="1">
      <alignment horizontal="left" vertical="center"/>
    </xf>
    <xf numFmtId="0" fontId="23" fillId="2" borderId="19" xfId="0" applyFont="1" applyFill="1" applyBorder="1" applyAlignment="1">
      <alignment horizontal="center" vertical="center"/>
    </xf>
    <xf numFmtId="0" fontId="25" fillId="0" borderId="45" xfId="13" applyFont="1" applyBorder="1"/>
    <xf numFmtId="0" fontId="25" fillId="0" borderId="46" xfId="13" applyFont="1" applyBorder="1"/>
    <xf numFmtId="0" fontId="23" fillId="2" borderId="45" xfId="0" applyFont="1" applyFill="1" applyBorder="1" applyAlignment="1">
      <alignment horizontal="center" vertical="center"/>
    </xf>
    <xf numFmtId="165" fontId="51" fillId="9" borderId="45" xfId="35" applyFont="1" applyFill="1" applyBorder="1" applyAlignment="1">
      <alignment horizontal="left" vertical="center"/>
    </xf>
    <xf numFmtId="0" fontId="23" fillId="9" borderId="18" xfId="13" applyFont="1" applyFill="1" applyBorder="1" applyAlignment="1">
      <alignment horizontal="left" vertical="center"/>
    </xf>
    <xf numFmtId="0" fontId="8" fillId="0" borderId="19" xfId="13" applyBorder="1" applyAlignment="1">
      <alignment vertical="center"/>
    </xf>
    <xf numFmtId="0" fontId="8" fillId="0" borderId="19" xfId="13" applyBorder="1" applyAlignment="1">
      <alignment horizontal="left" vertical="center"/>
    </xf>
    <xf numFmtId="0" fontId="8" fillId="2" borderId="19" xfId="0" applyFont="1" applyFill="1" applyBorder="1"/>
    <xf numFmtId="0" fontId="23" fillId="9" borderId="19" xfId="13" applyFont="1" applyFill="1" applyBorder="1" applyAlignment="1">
      <alignment horizontal="left" vertical="center"/>
    </xf>
    <xf numFmtId="0" fontId="25" fillId="0" borderId="19" xfId="13" applyFont="1" applyBorder="1"/>
    <xf numFmtId="165" fontId="51" fillId="9" borderId="19" xfId="35" applyFont="1" applyFill="1" applyBorder="1" applyAlignment="1">
      <alignment horizontal="left" vertical="center"/>
    </xf>
    <xf numFmtId="0" fontId="25" fillId="0" borderId="32" xfId="13" applyFont="1" applyBorder="1"/>
    <xf numFmtId="14" fontId="8" fillId="9" borderId="19" xfId="13" applyNumberFormat="1" applyFill="1" applyBorder="1" applyAlignment="1">
      <alignment horizontal="center" vertical="center"/>
    </xf>
    <xf numFmtId="0" fontId="8" fillId="2" borderId="32" xfId="0" applyFont="1" applyFill="1" applyBorder="1"/>
    <xf numFmtId="0" fontId="23" fillId="9" borderId="18" xfId="13" applyFont="1" applyFill="1" applyBorder="1" applyAlignment="1">
      <alignment vertical="center"/>
    </xf>
    <xf numFmtId="0" fontId="23" fillId="9" borderId="19" xfId="13" applyFont="1" applyFill="1" applyBorder="1" applyAlignment="1">
      <alignment vertical="center"/>
    </xf>
    <xf numFmtId="0" fontId="8" fillId="9" borderId="19" xfId="13" applyFill="1" applyBorder="1" applyAlignment="1">
      <alignment vertical="center"/>
    </xf>
    <xf numFmtId="0" fontId="23" fillId="9" borderId="32" xfId="13" applyFont="1" applyFill="1" applyBorder="1" applyAlignment="1">
      <alignment horizontal="left" vertical="center"/>
    </xf>
    <xf numFmtId="0" fontId="8" fillId="9" borderId="19" xfId="13" applyFill="1" applyBorder="1" applyAlignment="1">
      <alignment horizontal="left" vertical="center"/>
    </xf>
    <xf numFmtId="167" fontId="27" fillId="7" borderId="48" xfId="28" applyFont="1" applyFill="1" applyBorder="1"/>
    <xf numFmtId="166" fontId="27" fillId="7" borderId="16" xfId="26" applyFont="1" applyFill="1" applyBorder="1"/>
    <xf numFmtId="166" fontId="27" fillId="7" borderId="48" xfId="26" applyFont="1" applyFill="1" applyBorder="1"/>
    <xf numFmtId="166" fontId="27" fillId="7" borderId="16" xfId="26" applyFont="1" applyFill="1" applyBorder="1" applyAlignment="1">
      <alignment horizontal="right"/>
    </xf>
    <xf numFmtId="0" fontId="27" fillId="0" borderId="23" xfId="27" applyFont="1" applyBorder="1" applyAlignment="1">
      <alignment horizontal="center"/>
    </xf>
    <xf numFmtId="0" fontId="27" fillId="0" borderId="26" xfId="27" applyFont="1" applyBorder="1" applyAlignment="1">
      <alignment horizontal="center"/>
    </xf>
    <xf numFmtId="0" fontId="25" fillId="0" borderId="38" xfId="27" applyFont="1" applyBorder="1"/>
    <xf numFmtId="0" fontId="25" fillId="0" borderId="53" xfId="27" applyFont="1" applyBorder="1"/>
    <xf numFmtId="167" fontId="25" fillId="0" borderId="17" xfId="28" applyFont="1" applyFill="1" applyBorder="1" applyAlignment="1">
      <alignment horizontal="center" vertical="center"/>
    </xf>
    <xf numFmtId="166" fontId="25" fillId="0" borderId="55" xfId="27" applyNumberFormat="1" applyFont="1" applyBorder="1"/>
    <xf numFmtId="167" fontId="25" fillId="0" borderId="54" xfId="17" applyNumberFormat="1" applyFont="1" applyBorder="1"/>
    <xf numFmtId="167" fontId="25" fillId="0" borderId="17" xfId="17" applyNumberFormat="1" applyFont="1" applyBorder="1"/>
    <xf numFmtId="167" fontId="25" fillId="0" borderId="56" xfId="17" applyNumberFormat="1" applyFont="1" applyBorder="1"/>
    <xf numFmtId="0" fontId="27" fillId="0" borderId="52" xfId="27" applyFont="1" applyBorder="1" applyAlignment="1">
      <alignment horizontal="center"/>
    </xf>
    <xf numFmtId="0" fontId="25" fillId="0" borderId="21" xfId="27" applyFont="1" applyBorder="1"/>
    <xf numFmtId="166" fontId="25" fillId="0" borderId="23" xfId="27" applyNumberFormat="1" applyFont="1" applyBorder="1"/>
    <xf numFmtId="167" fontId="25" fillId="0" borderId="55" xfId="27" applyNumberFormat="1" applyFont="1" applyBorder="1"/>
    <xf numFmtId="166" fontId="25" fillId="0" borderId="44" xfId="27" applyNumberFormat="1" applyFont="1" applyBorder="1"/>
    <xf numFmtId="0" fontId="27" fillId="0" borderId="57" xfId="13" applyFont="1" applyBorder="1" applyAlignment="1">
      <alignment horizontal="center"/>
    </xf>
    <xf numFmtId="0" fontId="25" fillId="0" borderId="34" xfId="13" applyFont="1" applyBorder="1"/>
    <xf numFmtId="167" fontId="25" fillId="0" borderId="36" xfId="17" applyNumberFormat="1" applyFont="1" applyBorder="1"/>
    <xf numFmtId="0" fontId="25" fillId="0" borderId="40" xfId="13" applyFont="1" applyBorder="1"/>
    <xf numFmtId="167" fontId="25" fillId="0" borderId="55" xfId="17" applyNumberFormat="1" applyFont="1" applyBorder="1"/>
    <xf numFmtId="167" fontId="25" fillId="0" borderId="41" xfId="17" applyNumberFormat="1" applyFont="1" applyBorder="1"/>
    <xf numFmtId="0" fontId="27" fillId="0" borderId="52" xfId="13" applyFont="1" applyBorder="1" applyAlignment="1">
      <alignment horizontal="center"/>
    </xf>
    <xf numFmtId="0" fontId="27" fillId="4" borderId="41" xfId="13" applyFont="1" applyFill="1" applyBorder="1" applyAlignment="1">
      <alignment horizontal="center"/>
    </xf>
    <xf numFmtId="0" fontId="46" fillId="0" borderId="45" xfId="13" applyFont="1" applyBorder="1" applyAlignment="1">
      <alignment horizontal="left" vertical="center"/>
    </xf>
    <xf numFmtId="4" fontId="12" fillId="10" borderId="1" xfId="4" applyNumberFormat="1" applyFont="1" applyFill="1" applyBorder="1"/>
    <xf numFmtId="0" fontId="46" fillId="9" borderId="45" xfId="13" applyFont="1" applyFill="1" applyBorder="1" applyAlignment="1">
      <alignment vertical="center"/>
    </xf>
    <xf numFmtId="0" fontId="8" fillId="2" borderId="0" xfId="0" applyFont="1" applyFill="1"/>
    <xf numFmtId="0" fontId="27" fillId="0" borderId="1" xfId="13" applyFont="1" applyBorder="1" applyAlignment="1">
      <alignment horizontal="center" vertical="center" wrapText="1"/>
    </xf>
    <xf numFmtId="167" fontId="25" fillId="0" borderId="3" xfId="17" applyNumberFormat="1" applyFont="1" applyFill="1" applyBorder="1" applyAlignment="1">
      <alignment horizontal="center"/>
    </xf>
    <xf numFmtId="167" fontId="26" fillId="0" borderId="25" xfId="13" applyNumberFormat="1" applyFont="1" applyBorder="1"/>
    <xf numFmtId="0" fontId="27" fillId="4" borderId="17" xfId="13" applyFont="1" applyFill="1" applyBorder="1" applyAlignment="1">
      <alignment horizontal="center" wrapText="1"/>
    </xf>
    <xf numFmtId="0" fontId="25" fillId="0" borderId="30" xfId="13" applyFont="1" applyBorder="1" applyAlignment="1">
      <alignment horizontal="center" wrapText="1"/>
    </xf>
    <xf numFmtId="39" fontId="25" fillId="11" borderId="0" xfId="17" applyNumberFormat="1" applyFont="1" applyFill="1" applyBorder="1"/>
    <xf numFmtId="167" fontId="25" fillId="11" borderId="0" xfId="17" applyNumberFormat="1" applyFont="1" applyFill="1" applyBorder="1"/>
    <xf numFmtId="0" fontId="27" fillId="0" borderId="6" xfId="27" applyFont="1" applyBorder="1" applyAlignment="1">
      <alignment horizontal="center" vertical="center"/>
    </xf>
    <xf numFmtId="0" fontId="27" fillId="0" borderId="15" xfId="27" applyFont="1" applyBorder="1" applyAlignment="1">
      <alignment horizontal="center"/>
    </xf>
    <xf numFmtId="0" fontId="27" fillId="0" borderId="11" xfId="27" applyFont="1" applyBorder="1" applyAlignment="1">
      <alignment horizontal="center"/>
    </xf>
    <xf numFmtId="0" fontId="27" fillId="0" borderId="9" xfId="27" applyFont="1" applyBorder="1" applyAlignment="1">
      <alignment horizontal="center" vertical="center"/>
    </xf>
    <xf numFmtId="0" fontId="27" fillId="0" borderId="12" xfId="27" applyFont="1" applyBorder="1" applyAlignment="1">
      <alignment horizontal="center" vertical="center"/>
    </xf>
    <xf numFmtId="0" fontId="27" fillId="0" borderId="11" xfId="27" applyFont="1" applyBorder="1" applyAlignment="1">
      <alignment horizontal="center" vertical="center"/>
    </xf>
    <xf numFmtId="166" fontId="27" fillId="7" borderId="59" xfId="26" applyFont="1" applyFill="1" applyBorder="1"/>
    <xf numFmtId="0" fontId="55" fillId="0" borderId="60" xfId="0" applyFont="1" applyBorder="1" applyAlignment="1">
      <alignment horizontal="center" vertical="center"/>
    </xf>
    <xf numFmtId="0" fontId="43" fillId="0" borderId="60" xfId="0" applyFont="1" applyBorder="1" applyAlignment="1">
      <alignment horizontal="left" vertical="center"/>
    </xf>
    <xf numFmtId="0" fontId="43" fillId="0" borderId="60" xfId="0" applyFont="1" applyBorder="1" applyAlignment="1">
      <alignment horizontal="center" vertical="center"/>
    </xf>
    <xf numFmtId="166" fontId="27" fillId="7" borderId="16" xfId="26" applyFont="1" applyFill="1" applyBorder="1" applyAlignment="1">
      <alignment horizontal="left"/>
    </xf>
    <xf numFmtId="0" fontId="57" fillId="0" borderId="1" xfId="0" applyFont="1" applyBorder="1" applyAlignment="1">
      <alignment horizontal="center" vertical="center"/>
    </xf>
    <xf numFmtId="0" fontId="58" fillId="0" borderId="1" xfId="0" applyFont="1" applyBorder="1" applyAlignment="1">
      <alignment horizontal="center" vertical="center"/>
    </xf>
    <xf numFmtId="164" fontId="58" fillId="0" borderId="1" xfId="36" applyFont="1" applyBorder="1" applyAlignment="1">
      <alignment horizontal="right" vertical="center"/>
    </xf>
    <xf numFmtId="171" fontId="58" fillId="0" borderId="1" xfId="36" applyNumberFormat="1" applyFont="1" applyBorder="1" applyAlignment="1">
      <alignment horizontal="right" vertical="center"/>
    </xf>
    <xf numFmtId="167" fontId="25" fillId="0" borderId="15" xfId="17" applyNumberFormat="1" applyFont="1" applyFill="1" applyBorder="1"/>
    <xf numFmtId="39" fontId="25" fillId="11" borderId="0" xfId="17" applyNumberFormat="1" applyFont="1" applyFill="1" applyBorder="1" applyAlignment="1">
      <alignment horizontal="right"/>
    </xf>
    <xf numFmtId="0" fontId="25" fillId="11" borderId="0" xfId="17" applyNumberFormat="1" applyFont="1" applyFill="1" applyBorder="1"/>
    <xf numFmtId="167" fontId="25" fillId="11" borderId="0" xfId="17" applyNumberFormat="1" applyFont="1" applyFill="1" applyBorder="1" applyAlignment="1">
      <alignment horizontal="right"/>
    </xf>
    <xf numFmtId="0" fontId="59" fillId="12" borderId="61" xfId="0" applyFont="1" applyFill="1" applyBorder="1" applyAlignment="1">
      <alignment vertical="center" wrapText="1"/>
    </xf>
    <xf numFmtId="0" fontId="59" fillId="12" borderId="46" xfId="0" applyFont="1" applyFill="1" applyBorder="1" applyAlignment="1">
      <alignment horizontal="center" vertical="center" wrapText="1"/>
    </xf>
    <xf numFmtId="0" fontId="48" fillId="0" borderId="62" xfId="0" applyFont="1" applyBorder="1" applyAlignment="1">
      <alignment vertical="center" wrapText="1"/>
    </xf>
    <xf numFmtId="0" fontId="48" fillId="0" borderId="41" xfId="0" applyFont="1" applyBorder="1" applyAlignment="1">
      <alignment horizontal="center" vertical="center" wrapText="1"/>
    </xf>
    <xf numFmtId="0" fontId="48" fillId="0" borderId="0" xfId="0" applyFont="1"/>
    <xf numFmtId="169" fontId="25" fillId="0" borderId="0" xfId="17" applyNumberFormat="1" applyFont="1" applyFill="1" applyBorder="1" applyAlignment="1">
      <alignment horizontal="center" vertical="center"/>
    </xf>
    <xf numFmtId="167" fontId="25" fillId="0" borderId="63" xfId="17" applyNumberFormat="1" applyFont="1" applyFill="1" applyBorder="1" applyAlignment="1">
      <alignment horizontal="center" vertical="center"/>
    </xf>
    <xf numFmtId="167" fontId="25" fillId="0" borderId="64" xfId="17" applyNumberFormat="1" applyFont="1" applyFill="1" applyBorder="1"/>
    <xf numFmtId="167" fontId="25" fillId="0" borderId="65" xfId="17" applyNumberFormat="1" applyFont="1" applyFill="1" applyBorder="1" applyAlignment="1">
      <alignment horizontal="center" vertical="center"/>
    </xf>
    <xf numFmtId="167" fontId="25" fillId="0" borderId="64" xfId="17" applyNumberFormat="1" applyFont="1" applyFill="1" applyBorder="1" applyAlignment="1">
      <alignment horizontal="center" vertical="center"/>
    </xf>
    <xf numFmtId="167" fontId="28" fillId="0" borderId="63" xfId="17" applyNumberFormat="1" applyFont="1" applyFill="1" applyBorder="1" applyAlignment="1">
      <alignment horizontal="center" vertical="center"/>
    </xf>
    <xf numFmtId="167" fontId="28" fillId="0" borderId="64" xfId="17" applyNumberFormat="1" applyFont="1" applyFill="1" applyBorder="1" applyAlignment="1">
      <alignment horizontal="center" vertical="center"/>
    </xf>
    <xf numFmtId="167" fontId="28" fillId="0" borderId="64" xfId="17" applyNumberFormat="1" applyFont="1" applyFill="1" applyBorder="1"/>
    <xf numFmtId="167" fontId="28" fillId="0" borderId="65" xfId="17" applyNumberFormat="1" applyFont="1" applyFill="1" applyBorder="1" applyAlignment="1">
      <alignment horizontal="center" vertical="center"/>
    </xf>
    <xf numFmtId="167" fontId="25" fillId="0" borderId="64" xfId="17" applyNumberFormat="1" applyFont="1" applyFill="1" applyBorder="1" applyAlignment="1">
      <alignment horizontal="center"/>
    </xf>
    <xf numFmtId="167" fontId="25" fillId="0" borderId="4" xfId="17" applyNumberFormat="1" applyFont="1" applyFill="1" applyBorder="1" applyAlignment="1">
      <alignment horizontal="center"/>
    </xf>
    <xf numFmtId="167" fontId="24" fillId="0" borderId="15" xfId="17" applyNumberFormat="1" applyFont="1" applyFill="1" applyBorder="1"/>
    <xf numFmtId="167" fontId="25" fillId="0" borderId="11" xfId="17" applyNumberFormat="1" applyFont="1" applyFill="1" applyBorder="1" applyAlignment="1">
      <alignment horizontal="center" vertical="center"/>
    </xf>
    <xf numFmtId="167" fontId="28" fillId="0" borderId="15" xfId="17" applyNumberFormat="1" applyFont="1" applyFill="1" applyBorder="1" applyAlignment="1">
      <alignment horizontal="center" vertical="center"/>
    </xf>
    <xf numFmtId="167" fontId="28" fillId="0" borderId="11" xfId="17" applyNumberFormat="1" applyFont="1" applyFill="1" applyBorder="1" applyAlignment="1">
      <alignment horizontal="center" vertical="center"/>
    </xf>
    <xf numFmtId="167" fontId="25" fillId="0" borderId="2" xfId="17" applyNumberFormat="1" applyFont="1" applyFill="1" applyBorder="1" applyAlignment="1">
      <alignment horizontal="center" vertical="center"/>
    </xf>
    <xf numFmtId="167" fontId="25" fillId="0" borderId="16" xfId="17" applyNumberFormat="1" applyFont="1" applyFill="1" applyBorder="1" applyAlignment="1">
      <alignment horizontal="center" vertical="center"/>
    </xf>
    <xf numFmtId="0" fontId="12" fillId="2" borderId="12" xfId="0" applyFont="1" applyFill="1" applyBorder="1" applyAlignment="1">
      <alignment horizontal="justify" vertical="top" wrapText="1"/>
    </xf>
    <xf numFmtId="0" fontId="11" fillId="3" borderId="7" xfId="5" applyFont="1" applyFill="1" applyBorder="1" applyAlignment="1">
      <alignment horizontal="center" vertical="center" wrapText="1"/>
    </xf>
    <xf numFmtId="0" fontId="11" fillId="3" borderId="14" xfId="5" applyFont="1" applyFill="1" applyBorder="1" applyAlignment="1">
      <alignment horizontal="center" vertical="center" wrapText="1"/>
    </xf>
    <xf numFmtId="0" fontId="11" fillId="3" borderId="12" xfId="5" applyFont="1" applyFill="1" applyBorder="1" applyAlignment="1">
      <alignment horizontal="center" vertical="center" wrapText="1"/>
    </xf>
    <xf numFmtId="0" fontId="11" fillId="3" borderId="6" xfId="5" applyFont="1" applyFill="1" applyBorder="1" applyAlignment="1">
      <alignment horizontal="center"/>
    </xf>
    <xf numFmtId="0" fontId="11" fillId="3" borderId="8" xfId="5" applyFont="1" applyFill="1" applyBorder="1" applyAlignment="1">
      <alignment horizontal="center"/>
    </xf>
    <xf numFmtId="0" fontId="11" fillId="3" borderId="9" xfId="5" applyFont="1" applyFill="1" applyBorder="1" applyAlignment="1">
      <alignment horizontal="center"/>
    </xf>
    <xf numFmtId="0" fontId="11" fillId="3" borderId="1" xfId="5" applyFont="1" applyFill="1" applyBorder="1" applyAlignment="1">
      <alignment horizontal="center"/>
    </xf>
    <xf numFmtId="0" fontId="11" fillId="3" borderId="6" xfId="5" applyFont="1" applyFill="1" applyBorder="1" applyAlignment="1">
      <alignment horizontal="center" vertical="center" wrapText="1"/>
    </xf>
    <xf numFmtId="0" fontId="11" fillId="3" borderId="8" xfId="5" applyFont="1" applyFill="1" applyBorder="1" applyAlignment="1">
      <alignment horizontal="center" vertical="center" wrapText="1"/>
    </xf>
    <xf numFmtId="0" fontId="11" fillId="3" borderId="9" xfId="5" applyFont="1" applyFill="1" applyBorder="1" applyAlignment="1">
      <alignment horizontal="center" vertical="center" wrapText="1"/>
    </xf>
    <xf numFmtId="0" fontId="12" fillId="2" borderId="14" xfId="0" applyFont="1" applyFill="1" applyBorder="1" applyAlignment="1">
      <alignment horizontal="justify" vertical="top" wrapText="1"/>
    </xf>
    <xf numFmtId="0" fontId="11" fillId="2" borderId="1" xfId="0" applyFont="1" applyFill="1" applyBorder="1" applyAlignment="1">
      <alignment horizontal="left"/>
    </xf>
    <xf numFmtId="0" fontId="12" fillId="2" borderId="7" xfId="0" applyFont="1" applyFill="1" applyBorder="1" applyAlignment="1">
      <alignment horizontal="justify" vertical="top" wrapText="1"/>
    </xf>
    <xf numFmtId="0" fontId="11" fillId="3" borderId="3" xfId="5" applyFont="1" applyFill="1" applyBorder="1" applyAlignment="1">
      <alignment horizontal="center" vertical="center" wrapText="1"/>
    </xf>
    <xf numFmtId="0" fontId="11" fillId="3" borderId="4" xfId="5" applyFont="1" applyFill="1" applyBorder="1" applyAlignment="1">
      <alignment horizontal="center" vertical="center" wrapText="1"/>
    </xf>
    <xf numFmtId="0" fontId="11" fillId="3" borderId="5" xfId="5" applyFont="1" applyFill="1" applyBorder="1" applyAlignment="1">
      <alignment horizontal="center" vertical="center" wrapText="1"/>
    </xf>
    <xf numFmtId="0" fontId="11" fillId="3" borderId="10" xfId="5" applyFont="1" applyFill="1" applyBorder="1" applyAlignment="1">
      <alignment horizontal="center" vertical="center" wrapText="1"/>
    </xf>
    <xf numFmtId="0" fontId="11" fillId="3" borderId="2" xfId="5" applyFont="1" applyFill="1" applyBorder="1" applyAlignment="1">
      <alignment horizontal="center" vertical="center" wrapText="1"/>
    </xf>
    <xf numFmtId="0" fontId="11" fillId="3" borderId="11" xfId="5" applyFont="1" applyFill="1" applyBorder="1" applyAlignment="1">
      <alignment horizontal="center" vertical="center" wrapText="1"/>
    </xf>
    <xf numFmtId="0" fontId="11" fillId="3" borderId="1" xfId="5" applyFont="1" applyFill="1" applyBorder="1" applyAlignment="1">
      <alignment horizontal="center" vertical="center" wrapText="1"/>
    </xf>
    <xf numFmtId="0" fontId="52" fillId="8" borderId="24" xfId="0" applyFont="1" applyFill="1" applyBorder="1" applyAlignment="1">
      <alignment horizontal="center" vertical="center" wrapText="1"/>
    </xf>
    <xf numFmtId="0" fontId="52" fillId="8" borderId="0" xfId="0" applyFont="1" applyFill="1" applyAlignment="1">
      <alignment horizontal="center" vertical="center" wrapText="1"/>
    </xf>
    <xf numFmtId="0" fontId="44" fillId="8" borderId="24" xfId="0" applyFont="1" applyFill="1" applyBorder="1" applyAlignment="1">
      <alignment horizontal="center" vertical="center"/>
    </xf>
    <xf numFmtId="0" fontId="44" fillId="8" borderId="0" xfId="0" applyFont="1" applyFill="1" applyAlignment="1">
      <alignment horizontal="center" vertical="center"/>
    </xf>
    <xf numFmtId="165" fontId="45" fillId="9" borderId="19" xfId="35" applyFont="1" applyFill="1" applyBorder="1" applyAlignment="1">
      <alignment horizontal="center" vertical="center"/>
    </xf>
    <xf numFmtId="165" fontId="45" fillId="9" borderId="24" xfId="35" applyFont="1" applyFill="1" applyBorder="1" applyAlignment="1">
      <alignment horizontal="center" vertical="center"/>
    </xf>
    <xf numFmtId="165" fontId="45" fillId="9" borderId="0" xfId="35" applyFont="1" applyFill="1" applyBorder="1" applyAlignment="1">
      <alignment horizontal="center" vertical="center"/>
    </xf>
    <xf numFmtId="165" fontId="45" fillId="9" borderId="40" xfId="35" applyFont="1" applyFill="1" applyBorder="1" applyAlignment="1">
      <alignment horizontal="center" vertical="center"/>
    </xf>
    <xf numFmtId="165" fontId="45" fillId="9" borderId="17" xfId="35" applyFont="1" applyFill="1" applyBorder="1" applyAlignment="1">
      <alignment horizontal="center" vertical="center"/>
    </xf>
    <xf numFmtId="165" fontId="50" fillId="9" borderId="19" xfId="35" applyFont="1" applyFill="1" applyBorder="1" applyAlignment="1">
      <alignment horizontal="center" vertical="center"/>
    </xf>
    <xf numFmtId="165" fontId="50" fillId="9" borderId="32" xfId="35" applyFont="1" applyFill="1" applyBorder="1" applyAlignment="1">
      <alignment horizontal="center" vertical="center"/>
    </xf>
    <xf numFmtId="165" fontId="50" fillId="9" borderId="0" xfId="35" applyFont="1" applyFill="1" applyBorder="1" applyAlignment="1">
      <alignment horizontal="center" vertical="center"/>
    </xf>
    <xf numFmtId="165" fontId="50" fillId="9" borderId="36" xfId="35" applyFont="1" applyFill="1" applyBorder="1" applyAlignment="1">
      <alignment horizontal="center" vertical="center"/>
    </xf>
    <xf numFmtId="165" fontId="50" fillId="9" borderId="17" xfId="35" applyFont="1" applyFill="1" applyBorder="1" applyAlignment="1">
      <alignment horizontal="center" vertical="center"/>
    </xf>
    <xf numFmtId="165" fontId="50" fillId="9" borderId="41" xfId="35" applyFont="1" applyFill="1" applyBorder="1" applyAlignment="1">
      <alignment horizontal="center" vertical="center"/>
    </xf>
    <xf numFmtId="0" fontId="11" fillId="2" borderId="1" xfId="5" applyFont="1" applyFill="1" applyBorder="1" applyAlignment="1">
      <alignment horizontal="justify"/>
    </xf>
    <xf numFmtId="0" fontId="12" fillId="2" borderId="1" xfId="5" applyFont="1" applyFill="1" applyBorder="1" applyAlignment="1">
      <alignment horizontal="justify"/>
    </xf>
    <xf numFmtId="0" fontId="11" fillId="3" borderId="13" xfId="5" applyFont="1" applyFill="1" applyBorder="1" applyAlignment="1">
      <alignment horizontal="center" vertical="center" wrapText="1"/>
    </xf>
    <xf numFmtId="0" fontId="11" fillId="3" borderId="0" xfId="5" applyFont="1" applyFill="1" applyAlignment="1">
      <alignment horizontal="center" vertical="center" wrapText="1"/>
    </xf>
    <xf numFmtId="0" fontId="11" fillId="3" borderId="15" xfId="5" applyFont="1" applyFill="1" applyBorder="1" applyAlignment="1">
      <alignment horizontal="center" vertical="center" wrapText="1"/>
    </xf>
    <xf numFmtId="0" fontId="11" fillId="2" borderId="1" xfId="0" applyFont="1" applyFill="1" applyBorder="1" applyAlignment="1">
      <alignment horizontal="justify"/>
    </xf>
    <xf numFmtId="165" fontId="43" fillId="9" borderId="19" xfId="35" applyFont="1" applyFill="1" applyBorder="1" applyAlignment="1">
      <alignment horizontal="center" vertical="center"/>
    </xf>
    <xf numFmtId="165" fontId="43" fillId="9" borderId="32" xfId="35" applyFont="1" applyFill="1" applyBorder="1" applyAlignment="1">
      <alignment horizontal="center" vertical="center"/>
    </xf>
    <xf numFmtId="165" fontId="43" fillId="9" borderId="0" xfId="35" applyFont="1" applyFill="1" applyBorder="1" applyAlignment="1">
      <alignment horizontal="center" vertical="center"/>
    </xf>
    <xf numFmtId="165" fontId="43" fillId="9" borderId="36" xfId="35" applyFont="1" applyFill="1" applyBorder="1" applyAlignment="1">
      <alignment horizontal="center" vertical="center"/>
    </xf>
    <xf numFmtId="165" fontId="43" fillId="9" borderId="17" xfId="35" applyFont="1" applyFill="1" applyBorder="1" applyAlignment="1">
      <alignment horizontal="center" vertical="center"/>
    </xf>
    <xf numFmtId="165" fontId="43" fillId="9" borderId="41" xfId="35" applyFont="1" applyFill="1" applyBorder="1" applyAlignment="1">
      <alignment horizontal="center" vertical="center"/>
    </xf>
    <xf numFmtId="0" fontId="23" fillId="2" borderId="19" xfId="0" applyFont="1" applyFill="1" applyBorder="1" applyAlignment="1">
      <alignment horizontal="center" vertical="center"/>
    </xf>
    <xf numFmtId="0" fontId="23" fillId="2" borderId="24" xfId="0" applyFont="1" applyFill="1" applyBorder="1" applyAlignment="1">
      <alignment horizontal="center" vertical="center"/>
    </xf>
    <xf numFmtId="0" fontId="23" fillId="2" borderId="0" xfId="0" applyFont="1" applyFill="1" applyAlignment="1">
      <alignment horizontal="center" vertical="center"/>
    </xf>
    <xf numFmtId="0" fontId="23" fillId="2" borderId="40" xfId="0" applyFont="1" applyFill="1" applyBorder="1" applyAlignment="1">
      <alignment horizontal="center" vertical="center"/>
    </xf>
    <xf numFmtId="0" fontId="23" fillId="2" borderId="17" xfId="0" applyFont="1" applyFill="1" applyBorder="1" applyAlignment="1">
      <alignment horizontal="center" vertical="center"/>
    </xf>
    <xf numFmtId="165" fontId="51" fillId="9" borderId="19" xfId="35" applyFont="1" applyFill="1" applyBorder="1" applyAlignment="1">
      <alignment horizontal="left" vertical="center"/>
    </xf>
    <xf numFmtId="165" fontId="51" fillId="9" borderId="32" xfId="35" applyFont="1" applyFill="1" applyBorder="1" applyAlignment="1">
      <alignment horizontal="left" vertical="center"/>
    </xf>
    <xf numFmtId="165" fontId="51" fillId="9" borderId="0" xfId="35" applyFont="1" applyFill="1" applyBorder="1" applyAlignment="1">
      <alignment horizontal="left" vertical="center"/>
    </xf>
    <xf numFmtId="165" fontId="51" fillId="9" borderId="36" xfId="35" applyFont="1" applyFill="1" applyBorder="1" applyAlignment="1">
      <alignment horizontal="left" vertical="center"/>
    </xf>
    <xf numFmtId="165" fontId="51" fillId="9" borderId="17" xfId="35" applyFont="1" applyFill="1" applyBorder="1" applyAlignment="1">
      <alignment horizontal="left" vertical="center"/>
    </xf>
    <xf numFmtId="165" fontId="51" fillId="9" borderId="41" xfId="35" applyFont="1" applyFill="1" applyBorder="1" applyAlignment="1">
      <alignment horizontal="left" vertical="center"/>
    </xf>
    <xf numFmtId="0" fontId="23" fillId="2" borderId="18" xfId="0" applyFont="1" applyFill="1" applyBorder="1" applyAlignment="1">
      <alignment horizontal="center" vertical="center"/>
    </xf>
    <xf numFmtId="0" fontId="27" fillId="0" borderId="49" xfId="13" applyFont="1" applyBorder="1" applyAlignment="1">
      <alignment horizontal="center" vertical="center"/>
    </xf>
    <xf numFmtId="0" fontId="27" fillId="0" borderId="38" xfId="13" applyFont="1" applyBorder="1" applyAlignment="1">
      <alignment horizontal="center" vertical="center"/>
    </xf>
    <xf numFmtId="0" fontId="27" fillId="0" borderId="39" xfId="13" applyFont="1" applyBorder="1" applyAlignment="1">
      <alignment horizontal="center" vertical="center"/>
    </xf>
    <xf numFmtId="0" fontId="27" fillId="0" borderId="19" xfId="13" applyFont="1" applyBorder="1" applyAlignment="1">
      <alignment horizontal="center" vertical="center"/>
    </xf>
    <xf numFmtId="0" fontId="27" fillId="0" borderId="0" xfId="13" applyFont="1" applyAlignment="1">
      <alignment horizontal="center" vertical="center"/>
    </xf>
    <xf numFmtId="0" fontId="27" fillId="0" borderId="2" xfId="13" applyFont="1" applyBorder="1" applyAlignment="1">
      <alignment horizontal="center" vertical="center"/>
    </xf>
    <xf numFmtId="0" fontId="27" fillId="0" borderId="21" xfId="13" applyFont="1" applyBorder="1" applyAlignment="1">
      <alignment horizontal="center" vertical="center"/>
    </xf>
    <xf numFmtId="0" fontId="27" fillId="0" borderId="23" xfId="13" applyFont="1" applyBorder="1" applyAlignment="1">
      <alignment horizontal="center" vertical="center"/>
    </xf>
    <xf numFmtId="0" fontId="27" fillId="0" borderId="26" xfId="13" applyFont="1" applyBorder="1" applyAlignment="1">
      <alignment horizontal="center" vertical="center"/>
    </xf>
    <xf numFmtId="0" fontId="27" fillId="0" borderId="20" xfId="13" applyFont="1" applyBorder="1" applyAlignment="1">
      <alignment horizontal="center"/>
    </xf>
    <xf numFmtId="0" fontId="27" fillId="0" borderId="13" xfId="27" applyFont="1" applyBorder="1" applyAlignment="1">
      <alignment horizontal="center" vertical="center"/>
    </xf>
    <xf numFmtId="0" fontId="27" fillId="0" borderId="0" xfId="27" applyFont="1" applyAlignment="1">
      <alignment horizontal="center" vertical="center"/>
    </xf>
    <xf numFmtId="0" fontId="27" fillId="0" borderId="15" xfId="27" applyFont="1" applyBorder="1" applyAlignment="1">
      <alignment horizontal="center" vertical="center"/>
    </xf>
    <xf numFmtId="0" fontId="27" fillId="0" borderId="10" xfId="27" applyFont="1" applyBorder="1" applyAlignment="1">
      <alignment horizontal="center" vertical="center"/>
    </xf>
    <xf numFmtId="0" fontId="27" fillId="0" borderId="2" xfId="27" applyFont="1" applyBorder="1" applyAlignment="1">
      <alignment horizontal="center" vertical="center"/>
    </xf>
    <xf numFmtId="0" fontId="27" fillId="4" borderId="18" xfId="13" applyFont="1" applyFill="1" applyBorder="1" applyAlignment="1">
      <alignment horizontal="center"/>
    </xf>
    <xf numFmtId="0" fontId="27" fillId="4" borderId="19" xfId="13" applyFont="1" applyFill="1" applyBorder="1" applyAlignment="1">
      <alignment horizontal="center"/>
    </xf>
    <xf numFmtId="0" fontId="27" fillId="4" borderId="32" xfId="13" applyFont="1" applyFill="1" applyBorder="1" applyAlignment="1">
      <alignment horizontal="center"/>
    </xf>
    <xf numFmtId="165" fontId="51" fillId="9" borderId="32" xfId="35" applyFont="1" applyFill="1" applyBorder="1" applyAlignment="1">
      <alignment horizontal="center" vertical="center"/>
    </xf>
    <xf numFmtId="165" fontId="51" fillId="9" borderId="36" xfId="35" applyFont="1" applyFill="1" applyBorder="1" applyAlignment="1">
      <alignment horizontal="center" vertical="center"/>
    </xf>
    <xf numFmtId="165" fontId="51" fillId="9" borderId="41" xfId="35" applyFont="1" applyFill="1" applyBorder="1" applyAlignment="1">
      <alignment horizontal="center" vertical="center"/>
    </xf>
    <xf numFmtId="0" fontId="44" fillId="8" borderId="40" xfId="0" applyFont="1" applyFill="1" applyBorder="1" applyAlignment="1">
      <alignment horizontal="center" vertical="center"/>
    </xf>
    <xf numFmtId="0" fontId="44" fillId="8" borderId="17" xfId="0" applyFont="1" applyFill="1" applyBorder="1" applyAlignment="1">
      <alignment horizontal="center" vertical="center"/>
    </xf>
    <xf numFmtId="0" fontId="27" fillId="4" borderId="21" xfId="13" applyFont="1" applyFill="1" applyBorder="1" applyAlignment="1">
      <alignment horizontal="center"/>
    </xf>
    <xf numFmtId="0" fontId="27" fillId="4" borderId="44" xfId="13" applyFont="1" applyFill="1" applyBorder="1" applyAlignment="1">
      <alignment horizontal="center"/>
    </xf>
    <xf numFmtId="0" fontId="27" fillId="4" borderId="37" xfId="13" applyFont="1" applyFill="1" applyBorder="1" applyAlignment="1">
      <alignment horizontal="center" wrapText="1"/>
    </xf>
    <xf numFmtId="0" fontId="27" fillId="4" borderId="42" xfId="13" applyFont="1" applyFill="1" applyBorder="1" applyAlignment="1">
      <alignment horizontal="center" wrapText="1"/>
    </xf>
    <xf numFmtId="0" fontId="27" fillId="4" borderId="20" xfId="13" applyFont="1" applyFill="1" applyBorder="1" applyAlignment="1">
      <alignment horizontal="center" wrapText="1"/>
    </xf>
    <xf numFmtId="0" fontId="27" fillId="4" borderId="43" xfId="13" applyFont="1" applyFill="1" applyBorder="1" applyAlignment="1">
      <alignment horizontal="center" wrapText="1"/>
    </xf>
    <xf numFmtId="0" fontId="27" fillId="4" borderId="18" xfId="13" applyFont="1" applyFill="1" applyBorder="1" applyAlignment="1">
      <alignment horizontal="center" wrapText="1"/>
    </xf>
    <xf numFmtId="0" fontId="27" fillId="4" borderId="40" xfId="13" applyFont="1" applyFill="1" applyBorder="1" applyAlignment="1">
      <alignment horizontal="center" wrapText="1"/>
    </xf>
    <xf numFmtId="0" fontId="27" fillId="0" borderId="49" xfId="27" applyFont="1" applyBorder="1" applyAlignment="1">
      <alignment horizontal="center" vertical="center"/>
    </xf>
    <xf numFmtId="0" fontId="27" fillId="0" borderId="38" xfId="27" applyFont="1" applyBorder="1" applyAlignment="1">
      <alignment horizontal="center" vertical="center"/>
    </xf>
    <xf numFmtId="0" fontId="27" fillId="0" borderId="39" xfId="27" applyFont="1" applyBorder="1" applyAlignment="1">
      <alignment horizontal="center" vertical="center"/>
    </xf>
    <xf numFmtId="0" fontId="27" fillId="0" borderId="50" xfId="27" applyFont="1" applyBorder="1" applyAlignment="1">
      <alignment horizontal="center" vertical="center" wrapText="1"/>
    </xf>
    <xf numFmtId="0" fontId="27" fillId="0" borderId="51" xfId="27" applyFont="1" applyBorder="1" applyAlignment="1">
      <alignment horizontal="center" vertical="center" wrapText="1"/>
    </xf>
    <xf numFmtId="0" fontId="27" fillId="0" borderId="50" xfId="27" applyFont="1" applyBorder="1" applyAlignment="1">
      <alignment horizontal="center" vertical="center"/>
    </xf>
    <xf numFmtId="0" fontId="27" fillId="0" borderId="51" xfId="27" applyFont="1" applyBorder="1" applyAlignment="1">
      <alignment horizontal="center" vertical="center"/>
    </xf>
    <xf numFmtId="0" fontId="27" fillId="0" borderId="19" xfId="27" applyFont="1" applyBorder="1" applyAlignment="1">
      <alignment horizontal="center" vertical="center"/>
    </xf>
    <xf numFmtId="0" fontId="27" fillId="0" borderId="58" xfId="27" applyFont="1" applyBorder="1" applyAlignment="1">
      <alignment horizontal="center" vertical="center"/>
    </xf>
    <xf numFmtId="0" fontId="27" fillId="0" borderId="3" xfId="27" applyFont="1" applyBorder="1" applyAlignment="1">
      <alignment horizontal="center" wrapText="1"/>
    </xf>
    <xf numFmtId="0" fontId="27" fillId="0" borderId="10" xfId="27" applyFont="1" applyBorder="1" applyAlignment="1">
      <alignment horizontal="center" wrapText="1"/>
    </xf>
    <xf numFmtId="0" fontId="27" fillId="0" borderId="4" xfId="27" applyFont="1" applyBorder="1" applyAlignment="1">
      <alignment horizontal="center" wrapText="1"/>
    </xf>
    <xf numFmtId="0" fontId="27" fillId="0" borderId="2" xfId="27" applyFont="1" applyBorder="1" applyAlignment="1">
      <alignment horizontal="center" wrapText="1"/>
    </xf>
    <xf numFmtId="0" fontId="27" fillId="0" borderId="6" xfId="27" applyFont="1" applyBorder="1" applyAlignment="1">
      <alignment horizontal="center" vertical="center"/>
    </xf>
    <xf numFmtId="0" fontId="27" fillId="0" borderId="8" xfId="27" applyFont="1" applyBorder="1" applyAlignment="1">
      <alignment horizontal="center" vertical="center"/>
    </xf>
    <xf numFmtId="0" fontId="57" fillId="0" borderId="1" xfId="0" applyFont="1" applyBorder="1" applyAlignment="1">
      <alignment horizontal="center" vertical="center"/>
    </xf>
  </cellXfs>
  <cellStyles count="37">
    <cellStyle name="Comma 2" xfId="34" xr:uid="{00000000-0005-0000-0000-000000000000}"/>
    <cellStyle name="Comma 2 2" xfId="32" xr:uid="{00000000-0005-0000-0000-000001000000}"/>
    <cellStyle name="Comma_ANALISIS1" xfId="1" xr:uid="{00000000-0005-0000-0000-000002000000}"/>
    <cellStyle name="Comma_ANALISIS1 2" xfId="2" xr:uid="{00000000-0005-0000-0000-000003000000}"/>
    <cellStyle name="Excel Built-in Normal" xfId="18" xr:uid="{00000000-0005-0000-0000-000004000000}"/>
    <cellStyle name="Excel Built-in Normal 1" xfId="22" xr:uid="{00000000-0005-0000-0000-000005000000}"/>
    <cellStyle name="Millares" xfId="26" builtinId="3"/>
    <cellStyle name="Millares 2" xfId="3" xr:uid="{00000000-0005-0000-0000-000007000000}"/>
    <cellStyle name="Millares 2 2" xfId="17" xr:uid="{00000000-0005-0000-0000-000008000000}"/>
    <cellStyle name="Millares 2 3" xfId="35" xr:uid="{00000000-0005-0000-0000-000009000000}"/>
    <cellStyle name="Millares 3" xfId="14" xr:uid="{00000000-0005-0000-0000-00000A000000}"/>
    <cellStyle name="Millares 3 2" xfId="28" xr:uid="{00000000-0005-0000-0000-00000B000000}"/>
    <cellStyle name="Millares 4" xfId="20" xr:uid="{00000000-0005-0000-0000-00000C000000}"/>
    <cellStyle name="Millares_papel de trabajo1 2" xfId="4" xr:uid="{00000000-0005-0000-0000-00000D000000}"/>
    <cellStyle name="Moneda" xfId="36" builtinId="4"/>
    <cellStyle name="Normal" xfId="0" builtinId="0"/>
    <cellStyle name="Normal 2" xfId="5" xr:uid="{00000000-0005-0000-0000-00000F000000}"/>
    <cellStyle name="Normal 2 2" xfId="13" xr:uid="{00000000-0005-0000-0000-000010000000}"/>
    <cellStyle name="Normal 2 2 3" xfId="6" xr:uid="{00000000-0005-0000-0000-000011000000}"/>
    <cellStyle name="Normal 2 2 3 2" xfId="15" xr:uid="{00000000-0005-0000-0000-000012000000}"/>
    <cellStyle name="Normal 3" xfId="19" xr:uid="{00000000-0005-0000-0000-000013000000}"/>
    <cellStyle name="Normal 3 2" xfId="27" xr:uid="{00000000-0005-0000-0000-000014000000}"/>
    <cellStyle name="Normal 3 2 2" xfId="30" xr:uid="{00000000-0005-0000-0000-000015000000}"/>
    <cellStyle name="Normal 4" xfId="7" xr:uid="{00000000-0005-0000-0000-000016000000}"/>
    <cellStyle name="Normal 4 2" xfId="33" xr:uid="{00000000-0005-0000-0000-000017000000}"/>
    <cellStyle name="Normal 5" xfId="21" xr:uid="{00000000-0005-0000-0000-000018000000}"/>
    <cellStyle name="Normal 6" xfId="23" xr:uid="{00000000-0005-0000-0000-000019000000}"/>
    <cellStyle name="Normal 6 2" xfId="24" xr:uid="{00000000-0005-0000-0000-00001A000000}"/>
    <cellStyle name="Normal 7" xfId="29" xr:uid="{00000000-0005-0000-0000-00001B000000}"/>
    <cellStyle name="Normal_Provisión ctas incobrables" xfId="31" xr:uid="{00000000-0005-0000-0000-00001C000000}"/>
    <cellStyle name="Porcentaje 2" xfId="8" xr:uid="{00000000-0005-0000-0000-00001D000000}"/>
    <cellStyle name="Porcentual 2" xfId="9" xr:uid="{00000000-0005-0000-0000-00001E000000}"/>
    <cellStyle name="Porcentual 2 2" xfId="10" xr:uid="{00000000-0005-0000-0000-00001F000000}"/>
    <cellStyle name="Porcentual 2 3" xfId="25" xr:uid="{00000000-0005-0000-0000-000020000000}"/>
    <cellStyle name="Porcentual 3" xfId="11" xr:uid="{00000000-0005-0000-0000-000021000000}"/>
    <cellStyle name="Porcentual 4" xfId="12" xr:uid="{00000000-0005-0000-0000-000022000000}"/>
    <cellStyle name="Porcentual 4 2" xfId="16" xr:uid="{00000000-0005-0000-0000-00002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619125</xdr:colOff>
      <xdr:row>12</xdr:row>
      <xdr:rowOff>57151</xdr:rowOff>
    </xdr:from>
    <xdr:to>
      <xdr:col>23</xdr:col>
      <xdr:colOff>628650</xdr:colOff>
      <xdr:row>12</xdr:row>
      <xdr:rowOff>57151</xdr:rowOff>
    </xdr:to>
    <xdr:sp macro="" textlink="">
      <xdr:nvSpPr>
        <xdr:cNvPr id="3" name="Line 489">
          <a:extLst>
            <a:ext uri="{FF2B5EF4-FFF2-40B4-BE49-F238E27FC236}">
              <a16:creationId xmlns:a16="http://schemas.microsoft.com/office/drawing/2014/main" id="{00000000-0008-0000-0000-000003000000}"/>
            </a:ext>
          </a:extLst>
        </xdr:cNvPr>
        <xdr:cNvSpPr>
          <a:spLocks noChangeShapeType="1"/>
        </xdr:cNvSpPr>
      </xdr:nvSpPr>
      <xdr:spPr bwMode="auto">
        <a:xfrm>
          <a:off x="10134600" y="1504951"/>
          <a:ext cx="88011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1</xdr:col>
      <xdr:colOff>180975</xdr:colOff>
      <xdr:row>12</xdr:row>
      <xdr:rowOff>76200</xdr:rowOff>
    </xdr:from>
    <xdr:to>
      <xdr:col>13</xdr:col>
      <xdr:colOff>304800</xdr:colOff>
      <xdr:row>12</xdr:row>
      <xdr:rowOff>76200</xdr:rowOff>
    </xdr:to>
    <xdr:sp macro="" textlink="">
      <xdr:nvSpPr>
        <xdr:cNvPr id="4" name="Line 489">
          <a:extLst>
            <a:ext uri="{FF2B5EF4-FFF2-40B4-BE49-F238E27FC236}">
              <a16:creationId xmlns:a16="http://schemas.microsoft.com/office/drawing/2014/main" id="{00000000-0008-0000-0000-000004000000}"/>
            </a:ext>
          </a:extLst>
        </xdr:cNvPr>
        <xdr:cNvSpPr>
          <a:spLocks noChangeShapeType="1"/>
        </xdr:cNvSpPr>
      </xdr:nvSpPr>
      <xdr:spPr bwMode="auto">
        <a:xfrm>
          <a:off x="866775" y="1524000"/>
          <a:ext cx="89535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24</xdr:col>
      <xdr:colOff>0</xdr:colOff>
      <xdr:row>12</xdr:row>
      <xdr:rowOff>1</xdr:rowOff>
    </xdr:from>
    <xdr:to>
      <xdr:col>27</xdr:col>
      <xdr:colOff>19050</xdr:colOff>
      <xdr:row>12</xdr:row>
      <xdr:rowOff>1</xdr:rowOff>
    </xdr:to>
    <xdr:sp macro="" textlink="">
      <xdr:nvSpPr>
        <xdr:cNvPr id="5" name="Line 489">
          <a:extLst>
            <a:ext uri="{FF2B5EF4-FFF2-40B4-BE49-F238E27FC236}">
              <a16:creationId xmlns:a16="http://schemas.microsoft.com/office/drawing/2014/main" id="{00000000-0008-0000-0000-000005000000}"/>
            </a:ext>
          </a:extLst>
        </xdr:cNvPr>
        <xdr:cNvSpPr>
          <a:spLocks noChangeShapeType="1"/>
        </xdr:cNvSpPr>
      </xdr:nvSpPr>
      <xdr:spPr bwMode="auto">
        <a:xfrm>
          <a:off x="19050000" y="1447801"/>
          <a:ext cx="2409825"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1</xdr:col>
      <xdr:colOff>28574</xdr:colOff>
      <xdr:row>35</xdr:row>
      <xdr:rowOff>47625</xdr:rowOff>
    </xdr:from>
    <xdr:to>
      <xdr:col>7</xdr:col>
      <xdr:colOff>981074</xdr:colOff>
      <xdr:row>35</xdr:row>
      <xdr:rowOff>57150</xdr:rowOff>
    </xdr:to>
    <xdr:sp macro="" textlink="">
      <xdr:nvSpPr>
        <xdr:cNvPr id="6" name="Line 489">
          <a:extLst>
            <a:ext uri="{FF2B5EF4-FFF2-40B4-BE49-F238E27FC236}">
              <a16:creationId xmlns:a16="http://schemas.microsoft.com/office/drawing/2014/main" id="{00000000-0008-0000-0000-000006000000}"/>
            </a:ext>
          </a:extLst>
        </xdr:cNvPr>
        <xdr:cNvSpPr>
          <a:spLocks noChangeShapeType="1"/>
        </xdr:cNvSpPr>
      </xdr:nvSpPr>
      <xdr:spPr bwMode="auto">
        <a:xfrm>
          <a:off x="714374" y="6210300"/>
          <a:ext cx="5000625" cy="9525"/>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8</xdr:col>
      <xdr:colOff>180975</xdr:colOff>
      <xdr:row>35</xdr:row>
      <xdr:rowOff>76201</xdr:rowOff>
    </xdr:from>
    <xdr:to>
      <xdr:col>14</xdr:col>
      <xdr:colOff>828675</xdr:colOff>
      <xdr:row>35</xdr:row>
      <xdr:rowOff>76201</xdr:rowOff>
    </xdr:to>
    <xdr:sp macro="" textlink="">
      <xdr:nvSpPr>
        <xdr:cNvPr id="7" name="Line 489">
          <a:extLst>
            <a:ext uri="{FF2B5EF4-FFF2-40B4-BE49-F238E27FC236}">
              <a16:creationId xmlns:a16="http://schemas.microsoft.com/office/drawing/2014/main" id="{00000000-0008-0000-0000-000007000000}"/>
            </a:ext>
          </a:extLst>
        </xdr:cNvPr>
        <xdr:cNvSpPr>
          <a:spLocks noChangeShapeType="1"/>
        </xdr:cNvSpPr>
      </xdr:nvSpPr>
      <xdr:spPr bwMode="auto">
        <a:xfrm>
          <a:off x="5934075" y="6267451"/>
          <a:ext cx="53340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editAs="oneCell">
    <xdr:from>
      <xdr:col>0</xdr:col>
      <xdr:colOff>171450</xdr:colOff>
      <xdr:row>0</xdr:row>
      <xdr:rowOff>66675</xdr:rowOff>
    </xdr:from>
    <xdr:to>
      <xdr:col>4</xdr:col>
      <xdr:colOff>103803</xdr:colOff>
      <xdr:row>1</xdr:row>
      <xdr:rowOff>121298</xdr:rowOff>
    </xdr:to>
    <xdr:pic>
      <xdr:nvPicPr>
        <xdr:cNvPr id="9" name="image1.jpeg">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6667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85725</xdr:rowOff>
    </xdr:from>
    <xdr:to>
      <xdr:col>3</xdr:col>
      <xdr:colOff>151428</xdr:colOff>
      <xdr:row>1</xdr:row>
      <xdr:rowOff>170828</xdr:rowOff>
    </xdr:to>
    <xdr:pic>
      <xdr:nvPicPr>
        <xdr:cNvPr id="5" name="image1.jpeg">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8572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66675</xdr:rowOff>
    </xdr:from>
    <xdr:to>
      <xdr:col>2</xdr:col>
      <xdr:colOff>732453</xdr:colOff>
      <xdr:row>2</xdr:row>
      <xdr:rowOff>16523</xdr:rowOff>
    </xdr:to>
    <xdr:pic>
      <xdr:nvPicPr>
        <xdr:cNvPr id="4" name="image1.jpeg">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6667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61451</xdr:colOff>
      <xdr:row>0</xdr:row>
      <xdr:rowOff>61451</xdr:rowOff>
    </xdr:from>
    <xdr:to>
      <xdr:col>2</xdr:col>
      <xdr:colOff>22420</xdr:colOff>
      <xdr:row>1</xdr:row>
      <xdr:rowOff>284349</xdr:rowOff>
    </xdr:to>
    <xdr:pic>
      <xdr:nvPicPr>
        <xdr:cNvPr id="4" name="image1.jpe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451" y="61451"/>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53512</xdr:colOff>
      <xdr:row>0</xdr:row>
      <xdr:rowOff>53511</xdr:rowOff>
    </xdr:from>
    <xdr:to>
      <xdr:col>2</xdr:col>
      <xdr:colOff>677765</xdr:colOff>
      <xdr:row>1</xdr:row>
      <xdr:rowOff>187224</xdr:rowOff>
    </xdr:to>
    <xdr:pic>
      <xdr:nvPicPr>
        <xdr:cNvPr id="4" name="image1.jpeg">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512" y="53511"/>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5"/>
  <sheetViews>
    <sheetView topLeftCell="A18" zoomScaleNormal="100" workbookViewId="0">
      <pane xSplit="1" topLeftCell="B1" activePane="topRight" state="frozen"/>
      <selection activeCell="A12" sqref="A12"/>
      <selection pane="topRight" activeCell="E8" sqref="E8"/>
    </sheetView>
  </sheetViews>
  <sheetFormatPr baseColWidth="10" defaultColWidth="0" defaultRowHeight="10.199999999999999" x14ac:dyDescent="0.2"/>
  <cols>
    <col min="1" max="1" width="10.33203125" style="2" customWidth="1"/>
    <col min="2" max="2" width="11.33203125" style="2" customWidth="1"/>
    <col min="3" max="3" width="9.44140625" style="2" customWidth="1"/>
    <col min="4" max="4" width="9.6640625" style="2" customWidth="1"/>
    <col min="5" max="5" width="10.5546875" style="2" customWidth="1"/>
    <col min="6" max="6" width="10.33203125" style="2" customWidth="1"/>
    <col min="7" max="7" width="9.44140625" style="2" customWidth="1"/>
    <col min="8" max="8" width="15.33203125" style="2" customWidth="1"/>
    <col min="9" max="9" width="12.44140625" style="2" customWidth="1"/>
    <col min="10" max="10" width="8.88671875" style="2" customWidth="1"/>
    <col min="11" max="11" width="14" style="2" customWidth="1"/>
    <col min="12" max="12" width="12.109375" style="2" customWidth="1"/>
    <col min="13" max="13" width="10.6640625" style="2" customWidth="1"/>
    <col min="14" max="14" width="13.88671875" style="2" customWidth="1"/>
    <col min="15" max="15" width="13.6640625" style="2" customWidth="1"/>
    <col min="16" max="16" width="12.5546875" style="2" customWidth="1"/>
    <col min="17" max="17" width="19" style="2" customWidth="1"/>
    <col min="18" max="18" width="15.5546875" style="2" customWidth="1"/>
    <col min="19" max="19" width="14.5546875" style="2" customWidth="1"/>
    <col min="20" max="20" width="10.6640625" style="2" customWidth="1"/>
    <col min="21" max="21" width="10.88671875" style="2" customWidth="1"/>
    <col min="22" max="22" width="12.109375" style="2" customWidth="1"/>
    <col min="23" max="23" width="8.88671875" style="2" customWidth="1"/>
    <col min="24" max="24" width="11.109375" style="2" customWidth="1"/>
    <col min="25" max="25" width="10.6640625" style="2" customWidth="1"/>
    <col min="26" max="26" width="11.33203125" style="2" customWidth="1"/>
    <col min="27" max="27" width="13.88671875" style="2" customWidth="1"/>
    <col min="28" max="28" width="13.5546875" style="2" customWidth="1"/>
    <col min="29" max="29" width="10.88671875" style="2" customWidth="1"/>
    <col min="30" max="31" width="11.44140625" style="2" customWidth="1"/>
    <col min="32" max="16384" width="11.44140625" style="2" hidden="1"/>
  </cols>
  <sheetData>
    <row r="1" spans="1:30" ht="38.25" customHeight="1" x14ac:dyDescent="0.2">
      <c r="A1" s="298" t="s">
        <v>3239</v>
      </c>
      <c r="B1" s="299"/>
      <c r="C1" s="299"/>
      <c r="D1" s="299"/>
      <c r="E1" s="299"/>
      <c r="F1" s="299"/>
      <c r="G1" s="299"/>
      <c r="H1" s="299"/>
      <c r="I1" s="299"/>
      <c r="J1" s="299"/>
      <c r="K1" s="299"/>
      <c r="L1" s="299"/>
      <c r="M1" s="299"/>
      <c r="N1" s="299"/>
      <c r="O1" s="299"/>
      <c r="P1" s="299"/>
      <c r="Q1" s="299"/>
      <c r="R1" s="299"/>
      <c r="S1" s="299"/>
      <c r="T1" s="299"/>
      <c r="U1" s="299"/>
      <c r="V1" s="299"/>
      <c r="W1" s="299"/>
      <c r="X1" s="299"/>
      <c r="Y1" s="299"/>
      <c r="Z1" s="299"/>
      <c r="AA1" s="299"/>
      <c r="AB1" s="299"/>
      <c r="AC1" s="299"/>
      <c r="AD1" s="299"/>
    </row>
    <row r="2" spans="1:30" ht="24" customHeight="1" x14ac:dyDescent="0.2">
      <c r="A2" s="298"/>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row>
    <row r="3" spans="1:30" ht="16.2" thickBot="1" x14ac:dyDescent="0.25">
      <c r="A3" s="300" t="s">
        <v>3240</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row>
    <row r="4" spans="1:30" ht="16.2" thickBot="1" x14ac:dyDescent="0.25">
      <c r="A4" s="149" t="s">
        <v>3234</v>
      </c>
      <c r="B4" s="150"/>
      <c r="C4" s="227"/>
      <c r="D4" s="155"/>
      <c r="E4" s="156"/>
      <c r="F4" s="157"/>
      <c r="G4" s="157"/>
      <c r="H4" s="157"/>
      <c r="I4" s="157"/>
      <c r="J4" s="157"/>
      <c r="K4" s="157"/>
      <c r="L4" s="157"/>
      <c r="M4" s="152" t="s">
        <v>3255</v>
      </c>
      <c r="N4" s="158"/>
      <c r="O4" s="225" t="s">
        <v>3269</v>
      </c>
      <c r="P4" s="154"/>
      <c r="Q4" s="154"/>
      <c r="R4" s="157"/>
      <c r="S4" s="157"/>
      <c r="T4" s="157"/>
      <c r="U4" s="157"/>
      <c r="V4" s="157"/>
      <c r="W4" s="157"/>
      <c r="X4" s="157"/>
      <c r="Y4" s="157"/>
      <c r="Z4" s="159"/>
      <c r="AA4" s="302" t="s">
        <v>3238</v>
      </c>
      <c r="AB4" s="302"/>
      <c r="AC4" s="307" t="s">
        <v>3241</v>
      </c>
      <c r="AD4" s="308"/>
    </row>
    <row r="5" spans="1:30" ht="16.2" thickBot="1" x14ac:dyDescent="0.25">
      <c r="A5" s="149" t="s">
        <v>3235</v>
      </c>
      <c r="B5" s="150"/>
      <c r="C5" s="151"/>
      <c r="D5" s="157"/>
      <c r="E5" s="157"/>
      <c r="F5" s="157"/>
      <c r="G5" s="157"/>
      <c r="H5" s="152" t="s">
        <v>3237</v>
      </c>
      <c r="I5" s="153">
        <v>45369</v>
      </c>
      <c r="J5" s="157"/>
      <c r="K5" s="157"/>
      <c r="L5" s="157"/>
      <c r="M5" s="161"/>
      <c r="N5" s="161"/>
      <c r="O5" s="161"/>
      <c r="P5" s="161"/>
      <c r="Q5" s="161"/>
      <c r="R5" s="161"/>
      <c r="S5" s="161"/>
      <c r="T5" s="161"/>
      <c r="U5" s="161"/>
      <c r="V5" s="161"/>
      <c r="W5" s="161"/>
      <c r="X5" s="161"/>
      <c r="Y5" s="161"/>
      <c r="Z5" s="162"/>
      <c r="AA5" s="303"/>
      <c r="AB5" s="304"/>
      <c r="AC5" s="309"/>
      <c r="AD5" s="310"/>
    </row>
    <row r="6" spans="1:30" ht="16.2" thickBot="1" x14ac:dyDescent="0.25">
      <c r="A6" s="160" t="s">
        <v>3236</v>
      </c>
      <c r="B6" s="151"/>
      <c r="C6" s="157"/>
      <c r="D6" s="157"/>
      <c r="E6" s="157"/>
      <c r="F6" s="157"/>
      <c r="G6" s="159"/>
      <c r="H6" s="152" t="s">
        <v>3237</v>
      </c>
      <c r="I6" s="153">
        <v>45369</v>
      </c>
      <c r="J6" s="157"/>
      <c r="K6" s="157"/>
      <c r="L6" s="157"/>
      <c r="M6" s="157"/>
      <c r="N6" s="157"/>
      <c r="O6" s="157"/>
      <c r="P6" s="157"/>
      <c r="Q6" s="157"/>
      <c r="R6" s="157"/>
      <c r="S6" s="157"/>
      <c r="T6" s="157"/>
      <c r="U6" s="157"/>
      <c r="V6" s="157"/>
      <c r="W6" s="157"/>
      <c r="X6" s="157"/>
      <c r="Y6" s="157"/>
      <c r="Z6" s="159"/>
      <c r="AA6" s="305"/>
      <c r="AB6" s="306"/>
      <c r="AC6" s="311"/>
      <c r="AD6" s="312"/>
    </row>
    <row r="8" spans="1:30" x14ac:dyDescent="0.2">
      <c r="A8" s="4"/>
      <c r="B8" s="4"/>
      <c r="C8" s="4"/>
      <c r="D8" s="4"/>
    </row>
    <row r="9" spans="1:30" x14ac:dyDescent="0.2">
      <c r="A9" s="3" t="s">
        <v>140</v>
      </c>
      <c r="B9" s="4"/>
      <c r="C9" s="4"/>
      <c r="D9" s="4"/>
    </row>
    <row r="10" spans="1:30" x14ac:dyDescent="0.2">
      <c r="A10" s="5" t="s">
        <v>123</v>
      </c>
      <c r="B10" s="5"/>
      <c r="C10" s="4"/>
      <c r="D10" s="4"/>
    </row>
    <row r="11" spans="1:30" x14ac:dyDescent="0.2">
      <c r="A11" s="4"/>
      <c r="B11" s="4"/>
      <c r="C11" s="4"/>
      <c r="D11" s="4"/>
    </row>
    <row r="12" spans="1:30" x14ac:dyDescent="0.2">
      <c r="A12" s="3" t="s">
        <v>45</v>
      </c>
      <c r="B12" s="4"/>
      <c r="C12" s="4"/>
      <c r="D12" s="4"/>
      <c r="E12" s="4"/>
      <c r="F12" s="4"/>
      <c r="G12" s="4"/>
      <c r="H12" s="4"/>
      <c r="I12" s="4"/>
      <c r="J12" s="4"/>
      <c r="K12" s="4"/>
      <c r="L12" s="4"/>
      <c r="M12" s="4"/>
      <c r="N12" s="4"/>
      <c r="O12" s="12"/>
      <c r="P12" s="12"/>
      <c r="Q12" s="4"/>
      <c r="R12" s="4"/>
      <c r="S12" s="4"/>
      <c r="T12" s="4"/>
      <c r="U12" s="4"/>
      <c r="V12" s="4"/>
      <c r="W12" s="4"/>
      <c r="X12" s="4"/>
      <c r="Y12" s="4"/>
      <c r="Z12" s="13"/>
      <c r="AA12" s="13"/>
    </row>
    <row r="13" spans="1:30" ht="15" x14ac:dyDescent="0.25">
      <c r="B13" s="7"/>
      <c r="C13" s="7"/>
      <c r="D13" s="7"/>
      <c r="E13" s="7"/>
      <c r="F13" s="7"/>
      <c r="G13" s="7"/>
      <c r="H13" s="7"/>
      <c r="I13" s="7"/>
      <c r="J13" s="7"/>
      <c r="K13" s="7"/>
      <c r="L13" s="7"/>
      <c r="M13" s="7"/>
      <c r="N13" s="94" t="s">
        <v>3226</v>
      </c>
      <c r="O13" s="15"/>
      <c r="P13" s="15"/>
      <c r="Q13" s="7"/>
      <c r="R13" s="7"/>
      <c r="S13" s="7"/>
      <c r="T13" s="86"/>
      <c r="U13" s="86"/>
      <c r="V13" s="7"/>
      <c r="W13" s="7"/>
      <c r="X13" s="7"/>
      <c r="Y13" s="7"/>
      <c r="Z13" s="243" t="s">
        <v>3263</v>
      </c>
      <c r="AA13" s="16"/>
    </row>
    <row r="14" spans="1:30" ht="11.25" customHeight="1" x14ac:dyDescent="0.2">
      <c r="A14" s="278" t="s">
        <v>11</v>
      </c>
      <c r="B14" s="281" t="s">
        <v>138</v>
      </c>
      <c r="C14" s="282"/>
      <c r="D14" s="282"/>
      <c r="E14" s="282"/>
      <c r="F14" s="282"/>
      <c r="G14" s="282"/>
      <c r="H14" s="282"/>
      <c r="I14" s="282"/>
      <c r="J14" s="282"/>
      <c r="K14" s="282"/>
      <c r="L14" s="282"/>
      <c r="M14" s="282"/>
      <c r="N14" s="282"/>
      <c r="O14" s="282"/>
      <c r="P14" s="282"/>
      <c r="Q14" s="282"/>
      <c r="R14" s="282"/>
      <c r="S14" s="282"/>
      <c r="T14" s="282"/>
      <c r="U14" s="282"/>
      <c r="V14" s="282"/>
      <c r="W14" s="282"/>
      <c r="X14" s="283"/>
      <c r="Y14" s="281" t="s">
        <v>160</v>
      </c>
      <c r="Z14" s="282"/>
      <c r="AA14" s="283"/>
      <c r="AB14" s="291" t="s">
        <v>162</v>
      </c>
      <c r="AC14" s="292"/>
      <c r="AD14" s="293"/>
    </row>
    <row r="15" spans="1:30" s="1" customFormat="1" ht="22.5" customHeight="1" x14ac:dyDescent="0.25">
      <c r="A15" s="279"/>
      <c r="B15" s="285" t="s">
        <v>35</v>
      </c>
      <c r="C15" s="286"/>
      <c r="D15" s="286"/>
      <c r="E15" s="286"/>
      <c r="F15" s="287"/>
      <c r="G15" s="285" t="s">
        <v>37</v>
      </c>
      <c r="H15" s="286"/>
      <c r="I15" s="286"/>
      <c r="J15" s="286"/>
      <c r="K15" s="286"/>
      <c r="L15" s="286"/>
      <c r="M15" s="287"/>
      <c r="N15" s="285" t="s">
        <v>172</v>
      </c>
      <c r="O15" s="286"/>
      <c r="P15" s="286"/>
      <c r="Q15" s="286"/>
      <c r="R15" s="287"/>
      <c r="S15" s="285" t="s">
        <v>36</v>
      </c>
      <c r="T15" s="286"/>
      <c r="U15" s="286"/>
      <c r="V15" s="286"/>
      <c r="W15" s="286"/>
      <c r="X15" s="287"/>
      <c r="Y15" s="11" t="s">
        <v>57</v>
      </c>
      <c r="Z15" s="297" t="s">
        <v>59</v>
      </c>
      <c r="AA15" s="297"/>
      <c r="AB15" s="294"/>
      <c r="AC15" s="295"/>
      <c r="AD15" s="296"/>
    </row>
    <row r="16" spans="1:30" ht="107.25" customHeight="1" x14ac:dyDescent="0.2">
      <c r="A16" s="279"/>
      <c r="B16" s="23" t="s">
        <v>39</v>
      </c>
      <c r="C16" s="23" t="s">
        <v>40</v>
      </c>
      <c r="D16" s="23" t="s">
        <v>41</v>
      </c>
      <c r="E16" s="23" t="s">
        <v>182</v>
      </c>
      <c r="F16" s="23" t="s">
        <v>183</v>
      </c>
      <c r="G16" s="23" t="s">
        <v>42</v>
      </c>
      <c r="H16" s="11" t="s">
        <v>129</v>
      </c>
      <c r="I16" s="11" t="s">
        <v>130</v>
      </c>
      <c r="J16" s="11" t="s">
        <v>32</v>
      </c>
      <c r="K16" s="11" t="s">
        <v>43</v>
      </c>
      <c r="L16" s="11" t="s">
        <v>51</v>
      </c>
      <c r="M16" s="11" t="s">
        <v>34</v>
      </c>
      <c r="N16" s="23" t="s">
        <v>171</v>
      </c>
      <c r="O16" s="11" t="s">
        <v>173</v>
      </c>
      <c r="P16" s="11" t="s">
        <v>174</v>
      </c>
      <c r="Q16" s="23" t="s">
        <v>52</v>
      </c>
      <c r="R16" s="11" t="s">
        <v>44</v>
      </c>
      <c r="S16" s="11" t="s">
        <v>134</v>
      </c>
      <c r="T16" s="11" t="s">
        <v>53</v>
      </c>
      <c r="U16" s="11" t="s">
        <v>135</v>
      </c>
      <c r="V16" s="11" t="s">
        <v>136</v>
      </c>
      <c r="W16" s="11" t="s">
        <v>158</v>
      </c>
      <c r="X16" s="11" t="s">
        <v>159</v>
      </c>
      <c r="Y16" s="23" t="s">
        <v>58</v>
      </c>
      <c r="Z16" s="11" t="s">
        <v>137</v>
      </c>
      <c r="AA16" s="11" t="s">
        <v>61</v>
      </c>
      <c r="AB16" s="11" t="s">
        <v>60</v>
      </c>
      <c r="AC16" s="11" t="s">
        <v>55</v>
      </c>
      <c r="AD16" s="24" t="s">
        <v>56</v>
      </c>
    </row>
    <row r="17" spans="1:31" s="1" customFormat="1" x14ac:dyDescent="0.25">
      <c r="A17" s="280"/>
      <c r="B17" s="6" t="s">
        <v>1</v>
      </c>
      <c r="C17" s="6" t="s">
        <v>2</v>
      </c>
      <c r="D17" s="6" t="s">
        <v>3</v>
      </c>
      <c r="E17" s="6" t="s">
        <v>4</v>
      </c>
      <c r="F17" s="6" t="s">
        <v>5</v>
      </c>
      <c r="G17" s="28" t="s">
        <v>6</v>
      </c>
      <c r="H17" s="28" t="s">
        <v>33</v>
      </c>
      <c r="I17" s="6" t="s">
        <v>8</v>
      </c>
      <c r="J17" s="28" t="s">
        <v>131</v>
      </c>
      <c r="K17" s="28" t="s">
        <v>185</v>
      </c>
      <c r="L17" s="28" t="s">
        <v>177</v>
      </c>
      <c r="M17" s="28" t="s">
        <v>132</v>
      </c>
      <c r="N17" s="6" t="s">
        <v>127</v>
      </c>
      <c r="O17" s="28" t="s">
        <v>133</v>
      </c>
      <c r="P17" s="6" t="s">
        <v>175</v>
      </c>
      <c r="Q17" s="28" t="s">
        <v>176</v>
      </c>
      <c r="R17" s="28" t="s">
        <v>178</v>
      </c>
      <c r="S17" s="6" t="s">
        <v>169</v>
      </c>
      <c r="T17" s="28" t="s">
        <v>179</v>
      </c>
      <c r="U17" s="6" t="s">
        <v>28</v>
      </c>
      <c r="V17" s="6" t="s">
        <v>29</v>
      </c>
      <c r="W17" s="28" t="s">
        <v>46</v>
      </c>
      <c r="X17" s="28" t="s">
        <v>47</v>
      </c>
      <c r="Y17" s="6" t="s">
        <v>48</v>
      </c>
      <c r="Z17" s="6" t="s">
        <v>49</v>
      </c>
      <c r="AA17" s="6" t="s">
        <v>170</v>
      </c>
      <c r="AB17" s="28" t="s">
        <v>180</v>
      </c>
      <c r="AC17" s="28" t="s">
        <v>139</v>
      </c>
      <c r="AD17" s="28" t="s">
        <v>181</v>
      </c>
    </row>
    <row r="18" spans="1:31" x14ac:dyDescent="0.2">
      <c r="A18" s="8" t="s">
        <v>12</v>
      </c>
      <c r="B18" s="17"/>
      <c r="C18" s="17"/>
      <c r="D18" s="17"/>
      <c r="E18" s="17"/>
      <c r="F18" s="17"/>
      <c r="G18" s="34">
        <v>0.12</v>
      </c>
      <c r="H18" s="35">
        <f>B18*G18</f>
        <v>0</v>
      </c>
      <c r="I18" s="17"/>
      <c r="J18" s="35">
        <v>0</v>
      </c>
      <c r="K18" s="35">
        <f>(((B18-F18)*G18)+I18)</f>
        <v>0</v>
      </c>
      <c r="L18" s="35">
        <f>+(H18+I18)-K18</f>
        <v>0</v>
      </c>
      <c r="M18" s="35">
        <f>+J18+K18</f>
        <v>0</v>
      </c>
      <c r="N18" s="18"/>
      <c r="O18" s="36">
        <f t="shared" ref="O18:O29" si="0">+N18*G18</f>
        <v>0</v>
      </c>
      <c r="P18" s="18"/>
      <c r="Q18" s="34">
        <f>IF(SUM(B18:E18)=0,0%,+(B18+C18+E18)/(B18+C18+D18+E18))</f>
        <v>0</v>
      </c>
      <c r="R18" s="35">
        <f>+(O18+P18)*Q18</f>
        <v>0</v>
      </c>
      <c r="S18" s="17"/>
      <c r="T18" s="226"/>
      <c r="U18" s="18"/>
      <c r="V18" s="18"/>
      <c r="W18" s="35">
        <f t="shared" ref="W18:W29" si="1">ABS(IF((M18-R18-S18-T18-U18+V18)&lt;0,(M18-R18-S18-T18-U18+V18),0))</f>
        <v>0</v>
      </c>
      <c r="X18" s="35">
        <f t="shared" ref="X18:X29" si="2">+IF((M18-R18-S18-T18-U18+V18)&gt;0,(M18-R18-S18-T18-U18+V18),0)</f>
        <v>0</v>
      </c>
      <c r="Y18" s="17">
        <v>163932.69</v>
      </c>
      <c r="Z18" s="17">
        <f>32068.46+24497.53</f>
        <v>56565.99</v>
      </c>
      <c r="AA18" s="9">
        <v>0</v>
      </c>
      <c r="AB18" s="37">
        <f>+Y18-B18-C18-D18-E18</f>
        <v>163932.69</v>
      </c>
      <c r="AC18" s="37">
        <f>Z18-W18</f>
        <v>56565.99</v>
      </c>
      <c r="AD18" s="35">
        <f>AA18-X18</f>
        <v>0</v>
      </c>
      <c r="AE18" s="88">
        <f>+B18+D18</f>
        <v>0</v>
      </c>
    </row>
    <row r="19" spans="1:31" x14ac:dyDescent="0.2">
      <c r="A19" s="8" t="s">
        <v>13</v>
      </c>
      <c r="B19" s="17"/>
      <c r="C19" s="17"/>
      <c r="D19" s="17"/>
      <c r="E19" s="17"/>
      <c r="F19" s="17"/>
      <c r="G19" s="34">
        <v>0.12</v>
      </c>
      <c r="H19" s="35">
        <f t="shared" ref="H19:H29" si="3">B19*G19</f>
        <v>0</v>
      </c>
      <c r="I19" s="17"/>
      <c r="J19" s="35">
        <f>+L18</f>
        <v>0</v>
      </c>
      <c r="K19" s="35">
        <f t="shared" ref="K19:K29" si="4">(((B19-F19)*G19)+I19)</f>
        <v>0</v>
      </c>
      <c r="L19" s="35">
        <f t="shared" ref="L19:L24" si="5">+(H19+I19)-K19</f>
        <v>0</v>
      </c>
      <c r="M19" s="35">
        <f t="shared" ref="M19:M29" si="6">+J19+K19</f>
        <v>0</v>
      </c>
      <c r="N19" s="18"/>
      <c r="O19" s="36">
        <f t="shared" si="0"/>
        <v>0</v>
      </c>
      <c r="P19" s="18"/>
      <c r="Q19" s="34">
        <f>IF(SUM(B19:E19)=0,0%,+(B19+C19+E19)/(B19+C19+D19+E19))</f>
        <v>0</v>
      </c>
      <c r="R19" s="35">
        <f t="shared" ref="R19:R29" si="7">+(O19+P19)*Q19</f>
        <v>0</v>
      </c>
      <c r="S19" s="17"/>
      <c r="T19" s="35">
        <f>+W18</f>
        <v>0</v>
      </c>
      <c r="U19" s="18"/>
      <c r="V19" s="18"/>
      <c r="W19" s="35">
        <f t="shared" si="1"/>
        <v>0</v>
      </c>
      <c r="X19" s="35">
        <f t="shared" si="2"/>
        <v>0</v>
      </c>
      <c r="Y19" s="17">
        <v>167652.29999999999</v>
      </c>
      <c r="Z19" s="17">
        <f>31022.62+25866.03</f>
        <v>56888.649999999994</v>
      </c>
      <c r="AA19" s="17">
        <v>0</v>
      </c>
      <c r="AB19" s="37">
        <f t="shared" ref="AB19:AB28" si="8">+Y19-B19-C19-D19-E19</f>
        <v>167652.29999999999</v>
      </c>
      <c r="AC19" s="37">
        <f t="shared" ref="AC19:AC29" si="9">Z19-W19</f>
        <v>56888.649999999994</v>
      </c>
      <c r="AD19" s="35">
        <f t="shared" ref="AD19:AD29" si="10">AA19-X19</f>
        <v>0</v>
      </c>
      <c r="AE19" s="88">
        <f t="shared" ref="AE19:AE29" si="11">+B19+D19</f>
        <v>0</v>
      </c>
    </row>
    <row r="20" spans="1:31" x14ac:dyDescent="0.2">
      <c r="A20" s="8" t="s">
        <v>14</v>
      </c>
      <c r="B20" s="17"/>
      <c r="C20" s="17"/>
      <c r="D20" s="17"/>
      <c r="E20" s="17"/>
      <c r="F20" s="17"/>
      <c r="G20" s="34">
        <v>0.12</v>
      </c>
      <c r="H20" s="35">
        <f t="shared" si="3"/>
        <v>0</v>
      </c>
      <c r="I20" s="17"/>
      <c r="J20" s="35">
        <f t="shared" ref="J20:J29" si="12">+L19</f>
        <v>0</v>
      </c>
      <c r="K20" s="35">
        <f t="shared" si="4"/>
        <v>0</v>
      </c>
      <c r="L20" s="35">
        <f t="shared" si="5"/>
        <v>0</v>
      </c>
      <c r="M20" s="35">
        <f t="shared" si="6"/>
        <v>0</v>
      </c>
      <c r="N20" s="18"/>
      <c r="O20" s="36">
        <f t="shared" si="0"/>
        <v>0</v>
      </c>
      <c r="P20" s="18"/>
      <c r="Q20" s="34">
        <f t="shared" ref="Q20:Q29" si="13">IF(SUM(B20:E20)=0,0%,+(B20+C20+E20)/(B20+C20+D20+E20))</f>
        <v>0</v>
      </c>
      <c r="R20" s="35">
        <f t="shared" si="7"/>
        <v>0</v>
      </c>
      <c r="S20" s="17"/>
      <c r="T20" s="35">
        <f>+W19</f>
        <v>0</v>
      </c>
      <c r="U20" s="18"/>
      <c r="V20" s="18"/>
      <c r="W20" s="35">
        <f>ABS(IF((M20-R20-S20-T20-U20+V20)&lt;0,(M20-R20-S20-T20-U20+V20),0))</f>
        <v>0</v>
      </c>
      <c r="X20" s="35">
        <f t="shared" si="2"/>
        <v>0</v>
      </c>
      <c r="Y20" s="17">
        <v>215937.36</v>
      </c>
      <c r="Z20" s="17">
        <f>28479.29+30291.24</f>
        <v>58770.53</v>
      </c>
      <c r="AA20" s="17">
        <v>0</v>
      </c>
      <c r="AB20" s="37">
        <f t="shared" si="8"/>
        <v>215937.36</v>
      </c>
      <c r="AC20" s="37">
        <f>Z20-W20</f>
        <v>58770.53</v>
      </c>
      <c r="AD20" s="35">
        <f t="shared" si="10"/>
        <v>0</v>
      </c>
      <c r="AE20" s="88">
        <f t="shared" si="11"/>
        <v>0</v>
      </c>
    </row>
    <row r="21" spans="1:31" x14ac:dyDescent="0.2">
      <c r="A21" s="8" t="s">
        <v>15</v>
      </c>
      <c r="B21" s="17"/>
      <c r="C21" s="17"/>
      <c r="D21" s="17"/>
      <c r="E21" s="17"/>
      <c r="F21" s="17"/>
      <c r="G21" s="34">
        <v>0.12</v>
      </c>
      <c r="H21" s="35">
        <f t="shared" si="3"/>
        <v>0</v>
      </c>
      <c r="I21" s="17"/>
      <c r="J21" s="35">
        <f t="shared" si="12"/>
        <v>0</v>
      </c>
      <c r="K21" s="35">
        <f t="shared" si="4"/>
        <v>0</v>
      </c>
      <c r="L21" s="35">
        <f t="shared" si="5"/>
        <v>0</v>
      </c>
      <c r="M21" s="35">
        <f t="shared" si="6"/>
        <v>0</v>
      </c>
      <c r="N21" s="18"/>
      <c r="O21" s="36">
        <f t="shared" si="0"/>
        <v>0</v>
      </c>
      <c r="P21" s="18"/>
      <c r="Q21" s="34">
        <f t="shared" si="13"/>
        <v>0</v>
      </c>
      <c r="R21" s="35">
        <f t="shared" si="7"/>
        <v>0</v>
      </c>
      <c r="S21" s="17"/>
      <c r="T21" s="35">
        <f t="shared" ref="T21:T28" si="14">+W20</f>
        <v>0</v>
      </c>
      <c r="U21" s="18"/>
      <c r="V21" s="18"/>
      <c r="W21" s="35">
        <f t="shared" si="1"/>
        <v>0</v>
      </c>
      <c r="X21" s="35">
        <f t="shared" si="2"/>
        <v>0</v>
      </c>
      <c r="Y21" s="17">
        <v>225802.89</v>
      </c>
      <c r="Z21" s="17">
        <f>27118.6+34789.08</f>
        <v>61907.68</v>
      </c>
      <c r="AA21" s="17">
        <v>0</v>
      </c>
      <c r="AB21" s="37">
        <f t="shared" si="8"/>
        <v>225802.89</v>
      </c>
      <c r="AC21" s="37">
        <f t="shared" si="9"/>
        <v>61907.68</v>
      </c>
      <c r="AD21" s="35">
        <f t="shared" si="10"/>
        <v>0</v>
      </c>
      <c r="AE21" s="88">
        <f t="shared" si="11"/>
        <v>0</v>
      </c>
    </row>
    <row r="22" spans="1:31" x14ac:dyDescent="0.2">
      <c r="A22" s="8" t="s">
        <v>16</v>
      </c>
      <c r="B22" s="17"/>
      <c r="C22" s="17"/>
      <c r="D22" s="17"/>
      <c r="E22" s="17"/>
      <c r="F22" s="17"/>
      <c r="G22" s="34">
        <v>0.12</v>
      </c>
      <c r="H22" s="35">
        <f t="shared" si="3"/>
        <v>0</v>
      </c>
      <c r="I22" s="17"/>
      <c r="J22" s="35">
        <f t="shared" si="12"/>
        <v>0</v>
      </c>
      <c r="K22" s="35">
        <f t="shared" si="4"/>
        <v>0</v>
      </c>
      <c r="L22" s="35">
        <f t="shared" si="5"/>
        <v>0</v>
      </c>
      <c r="M22" s="35">
        <f t="shared" si="6"/>
        <v>0</v>
      </c>
      <c r="N22" s="18"/>
      <c r="O22" s="36">
        <f t="shared" si="0"/>
        <v>0</v>
      </c>
      <c r="P22" s="18"/>
      <c r="Q22" s="34">
        <f>IF(SUM(B22:E22)=0,0%,+(B22+C22+E22)/(B22+C22+D22+E22))</f>
        <v>0</v>
      </c>
      <c r="R22" s="35">
        <f t="shared" si="7"/>
        <v>0</v>
      </c>
      <c r="S22" s="17"/>
      <c r="T22" s="35">
        <f t="shared" si="14"/>
        <v>0</v>
      </c>
      <c r="U22" s="18"/>
      <c r="V22" s="18"/>
      <c r="W22" s="35">
        <f t="shared" si="1"/>
        <v>0</v>
      </c>
      <c r="X22" s="35">
        <f t="shared" si="2"/>
        <v>0</v>
      </c>
      <c r="Y22" s="17">
        <v>260978.18</v>
      </c>
      <c r="Z22" s="17">
        <f>21998.48+41060.4</f>
        <v>63058.880000000005</v>
      </c>
      <c r="AA22" s="17">
        <v>0</v>
      </c>
      <c r="AB22" s="37">
        <f t="shared" si="8"/>
        <v>260978.18</v>
      </c>
      <c r="AC22" s="37">
        <f t="shared" si="9"/>
        <v>63058.880000000005</v>
      </c>
      <c r="AD22" s="35">
        <f t="shared" si="10"/>
        <v>0</v>
      </c>
      <c r="AE22" s="88">
        <f t="shared" si="11"/>
        <v>0</v>
      </c>
    </row>
    <row r="23" spans="1:31" x14ac:dyDescent="0.2">
      <c r="A23" s="8" t="s">
        <v>17</v>
      </c>
      <c r="B23" s="17"/>
      <c r="C23" s="17"/>
      <c r="D23" s="17"/>
      <c r="E23" s="17"/>
      <c r="F23" s="17"/>
      <c r="G23" s="34">
        <v>0.12</v>
      </c>
      <c r="H23" s="35">
        <f t="shared" si="3"/>
        <v>0</v>
      </c>
      <c r="I23" s="17"/>
      <c r="J23" s="35">
        <f t="shared" si="12"/>
        <v>0</v>
      </c>
      <c r="K23" s="35">
        <f t="shared" si="4"/>
        <v>0</v>
      </c>
      <c r="L23" s="35">
        <f t="shared" si="5"/>
        <v>0</v>
      </c>
      <c r="M23" s="35">
        <f t="shared" si="6"/>
        <v>0</v>
      </c>
      <c r="N23" s="18"/>
      <c r="O23" s="36">
        <f t="shared" si="0"/>
        <v>0</v>
      </c>
      <c r="P23" s="18"/>
      <c r="Q23" s="34">
        <f t="shared" si="13"/>
        <v>0</v>
      </c>
      <c r="R23" s="35">
        <f t="shared" si="7"/>
        <v>0</v>
      </c>
      <c r="S23" s="17"/>
      <c r="T23" s="35">
        <f t="shared" si="14"/>
        <v>0</v>
      </c>
      <c r="U23" s="18"/>
      <c r="V23" s="18"/>
      <c r="W23" s="35">
        <f t="shared" si="1"/>
        <v>0</v>
      </c>
      <c r="X23" s="35">
        <f t="shared" si="2"/>
        <v>0</v>
      </c>
      <c r="Y23" s="17">
        <v>399201.29</v>
      </c>
      <c r="Z23" s="17">
        <f>22362.37+44004.31</f>
        <v>66366.679999999993</v>
      </c>
      <c r="AA23" s="17">
        <v>0</v>
      </c>
      <c r="AB23" s="37">
        <f t="shared" si="8"/>
        <v>399201.29</v>
      </c>
      <c r="AC23" s="37">
        <f t="shared" si="9"/>
        <v>66366.679999999993</v>
      </c>
      <c r="AD23" s="35">
        <f t="shared" si="10"/>
        <v>0</v>
      </c>
      <c r="AE23" s="88">
        <f t="shared" si="11"/>
        <v>0</v>
      </c>
    </row>
    <row r="24" spans="1:31" x14ac:dyDescent="0.2">
      <c r="A24" s="8" t="s">
        <v>18</v>
      </c>
      <c r="B24" s="17"/>
      <c r="C24" s="17"/>
      <c r="D24" s="17"/>
      <c r="E24" s="17"/>
      <c r="F24" s="17"/>
      <c r="G24" s="34">
        <v>0.12</v>
      </c>
      <c r="H24" s="35">
        <f t="shared" si="3"/>
        <v>0</v>
      </c>
      <c r="I24" s="17"/>
      <c r="J24" s="35">
        <f t="shared" si="12"/>
        <v>0</v>
      </c>
      <c r="K24" s="35">
        <f t="shared" si="4"/>
        <v>0</v>
      </c>
      <c r="L24" s="35">
        <f t="shared" si="5"/>
        <v>0</v>
      </c>
      <c r="M24" s="35">
        <f t="shared" si="6"/>
        <v>0</v>
      </c>
      <c r="N24" s="18"/>
      <c r="O24" s="36">
        <f t="shared" si="0"/>
        <v>0</v>
      </c>
      <c r="P24" s="18"/>
      <c r="Q24" s="34">
        <f t="shared" si="13"/>
        <v>0</v>
      </c>
      <c r="R24" s="35">
        <f t="shared" si="7"/>
        <v>0</v>
      </c>
      <c r="S24" s="17"/>
      <c r="T24" s="35">
        <f t="shared" si="14"/>
        <v>0</v>
      </c>
      <c r="U24" s="18"/>
      <c r="V24" s="18"/>
      <c r="W24" s="35">
        <f t="shared" si="1"/>
        <v>0</v>
      </c>
      <c r="X24" s="35">
        <f t="shared" si="2"/>
        <v>0</v>
      </c>
      <c r="Y24" s="17">
        <v>290358.40000000002</v>
      </c>
      <c r="Z24" s="17">
        <f>19848.83+47207.33</f>
        <v>67056.160000000003</v>
      </c>
      <c r="AA24" s="17">
        <v>0</v>
      </c>
      <c r="AB24" s="37">
        <f t="shared" si="8"/>
        <v>290358.40000000002</v>
      </c>
      <c r="AC24" s="37">
        <f t="shared" si="9"/>
        <v>67056.160000000003</v>
      </c>
      <c r="AD24" s="35">
        <f t="shared" si="10"/>
        <v>0</v>
      </c>
      <c r="AE24" s="88">
        <f t="shared" si="11"/>
        <v>0</v>
      </c>
    </row>
    <row r="25" spans="1:31" x14ac:dyDescent="0.2">
      <c r="A25" s="8" t="s">
        <v>19</v>
      </c>
      <c r="B25" s="17"/>
      <c r="C25" s="17"/>
      <c r="D25" s="17"/>
      <c r="E25" s="17"/>
      <c r="F25" s="17"/>
      <c r="G25" s="34">
        <v>0.12</v>
      </c>
      <c r="H25" s="35">
        <f t="shared" si="3"/>
        <v>0</v>
      </c>
      <c r="I25" s="17"/>
      <c r="J25" s="35">
        <f t="shared" si="12"/>
        <v>0</v>
      </c>
      <c r="K25" s="35">
        <f t="shared" si="4"/>
        <v>0</v>
      </c>
      <c r="L25" s="35">
        <f>+(H25+I25)-K25</f>
        <v>0</v>
      </c>
      <c r="M25" s="35">
        <f t="shared" si="6"/>
        <v>0</v>
      </c>
      <c r="N25" s="18"/>
      <c r="O25" s="36">
        <f t="shared" si="0"/>
        <v>0</v>
      </c>
      <c r="P25" s="18"/>
      <c r="Q25" s="34">
        <f t="shared" si="13"/>
        <v>0</v>
      </c>
      <c r="R25" s="35">
        <f t="shared" si="7"/>
        <v>0</v>
      </c>
      <c r="S25" s="17"/>
      <c r="T25" s="35">
        <f t="shared" si="14"/>
        <v>0</v>
      </c>
      <c r="U25" s="18"/>
      <c r="V25" s="18"/>
      <c r="W25" s="35">
        <f t="shared" si="1"/>
        <v>0</v>
      </c>
      <c r="X25" s="35">
        <f t="shared" si="2"/>
        <v>0</v>
      </c>
      <c r="Y25" s="17">
        <v>261343.65</v>
      </c>
      <c r="Z25" s="17">
        <f>15068.06+53137.09</f>
        <v>68205.149999999994</v>
      </c>
      <c r="AA25" s="17">
        <v>0</v>
      </c>
      <c r="AB25" s="37">
        <f t="shared" si="8"/>
        <v>261343.65</v>
      </c>
      <c r="AC25" s="37">
        <f t="shared" si="9"/>
        <v>68205.149999999994</v>
      </c>
      <c r="AD25" s="35">
        <f t="shared" si="10"/>
        <v>0</v>
      </c>
      <c r="AE25" s="88">
        <f t="shared" si="11"/>
        <v>0</v>
      </c>
    </row>
    <row r="26" spans="1:31" x14ac:dyDescent="0.2">
      <c r="A26" s="8" t="s">
        <v>20</v>
      </c>
      <c r="B26" s="17"/>
      <c r="C26" s="17"/>
      <c r="D26" s="17"/>
      <c r="E26" s="17"/>
      <c r="F26" s="17"/>
      <c r="G26" s="34">
        <v>0.12</v>
      </c>
      <c r="H26" s="35">
        <f t="shared" si="3"/>
        <v>0</v>
      </c>
      <c r="I26" s="17"/>
      <c r="J26" s="35">
        <f t="shared" si="12"/>
        <v>0</v>
      </c>
      <c r="K26" s="35">
        <f t="shared" si="4"/>
        <v>0</v>
      </c>
      <c r="L26" s="35">
        <f>+(H26+I26)-K26</f>
        <v>0</v>
      </c>
      <c r="M26" s="35">
        <f t="shared" si="6"/>
        <v>0</v>
      </c>
      <c r="N26" s="18"/>
      <c r="O26" s="36">
        <f t="shared" si="0"/>
        <v>0</v>
      </c>
      <c r="P26" s="18"/>
      <c r="Q26" s="34">
        <f t="shared" si="13"/>
        <v>0</v>
      </c>
      <c r="R26" s="35">
        <f t="shared" si="7"/>
        <v>0</v>
      </c>
      <c r="S26" s="17"/>
      <c r="T26" s="35">
        <f t="shared" si="14"/>
        <v>0</v>
      </c>
      <c r="U26" s="18"/>
      <c r="V26" s="18"/>
      <c r="W26" s="35">
        <f t="shared" si="1"/>
        <v>0</v>
      </c>
      <c r="X26" s="35">
        <f t="shared" si="2"/>
        <v>0</v>
      </c>
      <c r="Y26" s="17">
        <v>319978.51</v>
      </c>
      <c r="Z26" s="17">
        <f>14397.59+57940.12</f>
        <v>72337.710000000006</v>
      </c>
      <c r="AA26" s="17">
        <v>0</v>
      </c>
      <c r="AB26" s="37">
        <f t="shared" si="8"/>
        <v>319978.51</v>
      </c>
      <c r="AC26" s="37">
        <f t="shared" si="9"/>
        <v>72337.710000000006</v>
      </c>
      <c r="AD26" s="35">
        <f t="shared" si="10"/>
        <v>0</v>
      </c>
      <c r="AE26" s="88">
        <f t="shared" si="11"/>
        <v>0</v>
      </c>
    </row>
    <row r="27" spans="1:31" x14ac:dyDescent="0.2">
      <c r="A27" s="8" t="s">
        <v>21</v>
      </c>
      <c r="B27" s="17"/>
      <c r="C27" s="17"/>
      <c r="D27" s="17"/>
      <c r="E27" s="17"/>
      <c r="F27" s="17"/>
      <c r="G27" s="34">
        <v>0.12</v>
      </c>
      <c r="H27" s="35">
        <f t="shared" si="3"/>
        <v>0</v>
      </c>
      <c r="I27" s="17"/>
      <c r="J27" s="35">
        <f t="shared" si="12"/>
        <v>0</v>
      </c>
      <c r="K27" s="35">
        <f t="shared" si="4"/>
        <v>0</v>
      </c>
      <c r="L27" s="35">
        <f>+(H27+I27)-K27</f>
        <v>0</v>
      </c>
      <c r="M27" s="35">
        <f t="shared" si="6"/>
        <v>0</v>
      </c>
      <c r="N27" s="18"/>
      <c r="O27" s="36">
        <f t="shared" si="0"/>
        <v>0</v>
      </c>
      <c r="P27" s="18"/>
      <c r="Q27" s="34">
        <f t="shared" si="13"/>
        <v>0</v>
      </c>
      <c r="R27" s="35">
        <f t="shared" si="7"/>
        <v>0</v>
      </c>
      <c r="S27" s="17"/>
      <c r="T27" s="35">
        <f t="shared" si="14"/>
        <v>0</v>
      </c>
      <c r="U27" s="18"/>
      <c r="V27" s="18"/>
      <c r="W27" s="35">
        <f t="shared" si="1"/>
        <v>0</v>
      </c>
      <c r="X27" s="35">
        <f t="shared" si="2"/>
        <v>0</v>
      </c>
      <c r="Y27" s="17"/>
      <c r="Z27" s="17"/>
      <c r="AA27" s="17"/>
      <c r="AB27" s="37">
        <f t="shared" si="8"/>
        <v>0</v>
      </c>
      <c r="AC27" s="37">
        <f t="shared" si="9"/>
        <v>0</v>
      </c>
      <c r="AD27" s="35">
        <f t="shared" si="10"/>
        <v>0</v>
      </c>
      <c r="AE27" s="88">
        <f t="shared" si="11"/>
        <v>0</v>
      </c>
    </row>
    <row r="28" spans="1:31" x14ac:dyDescent="0.2">
      <c r="A28" s="8" t="s">
        <v>22</v>
      </c>
      <c r="B28" s="17"/>
      <c r="C28" s="17"/>
      <c r="D28" s="17"/>
      <c r="E28" s="17"/>
      <c r="F28" s="17"/>
      <c r="G28" s="34">
        <v>0.12</v>
      </c>
      <c r="H28" s="35">
        <f t="shared" si="3"/>
        <v>0</v>
      </c>
      <c r="I28" s="17"/>
      <c r="J28" s="35">
        <f t="shared" si="12"/>
        <v>0</v>
      </c>
      <c r="K28" s="35">
        <f t="shared" si="4"/>
        <v>0</v>
      </c>
      <c r="L28" s="35">
        <f>+(H28+I28)-K28</f>
        <v>0</v>
      </c>
      <c r="M28" s="35">
        <f t="shared" si="6"/>
        <v>0</v>
      </c>
      <c r="N28" s="18"/>
      <c r="O28" s="36">
        <f t="shared" si="0"/>
        <v>0</v>
      </c>
      <c r="P28" s="18"/>
      <c r="Q28" s="34">
        <f t="shared" si="13"/>
        <v>0</v>
      </c>
      <c r="R28" s="35">
        <f t="shared" si="7"/>
        <v>0</v>
      </c>
      <c r="S28" s="17"/>
      <c r="T28" s="35">
        <f t="shared" si="14"/>
        <v>0</v>
      </c>
      <c r="U28" s="18"/>
      <c r="V28" s="18"/>
      <c r="W28" s="35">
        <f t="shared" si="1"/>
        <v>0</v>
      </c>
      <c r="X28" s="35">
        <f t="shared" si="2"/>
        <v>0</v>
      </c>
      <c r="Y28" s="17"/>
      <c r="Z28" s="17"/>
      <c r="AA28" s="17"/>
      <c r="AB28" s="37">
        <f t="shared" si="8"/>
        <v>0</v>
      </c>
      <c r="AC28" s="37">
        <f t="shared" si="9"/>
        <v>0</v>
      </c>
      <c r="AD28" s="35">
        <f t="shared" si="10"/>
        <v>0</v>
      </c>
      <c r="AE28" s="88">
        <f t="shared" si="11"/>
        <v>0</v>
      </c>
    </row>
    <row r="29" spans="1:31" x14ac:dyDescent="0.2">
      <c r="A29" s="8" t="s">
        <v>23</v>
      </c>
      <c r="B29" s="17"/>
      <c r="C29" s="17"/>
      <c r="D29" s="17"/>
      <c r="E29" s="17"/>
      <c r="F29" s="17"/>
      <c r="G29" s="34">
        <v>0.12</v>
      </c>
      <c r="H29" s="35">
        <f t="shared" si="3"/>
        <v>0</v>
      </c>
      <c r="I29" s="17"/>
      <c r="J29" s="35">
        <f t="shared" si="12"/>
        <v>0</v>
      </c>
      <c r="K29" s="35">
        <f t="shared" si="4"/>
        <v>0</v>
      </c>
      <c r="L29" s="35">
        <f>+(H29+I29)-K29</f>
        <v>0</v>
      </c>
      <c r="M29" s="35">
        <f t="shared" si="6"/>
        <v>0</v>
      </c>
      <c r="N29" s="18"/>
      <c r="O29" s="36">
        <f t="shared" si="0"/>
        <v>0</v>
      </c>
      <c r="P29" s="18"/>
      <c r="Q29" s="34">
        <f t="shared" si="13"/>
        <v>0</v>
      </c>
      <c r="R29" s="35">
        <f t="shared" si="7"/>
        <v>0</v>
      </c>
      <c r="S29" s="17"/>
      <c r="T29" s="35">
        <f>+W28</f>
        <v>0</v>
      </c>
      <c r="U29" s="18"/>
      <c r="V29" s="18"/>
      <c r="W29" s="35">
        <f t="shared" si="1"/>
        <v>0</v>
      </c>
      <c r="X29" s="35">
        <f t="shared" si="2"/>
        <v>0</v>
      </c>
      <c r="Y29" s="17"/>
      <c r="Z29" s="17"/>
      <c r="AA29" s="17"/>
      <c r="AB29" s="37">
        <f>+Y29-B29-C29-D29-E29</f>
        <v>0</v>
      </c>
      <c r="AC29" s="37">
        <f t="shared" si="9"/>
        <v>0</v>
      </c>
      <c r="AD29" s="35">
        <f t="shared" si="10"/>
        <v>0</v>
      </c>
      <c r="AE29" s="88">
        <f t="shared" si="11"/>
        <v>0</v>
      </c>
    </row>
    <row r="30" spans="1:31" x14ac:dyDescent="0.2">
      <c r="A30" s="19" t="s">
        <v>24</v>
      </c>
      <c r="B30" s="10">
        <f>+SUM(B18:B29)</f>
        <v>0</v>
      </c>
      <c r="C30" s="10">
        <f>+SUM(C18:C29)</f>
        <v>0</v>
      </c>
      <c r="D30" s="10">
        <f>+SUM(D18:D29)</f>
        <v>0</v>
      </c>
      <c r="E30" s="10">
        <f>+SUM(E18:E29)</f>
        <v>0</v>
      </c>
      <c r="F30" s="10">
        <f>+SUM(F18:F29)</f>
        <v>0</v>
      </c>
      <c r="G30" s="21"/>
      <c r="H30" s="10">
        <f t="shared" ref="H30:P30" si="15">+SUM(H18:H29)</f>
        <v>0</v>
      </c>
      <c r="I30" s="10">
        <f t="shared" si="15"/>
        <v>0</v>
      </c>
      <c r="J30" s="10">
        <f t="shared" si="15"/>
        <v>0</v>
      </c>
      <c r="K30" s="10">
        <f t="shared" si="15"/>
        <v>0</v>
      </c>
      <c r="L30" s="10">
        <f t="shared" si="15"/>
        <v>0</v>
      </c>
      <c r="M30" s="10">
        <f t="shared" si="15"/>
        <v>0</v>
      </c>
      <c r="N30" s="10">
        <f t="shared" si="15"/>
        <v>0</v>
      </c>
      <c r="O30" s="10">
        <f t="shared" si="15"/>
        <v>0</v>
      </c>
      <c r="P30" s="10">
        <f t="shared" si="15"/>
        <v>0</v>
      </c>
      <c r="Q30" s="10"/>
      <c r="R30" s="10">
        <f>+SUM(R18:R29)</f>
        <v>0</v>
      </c>
      <c r="S30" s="10">
        <f>+SUM(S18:S29)</f>
        <v>0</v>
      </c>
      <c r="T30" s="22"/>
      <c r="U30" s="10">
        <f>+SUM(U18:U29)</f>
        <v>0</v>
      </c>
      <c r="V30" s="10">
        <f>+SUM(V18:V29)</f>
        <v>0</v>
      </c>
      <c r="W30" s="22"/>
      <c r="X30" s="10">
        <f t="shared" ref="X30:AD30" si="16">+SUM(X18:X29)</f>
        <v>0</v>
      </c>
      <c r="Y30" s="10">
        <f t="shared" si="16"/>
        <v>2305185.2699999996</v>
      </c>
      <c r="Z30" s="10">
        <f t="shared" si="16"/>
        <v>571157.42999999993</v>
      </c>
      <c r="AA30" s="10">
        <f t="shared" si="16"/>
        <v>0</v>
      </c>
      <c r="AB30" s="10">
        <f t="shared" si="16"/>
        <v>2305185.2699999996</v>
      </c>
      <c r="AC30" s="10">
        <f t="shared" si="16"/>
        <v>571157.42999999993</v>
      </c>
      <c r="AD30" s="10">
        <f t="shared" si="16"/>
        <v>0</v>
      </c>
      <c r="AE30" s="89"/>
    </row>
    <row r="31" spans="1:31" x14ac:dyDescent="0.2">
      <c r="A31" s="4"/>
      <c r="B31" s="4"/>
      <c r="C31" s="4"/>
      <c r="D31" s="4"/>
      <c r="E31" s="4"/>
      <c r="F31" s="4"/>
      <c r="G31" s="4"/>
      <c r="H31" s="20"/>
      <c r="I31" s="20"/>
      <c r="J31" s="20"/>
      <c r="K31" s="20"/>
      <c r="L31" s="20"/>
      <c r="M31" s="20"/>
      <c r="N31" s="4"/>
      <c r="O31" s="4"/>
      <c r="P31" s="4"/>
      <c r="Q31" s="4"/>
      <c r="R31" s="4"/>
      <c r="S31" s="4"/>
      <c r="T31" s="4"/>
      <c r="U31" s="4"/>
      <c r="V31" s="4"/>
      <c r="W31" s="4"/>
      <c r="X31" s="4"/>
      <c r="Y31" s="4"/>
      <c r="Z31" s="4"/>
      <c r="AA31" s="4"/>
    </row>
    <row r="32" spans="1:31" x14ac:dyDescent="0.2">
      <c r="A32" s="4"/>
      <c r="B32" s="4"/>
      <c r="C32" s="4"/>
      <c r="D32" s="4"/>
      <c r="E32" s="4"/>
      <c r="F32" s="4"/>
      <c r="G32" s="4"/>
      <c r="H32" s="20"/>
      <c r="I32" s="20"/>
      <c r="J32" s="20"/>
      <c r="K32" s="20"/>
      <c r="L32" s="20"/>
      <c r="M32" s="20"/>
      <c r="N32" s="4"/>
      <c r="O32" s="4"/>
      <c r="P32" s="4"/>
      <c r="Q32" s="4"/>
      <c r="R32" s="4"/>
      <c r="S32" s="4"/>
      <c r="T32" s="4"/>
      <c r="U32" s="4"/>
      <c r="V32" s="4"/>
      <c r="W32" s="4"/>
      <c r="X32" s="4"/>
      <c r="Y32" s="4"/>
      <c r="Z32" s="4"/>
      <c r="AA32" s="4"/>
    </row>
    <row r="33" spans="1:22" x14ac:dyDescent="0.2">
      <c r="A33" s="3" t="s">
        <v>78</v>
      </c>
      <c r="B33" s="4"/>
      <c r="C33" s="4"/>
      <c r="D33" s="4"/>
      <c r="E33" s="4"/>
      <c r="F33" s="4"/>
      <c r="G33" s="4"/>
      <c r="H33" s="12"/>
      <c r="I33" s="4"/>
      <c r="J33" s="4"/>
      <c r="K33" s="4"/>
      <c r="L33" s="4"/>
      <c r="M33" s="4"/>
      <c r="N33" s="13"/>
      <c r="O33" s="13"/>
      <c r="P33" s="13"/>
      <c r="Q33" s="13"/>
      <c r="R33" s="13"/>
    </row>
    <row r="34" spans="1:22" x14ac:dyDescent="0.2">
      <c r="A34" s="3"/>
      <c r="B34" s="4"/>
      <c r="C34" s="4"/>
      <c r="D34" s="4"/>
      <c r="E34" s="4"/>
      <c r="F34" s="4"/>
      <c r="G34" s="4"/>
      <c r="H34" s="12"/>
      <c r="I34" s="4"/>
      <c r="J34" s="4"/>
      <c r="K34" s="4"/>
      <c r="L34" s="4"/>
      <c r="M34" s="4"/>
      <c r="N34" s="13"/>
      <c r="O34" s="13"/>
      <c r="P34" s="13"/>
      <c r="Q34" s="13"/>
      <c r="R34" s="13"/>
    </row>
    <row r="35" spans="1:22" ht="15" x14ac:dyDescent="0.25">
      <c r="A35" s="3"/>
      <c r="B35" s="4"/>
      <c r="C35" s="4"/>
      <c r="D35" s="4"/>
      <c r="E35" s="94" t="s">
        <v>3226</v>
      </c>
      <c r="F35" s="4"/>
      <c r="G35" s="4"/>
      <c r="H35" s="12"/>
      <c r="I35" s="4"/>
      <c r="J35" s="4"/>
      <c r="K35" s="4"/>
      <c r="L35" s="243" t="s">
        <v>3263</v>
      </c>
      <c r="M35" s="4"/>
      <c r="N35" s="13"/>
      <c r="O35" s="13"/>
      <c r="P35" s="13"/>
      <c r="Q35" s="13"/>
      <c r="R35" s="13"/>
    </row>
    <row r="36" spans="1:22" x14ac:dyDescent="0.2">
      <c r="A36" s="14"/>
      <c r="B36" s="7"/>
      <c r="C36" s="7"/>
      <c r="D36" s="7"/>
      <c r="E36" s="7"/>
      <c r="F36" s="7"/>
      <c r="G36" s="7"/>
      <c r="H36" s="15"/>
      <c r="I36" s="7"/>
      <c r="J36" s="7"/>
      <c r="K36" s="7"/>
      <c r="L36" s="7"/>
      <c r="M36" s="7"/>
      <c r="N36" s="13"/>
      <c r="O36" s="13"/>
      <c r="P36" s="13"/>
      <c r="Q36" s="13"/>
      <c r="R36" s="13"/>
    </row>
    <row r="37" spans="1:22" ht="11.25" customHeight="1" x14ac:dyDescent="0.2">
      <c r="A37" s="278" t="s">
        <v>11</v>
      </c>
      <c r="B37" s="281" t="s">
        <v>38</v>
      </c>
      <c r="C37" s="282"/>
      <c r="D37" s="282"/>
      <c r="E37" s="282"/>
      <c r="F37" s="282"/>
      <c r="G37" s="282"/>
      <c r="H37" s="283"/>
      <c r="I37" s="284" t="s">
        <v>164</v>
      </c>
      <c r="J37" s="284"/>
      <c r="K37" s="284"/>
      <c r="L37" s="284"/>
      <c r="M37" s="284"/>
      <c r="N37" s="284"/>
      <c r="O37" s="284"/>
      <c r="P37" s="285" t="s">
        <v>162</v>
      </c>
      <c r="Q37" s="286"/>
      <c r="R37" s="286"/>
      <c r="S37" s="286"/>
      <c r="T37" s="286"/>
      <c r="U37" s="286"/>
      <c r="V37" s="287"/>
    </row>
    <row r="38" spans="1:22" ht="40.799999999999997" x14ac:dyDescent="0.2">
      <c r="A38" s="279"/>
      <c r="B38" s="23" t="s">
        <v>70</v>
      </c>
      <c r="C38" s="23" t="s">
        <v>71</v>
      </c>
      <c r="D38" s="23" t="s">
        <v>72</v>
      </c>
      <c r="E38" s="23" t="s">
        <v>141</v>
      </c>
      <c r="F38" s="23" t="s">
        <v>73</v>
      </c>
      <c r="G38" s="23" t="s">
        <v>74</v>
      </c>
      <c r="H38" s="23" t="s">
        <v>67</v>
      </c>
      <c r="I38" s="23" t="s">
        <v>75</v>
      </c>
      <c r="J38" s="23" t="s">
        <v>76</v>
      </c>
      <c r="K38" s="23" t="s">
        <v>77</v>
      </c>
      <c r="L38" s="23" t="s">
        <v>143</v>
      </c>
      <c r="M38" s="23" t="s">
        <v>144</v>
      </c>
      <c r="N38" s="23" t="s">
        <v>145</v>
      </c>
      <c r="O38" s="23" t="s">
        <v>68</v>
      </c>
      <c r="P38" s="11" t="s">
        <v>62</v>
      </c>
      <c r="Q38" s="11" t="s">
        <v>63</v>
      </c>
      <c r="R38" s="11" t="s">
        <v>64</v>
      </c>
      <c r="S38" s="11" t="s">
        <v>146</v>
      </c>
      <c r="T38" s="11" t="s">
        <v>65</v>
      </c>
      <c r="U38" s="11" t="s">
        <v>66</v>
      </c>
      <c r="V38" s="11" t="s">
        <v>186</v>
      </c>
    </row>
    <row r="39" spans="1:22" s="1" customFormat="1" x14ac:dyDescent="0.25">
      <c r="A39" s="280"/>
      <c r="B39" s="6" t="s">
        <v>1</v>
      </c>
      <c r="C39" s="6" t="s">
        <v>2</v>
      </c>
      <c r="D39" s="6" t="s">
        <v>3</v>
      </c>
      <c r="E39" s="6" t="s">
        <v>4</v>
      </c>
      <c r="F39" s="6" t="s">
        <v>5</v>
      </c>
      <c r="G39" s="6" t="s">
        <v>6</v>
      </c>
      <c r="H39" s="28" t="s">
        <v>142</v>
      </c>
      <c r="I39" s="6" t="s">
        <v>8</v>
      </c>
      <c r="J39" s="6" t="s">
        <v>27</v>
      </c>
      <c r="K39" s="6" t="s">
        <v>9</v>
      </c>
      <c r="L39" s="6" t="s">
        <v>69</v>
      </c>
      <c r="M39" s="6" t="s">
        <v>10</v>
      </c>
      <c r="N39" s="6" t="s">
        <v>127</v>
      </c>
      <c r="O39" s="6" t="s">
        <v>26</v>
      </c>
      <c r="P39" s="28" t="s">
        <v>147</v>
      </c>
      <c r="Q39" s="28" t="s">
        <v>148</v>
      </c>
      <c r="R39" s="28" t="s">
        <v>149</v>
      </c>
      <c r="S39" s="28" t="s">
        <v>150</v>
      </c>
      <c r="T39" s="28" t="s">
        <v>151</v>
      </c>
      <c r="U39" s="28" t="s">
        <v>152</v>
      </c>
      <c r="V39" s="28" t="s">
        <v>153</v>
      </c>
    </row>
    <row r="40" spans="1:22" x14ac:dyDescent="0.2">
      <c r="A40" s="8" t="s">
        <v>12</v>
      </c>
      <c r="B40" s="17"/>
      <c r="C40" s="17"/>
      <c r="D40" s="17"/>
      <c r="E40" s="17"/>
      <c r="F40" s="17"/>
      <c r="G40" s="17"/>
      <c r="H40" s="35">
        <f>SUM(D40:G40)</f>
        <v>0</v>
      </c>
      <c r="I40" s="17">
        <v>0</v>
      </c>
      <c r="J40" s="17">
        <v>0</v>
      </c>
      <c r="K40" s="17">
        <v>96.86</v>
      </c>
      <c r="L40" s="17">
        <v>0</v>
      </c>
      <c r="M40" s="17">
        <v>2159.12</v>
      </c>
      <c r="N40" s="17">
        <v>96.12</v>
      </c>
      <c r="O40" s="17">
        <f>SUM(I40:N40)</f>
        <v>2352.1</v>
      </c>
      <c r="P40" s="37">
        <f t="shared" ref="P40:V40" si="17">+I40-B40</f>
        <v>0</v>
      </c>
      <c r="Q40" s="37">
        <f t="shared" si="17"/>
        <v>0</v>
      </c>
      <c r="R40" s="37">
        <f t="shared" si="17"/>
        <v>96.86</v>
      </c>
      <c r="S40" s="37">
        <f t="shared" si="17"/>
        <v>0</v>
      </c>
      <c r="T40" s="37">
        <f t="shared" si="17"/>
        <v>2159.12</v>
      </c>
      <c r="U40" s="37">
        <f t="shared" si="17"/>
        <v>96.12</v>
      </c>
      <c r="V40" s="37">
        <f t="shared" si="17"/>
        <v>2352.1</v>
      </c>
    </row>
    <row r="41" spans="1:22" x14ac:dyDescent="0.2">
      <c r="A41" s="8" t="s">
        <v>13</v>
      </c>
      <c r="B41" s="17"/>
      <c r="C41" s="17"/>
      <c r="D41" s="17"/>
      <c r="E41" s="17"/>
      <c r="F41" s="17"/>
      <c r="G41" s="17"/>
      <c r="H41" s="35">
        <f t="shared" ref="H41:H51" si="18">SUM(D41:G41)</f>
        <v>0</v>
      </c>
      <c r="I41" s="17">
        <v>0</v>
      </c>
      <c r="J41" s="17">
        <v>0</v>
      </c>
      <c r="K41" s="17">
        <v>45.35</v>
      </c>
      <c r="L41" s="17">
        <v>0</v>
      </c>
      <c r="M41" s="17">
        <v>2115.58</v>
      </c>
      <c r="N41" s="17">
        <v>191.76</v>
      </c>
      <c r="O41" s="17">
        <f t="shared" ref="O41:O48" si="19">SUM(I41:N41)</f>
        <v>2352.6899999999996</v>
      </c>
      <c r="P41" s="37">
        <f>+I41-B41</f>
        <v>0</v>
      </c>
      <c r="Q41" s="37">
        <f t="shared" ref="Q41:Q51" si="20">+J41-C41</f>
        <v>0</v>
      </c>
      <c r="R41" s="37">
        <f t="shared" ref="R41:R51" si="21">+K41-D41</f>
        <v>45.35</v>
      </c>
      <c r="S41" s="37">
        <f t="shared" ref="S41:S51" si="22">+L41-E41</f>
        <v>0</v>
      </c>
      <c r="T41" s="37">
        <f>+M41-F41</f>
        <v>2115.58</v>
      </c>
      <c r="U41" s="37">
        <f t="shared" ref="U41:U51" si="23">+N41-G41</f>
        <v>191.76</v>
      </c>
      <c r="V41" s="37">
        <f t="shared" ref="V41:V51" si="24">+O41-H41</f>
        <v>2352.6899999999996</v>
      </c>
    </row>
    <row r="42" spans="1:22" x14ac:dyDescent="0.2">
      <c r="A42" s="8" t="s">
        <v>14</v>
      </c>
      <c r="B42" s="17"/>
      <c r="C42" s="17"/>
      <c r="D42" s="17"/>
      <c r="E42" s="17"/>
      <c r="F42" s="17"/>
      <c r="G42" s="17"/>
      <c r="H42" s="35">
        <f t="shared" si="18"/>
        <v>0</v>
      </c>
      <c r="I42" s="17">
        <v>0</v>
      </c>
      <c r="J42" s="17">
        <v>0</v>
      </c>
      <c r="K42" s="17">
        <v>46.4</v>
      </c>
      <c r="L42" s="17">
        <v>0</v>
      </c>
      <c r="M42" s="17">
        <v>2225.0100000000002</v>
      </c>
      <c r="N42" s="17">
        <v>55.1</v>
      </c>
      <c r="O42" s="17">
        <f t="shared" si="19"/>
        <v>2326.5100000000002</v>
      </c>
      <c r="P42" s="37">
        <f t="shared" ref="P42:P51" si="25">+I42-B42</f>
        <v>0</v>
      </c>
      <c r="Q42" s="37">
        <f t="shared" si="20"/>
        <v>0</v>
      </c>
      <c r="R42" s="37">
        <f t="shared" si="21"/>
        <v>46.4</v>
      </c>
      <c r="S42" s="37">
        <f t="shared" si="22"/>
        <v>0</v>
      </c>
      <c r="T42" s="37">
        <f t="shared" ref="T42:T51" si="26">+M42-F42</f>
        <v>2225.0100000000002</v>
      </c>
      <c r="U42" s="37">
        <f t="shared" si="23"/>
        <v>55.1</v>
      </c>
      <c r="V42" s="37">
        <f t="shared" si="24"/>
        <v>2326.5100000000002</v>
      </c>
    </row>
    <row r="43" spans="1:22" x14ac:dyDescent="0.2">
      <c r="A43" s="8" t="s">
        <v>15</v>
      </c>
      <c r="B43" s="17"/>
      <c r="C43" s="17"/>
      <c r="D43" s="17"/>
      <c r="E43" s="17"/>
      <c r="F43" s="17"/>
      <c r="G43" s="17"/>
      <c r="H43" s="35">
        <f t="shared" si="18"/>
        <v>0</v>
      </c>
      <c r="I43" s="17">
        <v>0</v>
      </c>
      <c r="J43" s="17">
        <v>0</v>
      </c>
      <c r="K43" s="17">
        <v>58.7</v>
      </c>
      <c r="L43" s="17">
        <v>0</v>
      </c>
      <c r="M43" s="17">
        <v>3336.9</v>
      </c>
      <c r="N43" s="17">
        <v>30.62</v>
      </c>
      <c r="O43" s="17">
        <f t="shared" si="19"/>
        <v>3426.22</v>
      </c>
      <c r="P43" s="37">
        <f t="shared" si="25"/>
        <v>0</v>
      </c>
      <c r="Q43" s="37">
        <f t="shared" si="20"/>
        <v>0</v>
      </c>
      <c r="R43" s="37">
        <f t="shared" si="21"/>
        <v>58.7</v>
      </c>
      <c r="S43" s="37">
        <f t="shared" si="22"/>
        <v>0</v>
      </c>
      <c r="T43" s="37">
        <f t="shared" si="26"/>
        <v>3336.9</v>
      </c>
      <c r="U43" s="37">
        <f t="shared" si="23"/>
        <v>30.62</v>
      </c>
      <c r="V43" s="37">
        <f t="shared" si="24"/>
        <v>3426.22</v>
      </c>
    </row>
    <row r="44" spans="1:22" x14ac:dyDescent="0.2">
      <c r="A44" s="8" t="s">
        <v>16</v>
      </c>
      <c r="B44" s="17"/>
      <c r="C44" s="17"/>
      <c r="D44" s="17"/>
      <c r="E44" s="17"/>
      <c r="F44" s="17"/>
      <c r="G44" s="17"/>
      <c r="H44" s="35">
        <f t="shared" si="18"/>
        <v>0</v>
      </c>
      <c r="I44" s="17">
        <v>0</v>
      </c>
      <c r="J44" s="17">
        <v>0</v>
      </c>
      <c r="K44" s="17">
        <v>205.99</v>
      </c>
      <c r="L44" s="17">
        <v>0</v>
      </c>
      <c r="M44" s="17">
        <v>3321.04</v>
      </c>
      <c r="N44" s="17">
        <v>0</v>
      </c>
      <c r="O44" s="17">
        <f t="shared" si="19"/>
        <v>3527.0299999999997</v>
      </c>
      <c r="P44" s="37">
        <f t="shared" si="25"/>
        <v>0</v>
      </c>
      <c r="Q44" s="37">
        <f t="shared" si="20"/>
        <v>0</v>
      </c>
      <c r="R44" s="37">
        <f t="shared" si="21"/>
        <v>205.99</v>
      </c>
      <c r="S44" s="37">
        <f t="shared" si="22"/>
        <v>0</v>
      </c>
      <c r="T44" s="37">
        <f t="shared" si="26"/>
        <v>3321.04</v>
      </c>
      <c r="U44" s="37">
        <f t="shared" si="23"/>
        <v>0</v>
      </c>
      <c r="V44" s="37">
        <f t="shared" si="24"/>
        <v>3527.0299999999997</v>
      </c>
    </row>
    <row r="45" spans="1:22" x14ac:dyDescent="0.2">
      <c r="A45" s="8" t="s">
        <v>17</v>
      </c>
      <c r="B45" s="17"/>
      <c r="C45" s="17"/>
      <c r="D45" s="17"/>
      <c r="E45" s="17"/>
      <c r="F45" s="17"/>
      <c r="G45" s="17"/>
      <c r="H45" s="35">
        <f t="shared" si="18"/>
        <v>0</v>
      </c>
      <c r="I45" s="17">
        <v>0</v>
      </c>
      <c r="J45" s="17">
        <v>0</v>
      </c>
      <c r="K45" s="17">
        <v>115.98</v>
      </c>
      <c r="L45" s="17">
        <v>0</v>
      </c>
      <c r="M45" s="17">
        <v>3164.22</v>
      </c>
      <c r="N45" s="17">
        <v>74.61</v>
      </c>
      <c r="O45" s="17">
        <f t="shared" si="19"/>
        <v>3354.81</v>
      </c>
      <c r="P45" s="37">
        <f t="shared" si="25"/>
        <v>0</v>
      </c>
      <c r="Q45" s="37">
        <f t="shared" si="20"/>
        <v>0</v>
      </c>
      <c r="R45" s="37">
        <f t="shared" si="21"/>
        <v>115.98</v>
      </c>
      <c r="S45" s="37">
        <f t="shared" si="22"/>
        <v>0</v>
      </c>
      <c r="T45" s="37">
        <f t="shared" si="26"/>
        <v>3164.22</v>
      </c>
      <c r="U45" s="37">
        <f t="shared" si="23"/>
        <v>74.61</v>
      </c>
      <c r="V45" s="37">
        <f t="shared" si="24"/>
        <v>3354.81</v>
      </c>
    </row>
    <row r="46" spans="1:22" x14ac:dyDescent="0.2">
      <c r="A46" s="8" t="s">
        <v>18</v>
      </c>
      <c r="B46" s="17"/>
      <c r="C46" s="17"/>
      <c r="D46" s="17"/>
      <c r="E46" s="17"/>
      <c r="F46" s="17"/>
      <c r="G46" s="17"/>
      <c r="H46" s="35">
        <f t="shared" si="18"/>
        <v>0</v>
      </c>
      <c r="I46" s="17">
        <v>0</v>
      </c>
      <c r="J46" s="17">
        <v>0</v>
      </c>
      <c r="K46" s="17">
        <v>49.46</v>
      </c>
      <c r="L46" s="17">
        <v>0</v>
      </c>
      <c r="M46" s="17">
        <v>3085.48</v>
      </c>
      <c r="N46" s="17">
        <v>0</v>
      </c>
      <c r="O46" s="17">
        <f t="shared" si="19"/>
        <v>3134.94</v>
      </c>
      <c r="P46" s="37">
        <f t="shared" si="25"/>
        <v>0</v>
      </c>
      <c r="Q46" s="37">
        <f t="shared" si="20"/>
        <v>0</v>
      </c>
      <c r="R46" s="37">
        <f t="shared" si="21"/>
        <v>49.46</v>
      </c>
      <c r="S46" s="37">
        <f t="shared" si="22"/>
        <v>0</v>
      </c>
      <c r="T46" s="37">
        <f t="shared" si="26"/>
        <v>3085.48</v>
      </c>
      <c r="U46" s="37">
        <f t="shared" si="23"/>
        <v>0</v>
      </c>
      <c r="V46" s="37">
        <f t="shared" si="24"/>
        <v>3134.94</v>
      </c>
    </row>
    <row r="47" spans="1:22" x14ac:dyDescent="0.2">
      <c r="A47" s="8" t="s">
        <v>19</v>
      </c>
      <c r="B47" s="17"/>
      <c r="C47" s="17"/>
      <c r="D47" s="17"/>
      <c r="E47" s="17"/>
      <c r="F47" s="17"/>
      <c r="G47" s="17"/>
      <c r="H47" s="35">
        <f t="shared" si="18"/>
        <v>0</v>
      </c>
      <c r="I47" s="17">
        <v>0</v>
      </c>
      <c r="J47" s="17">
        <v>0</v>
      </c>
      <c r="K47" s="17">
        <v>26.54</v>
      </c>
      <c r="L47" s="17">
        <v>0</v>
      </c>
      <c r="M47" s="17">
        <v>2749.56</v>
      </c>
      <c r="N47" s="17">
        <v>0</v>
      </c>
      <c r="O47" s="17">
        <f t="shared" si="19"/>
        <v>2776.1</v>
      </c>
      <c r="P47" s="37">
        <f t="shared" si="25"/>
        <v>0</v>
      </c>
      <c r="Q47" s="37">
        <f t="shared" si="20"/>
        <v>0</v>
      </c>
      <c r="R47" s="37">
        <f t="shared" si="21"/>
        <v>26.54</v>
      </c>
      <c r="S47" s="37">
        <f t="shared" si="22"/>
        <v>0</v>
      </c>
      <c r="T47" s="37">
        <f t="shared" si="26"/>
        <v>2749.56</v>
      </c>
      <c r="U47" s="37">
        <f t="shared" si="23"/>
        <v>0</v>
      </c>
      <c r="V47" s="37">
        <f t="shared" si="24"/>
        <v>2776.1</v>
      </c>
    </row>
    <row r="48" spans="1:22" x14ac:dyDescent="0.2">
      <c r="A48" s="8" t="s">
        <v>20</v>
      </c>
      <c r="B48" s="17"/>
      <c r="C48" s="17"/>
      <c r="D48" s="17"/>
      <c r="E48" s="17"/>
      <c r="F48" s="17"/>
      <c r="G48" s="17"/>
      <c r="H48" s="35">
        <f t="shared" si="18"/>
        <v>0</v>
      </c>
      <c r="I48" s="17">
        <v>0</v>
      </c>
      <c r="J48" s="17">
        <v>0</v>
      </c>
      <c r="K48" s="17">
        <v>198.4</v>
      </c>
      <c r="L48" s="17">
        <v>0</v>
      </c>
      <c r="M48" s="17">
        <v>2914.82</v>
      </c>
      <c r="N48" s="17">
        <v>0</v>
      </c>
      <c r="O48" s="17">
        <f t="shared" si="19"/>
        <v>3113.2200000000003</v>
      </c>
      <c r="P48" s="37">
        <f t="shared" si="25"/>
        <v>0</v>
      </c>
      <c r="Q48" s="37">
        <f t="shared" si="20"/>
        <v>0</v>
      </c>
      <c r="R48" s="37">
        <f t="shared" si="21"/>
        <v>198.4</v>
      </c>
      <c r="S48" s="37">
        <f t="shared" si="22"/>
        <v>0</v>
      </c>
      <c r="T48" s="37">
        <f t="shared" si="26"/>
        <v>2914.82</v>
      </c>
      <c r="U48" s="37">
        <f t="shared" si="23"/>
        <v>0</v>
      </c>
      <c r="V48" s="37">
        <f>+O48-H48</f>
        <v>3113.2200000000003</v>
      </c>
    </row>
    <row r="49" spans="1:27" x14ac:dyDescent="0.2">
      <c r="A49" s="8" t="s">
        <v>21</v>
      </c>
      <c r="B49" s="17"/>
      <c r="C49" s="17"/>
      <c r="D49" s="17"/>
      <c r="E49" s="17"/>
      <c r="F49" s="17"/>
      <c r="G49" s="17"/>
      <c r="H49" s="35">
        <f t="shared" si="18"/>
        <v>0</v>
      </c>
      <c r="I49" s="17">
        <v>0</v>
      </c>
      <c r="J49" s="17">
        <v>0</v>
      </c>
      <c r="K49" s="17">
        <v>151.5</v>
      </c>
      <c r="L49" s="17">
        <v>0</v>
      </c>
      <c r="M49" s="17">
        <v>2981.29</v>
      </c>
      <c r="N49" s="17">
        <v>86.1</v>
      </c>
      <c r="O49" s="17">
        <f t="shared" ref="O49:O51" si="27">SUM(I49:N49)</f>
        <v>3218.89</v>
      </c>
      <c r="P49" s="37">
        <f t="shared" si="25"/>
        <v>0</v>
      </c>
      <c r="Q49" s="37">
        <f t="shared" si="20"/>
        <v>0</v>
      </c>
      <c r="R49" s="37">
        <f t="shared" ref="R49:U50" si="28">+K49-D49</f>
        <v>151.5</v>
      </c>
      <c r="S49" s="37">
        <f t="shared" si="28"/>
        <v>0</v>
      </c>
      <c r="T49" s="37">
        <f t="shared" si="28"/>
        <v>2981.29</v>
      </c>
      <c r="U49" s="37">
        <f t="shared" si="28"/>
        <v>86.1</v>
      </c>
      <c r="V49" s="37">
        <f>+O49-H49</f>
        <v>3218.89</v>
      </c>
    </row>
    <row r="50" spans="1:27" x14ac:dyDescent="0.2">
      <c r="A50" s="8" t="s">
        <v>22</v>
      </c>
      <c r="B50" s="17"/>
      <c r="C50" s="17"/>
      <c r="D50" s="17"/>
      <c r="E50" s="17"/>
      <c r="F50" s="17"/>
      <c r="G50" s="17"/>
      <c r="H50" s="35">
        <f t="shared" si="18"/>
        <v>0</v>
      </c>
      <c r="I50" s="17">
        <v>0</v>
      </c>
      <c r="J50" s="17">
        <v>0</v>
      </c>
      <c r="K50" s="17">
        <v>73.930000000000007</v>
      </c>
      <c r="L50" s="17">
        <v>0</v>
      </c>
      <c r="M50" s="17">
        <v>3020.1</v>
      </c>
      <c r="N50" s="17">
        <v>0</v>
      </c>
      <c r="O50" s="17">
        <f t="shared" si="27"/>
        <v>3094.0299999999997</v>
      </c>
      <c r="P50" s="37">
        <f t="shared" si="25"/>
        <v>0</v>
      </c>
      <c r="Q50" s="37">
        <f t="shared" si="20"/>
        <v>0</v>
      </c>
      <c r="R50" s="37">
        <f t="shared" si="28"/>
        <v>73.930000000000007</v>
      </c>
      <c r="S50" s="37">
        <f t="shared" si="28"/>
        <v>0</v>
      </c>
      <c r="T50" s="37">
        <f t="shared" si="28"/>
        <v>3020.1</v>
      </c>
      <c r="U50" s="37">
        <f t="shared" si="28"/>
        <v>0</v>
      </c>
      <c r="V50" s="37">
        <f>+O50-H50</f>
        <v>3094.0299999999997</v>
      </c>
    </row>
    <row r="51" spans="1:27" x14ac:dyDescent="0.2">
      <c r="A51" s="8" t="s">
        <v>23</v>
      </c>
      <c r="B51" s="17"/>
      <c r="C51" s="17"/>
      <c r="D51" s="17"/>
      <c r="E51" s="17"/>
      <c r="F51" s="17"/>
      <c r="G51" s="17"/>
      <c r="H51" s="35">
        <f t="shared" si="18"/>
        <v>0</v>
      </c>
      <c r="I51" s="17">
        <v>0</v>
      </c>
      <c r="J51" s="17">
        <v>0</v>
      </c>
      <c r="K51" s="17">
        <v>70.73</v>
      </c>
      <c r="L51" s="17">
        <v>0</v>
      </c>
      <c r="M51" s="17">
        <v>2471.4899999999998</v>
      </c>
      <c r="N51" s="17">
        <v>49.74</v>
      </c>
      <c r="O51" s="17">
        <f t="shared" si="27"/>
        <v>2591.9599999999996</v>
      </c>
      <c r="P51" s="37">
        <f t="shared" si="25"/>
        <v>0</v>
      </c>
      <c r="Q51" s="37">
        <f t="shared" si="20"/>
        <v>0</v>
      </c>
      <c r="R51" s="37">
        <f t="shared" si="21"/>
        <v>70.73</v>
      </c>
      <c r="S51" s="37">
        <f t="shared" si="22"/>
        <v>0</v>
      </c>
      <c r="T51" s="37">
        <f t="shared" si="26"/>
        <v>2471.4899999999998</v>
      </c>
      <c r="U51" s="37">
        <f t="shared" si="23"/>
        <v>49.74</v>
      </c>
      <c r="V51" s="37">
        <f t="shared" si="24"/>
        <v>2591.9599999999996</v>
      </c>
    </row>
    <row r="52" spans="1:27" x14ac:dyDescent="0.2">
      <c r="A52" s="19" t="s">
        <v>24</v>
      </c>
      <c r="B52" s="10">
        <f t="shared" ref="B52:G52" si="29">+SUM(B40:B51)</f>
        <v>0</v>
      </c>
      <c r="C52" s="10">
        <f t="shared" si="29"/>
        <v>0</v>
      </c>
      <c r="D52" s="10">
        <f t="shared" si="29"/>
        <v>0</v>
      </c>
      <c r="E52" s="10">
        <f t="shared" si="29"/>
        <v>0</v>
      </c>
      <c r="F52" s="10">
        <f t="shared" si="29"/>
        <v>0</v>
      </c>
      <c r="G52" s="10">
        <f t="shared" si="29"/>
        <v>0</v>
      </c>
      <c r="H52" s="10">
        <f t="shared" ref="H52:V52" si="30">+SUM(H40:H51)</f>
        <v>0</v>
      </c>
      <c r="I52" s="10">
        <f t="shared" si="30"/>
        <v>0</v>
      </c>
      <c r="J52" s="10">
        <f t="shared" si="30"/>
        <v>0</v>
      </c>
      <c r="K52" s="10">
        <f t="shared" si="30"/>
        <v>1139.8399999999999</v>
      </c>
      <c r="L52" s="10">
        <f t="shared" si="30"/>
        <v>0</v>
      </c>
      <c r="M52" s="10">
        <f t="shared" si="30"/>
        <v>33544.61</v>
      </c>
      <c r="N52" s="10">
        <f t="shared" si="30"/>
        <v>584.05000000000007</v>
      </c>
      <c r="O52" s="10">
        <f t="shared" si="30"/>
        <v>35268.5</v>
      </c>
      <c r="P52" s="10">
        <f t="shared" si="30"/>
        <v>0</v>
      </c>
      <c r="Q52" s="10">
        <f t="shared" si="30"/>
        <v>0</v>
      </c>
      <c r="R52" s="10">
        <f t="shared" si="30"/>
        <v>1139.8399999999999</v>
      </c>
      <c r="S52" s="10">
        <f t="shared" si="30"/>
        <v>0</v>
      </c>
      <c r="T52" s="10">
        <f t="shared" si="30"/>
        <v>33544.61</v>
      </c>
      <c r="U52" s="10">
        <f t="shared" si="30"/>
        <v>584.05000000000007</v>
      </c>
      <c r="V52" s="10">
        <f t="shared" si="30"/>
        <v>35268.5</v>
      </c>
    </row>
    <row r="53" spans="1:27" x14ac:dyDescent="0.2">
      <c r="A53" s="4"/>
      <c r="B53" s="4"/>
      <c r="C53" s="4"/>
      <c r="D53" s="4"/>
      <c r="E53" s="4"/>
      <c r="F53" s="4"/>
      <c r="G53" s="4"/>
      <c r="H53" s="20"/>
      <c r="I53" s="20"/>
      <c r="J53" s="20"/>
      <c r="K53" s="20"/>
      <c r="L53" s="20"/>
      <c r="M53" s="20"/>
      <c r="N53" s="4"/>
      <c r="O53" s="4"/>
      <c r="P53" s="4"/>
      <c r="Q53" s="4"/>
      <c r="R53" s="4"/>
      <c r="S53" s="4"/>
      <c r="T53" s="4"/>
      <c r="U53" s="4"/>
      <c r="V53" s="4"/>
      <c r="W53" s="4"/>
      <c r="X53" s="4"/>
      <c r="Y53" s="4"/>
      <c r="Z53" s="4"/>
      <c r="AA53" s="4"/>
    </row>
    <row r="54" spans="1:27" x14ac:dyDescent="0.2">
      <c r="A54" s="4"/>
      <c r="B54" s="4"/>
      <c r="C54" s="4"/>
      <c r="D54" s="4"/>
      <c r="E54" s="4"/>
      <c r="F54" s="4"/>
      <c r="G54" s="4"/>
      <c r="H54" s="20"/>
      <c r="I54" s="20"/>
      <c r="J54" s="20"/>
      <c r="K54" s="20"/>
      <c r="L54" s="20"/>
      <c r="M54" s="20"/>
      <c r="N54" s="4"/>
      <c r="O54" s="4"/>
      <c r="P54" s="4"/>
      <c r="Q54" s="4"/>
      <c r="R54" s="4"/>
      <c r="S54" s="4"/>
      <c r="T54" s="4"/>
      <c r="U54" s="4"/>
      <c r="V54" s="4"/>
      <c r="W54" s="4"/>
      <c r="X54" s="4"/>
      <c r="Y54" s="4"/>
      <c r="Z54" s="4"/>
      <c r="AA54" s="4"/>
    </row>
    <row r="55" spans="1:27" x14ac:dyDescent="0.2">
      <c r="A55" s="289" t="s">
        <v>30</v>
      </c>
      <c r="B55" s="289"/>
      <c r="C55" s="289"/>
      <c r="D55" s="289"/>
      <c r="E55" s="289"/>
      <c r="F55" s="289"/>
      <c r="G55" s="289"/>
      <c r="H55" s="289"/>
      <c r="I55" s="289"/>
      <c r="J55" s="289"/>
      <c r="K55" s="289"/>
      <c r="L55" s="289"/>
      <c r="M55" s="289"/>
      <c r="N55" s="289"/>
      <c r="O55" s="289"/>
      <c r="P55" s="289"/>
      <c r="Q55" s="289"/>
      <c r="R55" s="289"/>
      <c r="S55" s="4"/>
      <c r="T55" s="4"/>
      <c r="U55" s="4"/>
      <c r="V55" s="4"/>
      <c r="W55" s="4"/>
      <c r="X55" s="4"/>
      <c r="Y55" s="4"/>
      <c r="Z55" s="4"/>
      <c r="AA55" s="4"/>
    </row>
    <row r="56" spans="1:27" s="26" customFormat="1" x14ac:dyDescent="0.25">
      <c r="A56" s="290" t="s">
        <v>187</v>
      </c>
      <c r="B56" s="290"/>
      <c r="C56" s="290"/>
      <c r="D56" s="290"/>
      <c r="E56" s="290"/>
      <c r="F56" s="290"/>
      <c r="G56" s="290"/>
      <c r="H56" s="290"/>
      <c r="I56" s="290"/>
      <c r="J56" s="290"/>
      <c r="K56" s="290"/>
      <c r="L56" s="290"/>
      <c r="M56" s="290"/>
      <c r="N56" s="290"/>
      <c r="O56" s="290"/>
      <c r="P56" s="290"/>
      <c r="Q56" s="290"/>
      <c r="R56" s="290"/>
      <c r="S56" s="25"/>
      <c r="T56" s="25"/>
      <c r="U56" s="25"/>
      <c r="V56" s="25"/>
      <c r="W56" s="25"/>
      <c r="X56" s="25"/>
      <c r="Y56" s="25"/>
      <c r="Z56" s="25"/>
      <c r="AA56" s="25"/>
    </row>
    <row r="57" spans="1:27" s="26" customFormat="1" ht="11.25" customHeight="1" x14ac:dyDescent="0.25">
      <c r="A57" s="288" t="s">
        <v>154</v>
      </c>
      <c r="B57" s="288"/>
      <c r="C57" s="288"/>
      <c r="D57" s="288"/>
      <c r="E57" s="288"/>
      <c r="F57" s="288"/>
      <c r="G57" s="288"/>
      <c r="H57" s="288"/>
      <c r="I57" s="288"/>
      <c r="J57" s="288"/>
      <c r="K57" s="288"/>
      <c r="L57" s="288"/>
      <c r="M57" s="288"/>
      <c r="N57" s="288"/>
      <c r="O57" s="288"/>
      <c r="P57" s="288"/>
      <c r="Q57" s="288"/>
      <c r="R57" s="288"/>
      <c r="S57" s="25"/>
      <c r="T57" s="25"/>
      <c r="U57" s="25"/>
      <c r="V57" s="25"/>
      <c r="W57" s="25"/>
      <c r="X57" s="25"/>
      <c r="Y57" s="25"/>
      <c r="Z57" s="25"/>
      <c r="AA57" s="25"/>
    </row>
    <row r="58" spans="1:27" s="26" customFormat="1" ht="11.25" customHeight="1" x14ac:dyDescent="0.25">
      <c r="A58" s="288" t="s">
        <v>155</v>
      </c>
      <c r="B58" s="288"/>
      <c r="C58" s="288"/>
      <c r="D58" s="288"/>
      <c r="E58" s="288"/>
      <c r="F58" s="288"/>
      <c r="G58" s="288"/>
      <c r="H58" s="288"/>
      <c r="I58" s="288"/>
      <c r="J58" s="288"/>
      <c r="K58" s="288"/>
      <c r="L58" s="288"/>
      <c r="M58" s="288"/>
      <c r="N58" s="288"/>
      <c r="O58" s="288"/>
      <c r="P58" s="288"/>
      <c r="Q58" s="288"/>
      <c r="R58" s="288"/>
      <c r="S58" s="25"/>
      <c r="T58" s="25"/>
      <c r="U58" s="25"/>
      <c r="V58" s="25"/>
      <c r="W58" s="25"/>
      <c r="X58" s="25"/>
      <c r="Y58" s="25"/>
      <c r="Z58" s="25"/>
      <c r="AA58" s="25"/>
    </row>
    <row r="59" spans="1:27" s="26" customFormat="1" ht="11.25" customHeight="1" x14ac:dyDescent="0.25">
      <c r="A59" s="288" t="s">
        <v>156</v>
      </c>
      <c r="B59" s="288"/>
      <c r="C59" s="288"/>
      <c r="D59" s="288"/>
      <c r="E59" s="288"/>
      <c r="F59" s="288"/>
      <c r="G59" s="288"/>
      <c r="H59" s="288"/>
      <c r="I59" s="288"/>
      <c r="J59" s="288"/>
      <c r="K59" s="288"/>
      <c r="L59" s="288"/>
      <c r="M59" s="288"/>
      <c r="N59" s="288"/>
      <c r="O59" s="288"/>
      <c r="P59" s="288"/>
      <c r="Q59" s="288"/>
      <c r="R59" s="288"/>
      <c r="S59" s="25"/>
      <c r="T59" s="25"/>
      <c r="U59" s="25"/>
      <c r="V59" s="25"/>
      <c r="W59" s="25"/>
      <c r="X59" s="25"/>
      <c r="Y59" s="25"/>
      <c r="Z59" s="25"/>
      <c r="AA59" s="25"/>
    </row>
    <row r="60" spans="1:27" s="26" customFormat="1" ht="21.75" customHeight="1" x14ac:dyDescent="0.25">
      <c r="A60" s="288" t="s">
        <v>50</v>
      </c>
      <c r="B60" s="288"/>
      <c r="C60" s="288"/>
      <c r="D60" s="288"/>
      <c r="E60" s="288"/>
      <c r="F60" s="288"/>
      <c r="G60" s="288"/>
      <c r="H60" s="288"/>
      <c r="I60" s="288"/>
      <c r="J60" s="288"/>
      <c r="K60" s="288"/>
      <c r="L60" s="288"/>
      <c r="M60" s="288"/>
      <c r="N60" s="288"/>
      <c r="O60" s="288"/>
      <c r="P60" s="288"/>
      <c r="Q60" s="288"/>
      <c r="R60" s="288"/>
      <c r="S60" s="25"/>
      <c r="T60" s="25"/>
      <c r="U60" s="25"/>
      <c r="V60" s="25"/>
      <c r="W60" s="25"/>
      <c r="X60" s="25"/>
      <c r="Y60" s="25"/>
      <c r="Z60" s="25"/>
      <c r="AA60" s="25"/>
    </row>
    <row r="61" spans="1:27" s="26" customFormat="1" ht="21.75" customHeight="1" x14ac:dyDescent="0.25">
      <c r="A61" s="288" t="s">
        <v>184</v>
      </c>
      <c r="B61" s="288"/>
      <c r="C61" s="288"/>
      <c r="D61" s="288"/>
      <c r="E61" s="288"/>
      <c r="F61" s="288"/>
      <c r="G61" s="288"/>
      <c r="H61" s="288"/>
      <c r="I61" s="288"/>
      <c r="J61" s="288"/>
      <c r="K61" s="288"/>
      <c r="L61" s="288"/>
      <c r="M61" s="288"/>
      <c r="N61" s="288"/>
      <c r="O61" s="288"/>
      <c r="P61" s="288"/>
      <c r="Q61" s="288"/>
      <c r="R61" s="288"/>
      <c r="S61" s="25"/>
      <c r="T61" s="25"/>
      <c r="U61" s="25"/>
      <c r="V61" s="25"/>
      <c r="W61" s="25"/>
      <c r="X61" s="25"/>
      <c r="Y61" s="25"/>
      <c r="Z61" s="25"/>
      <c r="AA61" s="25"/>
    </row>
    <row r="62" spans="1:27" s="26" customFormat="1" ht="11.25" customHeight="1" x14ac:dyDescent="0.25">
      <c r="A62" s="288" t="s">
        <v>31</v>
      </c>
      <c r="B62" s="288"/>
      <c r="C62" s="288"/>
      <c r="D62" s="288"/>
      <c r="E62" s="288"/>
      <c r="F62" s="288"/>
      <c r="G62" s="288"/>
      <c r="H62" s="288"/>
      <c r="I62" s="288"/>
      <c r="J62" s="288"/>
      <c r="K62" s="288"/>
      <c r="L62" s="288"/>
      <c r="M62" s="288"/>
      <c r="N62" s="288"/>
      <c r="O62" s="288"/>
      <c r="P62" s="288"/>
      <c r="Q62" s="288"/>
      <c r="R62" s="288"/>
      <c r="S62" s="25"/>
      <c r="T62" s="25"/>
      <c r="U62" s="25"/>
      <c r="V62" s="25"/>
      <c r="W62" s="25"/>
      <c r="X62" s="25"/>
      <c r="Y62" s="25"/>
      <c r="Z62" s="25"/>
      <c r="AA62" s="25"/>
    </row>
    <row r="63" spans="1:27" s="26" customFormat="1" ht="21.75" customHeight="1" x14ac:dyDescent="0.25">
      <c r="A63" s="288" t="s">
        <v>157</v>
      </c>
      <c r="B63" s="288"/>
      <c r="C63" s="288"/>
      <c r="D63" s="288"/>
      <c r="E63" s="288"/>
      <c r="F63" s="288"/>
      <c r="G63" s="288"/>
      <c r="H63" s="288"/>
      <c r="I63" s="288"/>
      <c r="J63" s="288"/>
      <c r="K63" s="288"/>
      <c r="L63" s="288"/>
      <c r="M63" s="288"/>
      <c r="N63" s="288"/>
      <c r="O63" s="288"/>
      <c r="P63" s="288"/>
      <c r="Q63" s="288"/>
      <c r="R63" s="288"/>
      <c r="S63" s="25"/>
      <c r="T63" s="25"/>
      <c r="U63" s="25"/>
      <c r="V63" s="25"/>
      <c r="W63" s="25"/>
      <c r="X63" s="25"/>
      <c r="Y63" s="25"/>
      <c r="Z63" s="25"/>
      <c r="AA63" s="25"/>
    </row>
    <row r="64" spans="1:27" s="26" customFormat="1" ht="21.75" customHeight="1" x14ac:dyDescent="0.25">
      <c r="A64" s="288" t="s">
        <v>54</v>
      </c>
      <c r="B64" s="288"/>
      <c r="C64" s="288"/>
      <c r="D64" s="288"/>
      <c r="E64" s="288"/>
      <c r="F64" s="288"/>
      <c r="G64" s="288"/>
      <c r="H64" s="288"/>
      <c r="I64" s="288"/>
      <c r="J64" s="288"/>
      <c r="K64" s="288"/>
      <c r="L64" s="288"/>
      <c r="M64" s="288"/>
      <c r="N64" s="288"/>
      <c r="O64" s="288"/>
      <c r="P64" s="288"/>
      <c r="Q64" s="288"/>
      <c r="R64" s="288"/>
      <c r="S64" s="25"/>
      <c r="T64" s="25"/>
      <c r="U64" s="25"/>
      <c r="V64" s="25"/>
      <c r="W64" s="25"/>
      <c r="X64" s="25"/>
      <c r="Y64" s="25"/>
      <c r="Z64" s="25"/>
      <c r="AA64" s="25"/>
    </row>
    <row r="65" spans="1:27" s="26" customFormat="1" ht="11.25" customHeight="1" x14ac:dyDescent="0.25">
      <c r="A65" s="288" t="s">
        <v>161</v>
      </c>
      <c r="B65" s="288"/>
      <c r="C65" s="288"/>
      <c r="D65" s="288"/>
      <c r="E65" s="288"/>
      <c r="F65" s="288"/>
      <c r="G65" s="288"/>
      <c r="H65" s="288"/>
      <c r="I65" s="288"/>
      <c r="J65" s="288"/>
      <c r="K65" s="288"/>
      <c r="L65" s="288"/>
      <c r="M65" s="288"/>
      <c r="N65" s="288"/>
      <c r="O65" s="288"/>
      <c r="P65" s="288"/>
      <c r="Q65" s="288"/>
      <c r="R65" s="288"/>
      <c r="S65" s="25"/>
      <c r="T65" s="25"/>
      <c r="U65" s="25"/>
      <c r="V65" s="25"/>
      <c r="W65" s="25"/>
      <c r="X65" s="25"/>
      <c r="Y65" s="25"/>
      <c r="Z65" s="25"/>
      <c r="AA65" s="25"/>
    </row>
    <row r="66" spans="1:27" s="26" customFormat="1" ht="11.25" customHeight="1" x14ac:dyDescent="0.25">
      <c r="A66" s="288" t="s">
        <v>163</v>
      </c>
      <c r="B66" s="288"/>
      <c r="C66" s="288"/>
      <c r="D66" s="288"/>
      <c r="E66" s="288"/>
      <c r="F66" s="288"/>
      <c r="G66" s="288"/>
      <c r="H66" s="288"/>
      <c r="I66" s="288"/>
      <c r="J66" s="288"/>
      <c r="K66" s="288"/>
      <c r="L66" s="288"/>
      <c r="M66" s="288"/>
      <c r="N66" s="288"/>
      <c r="O66" s="288"/>
      <c r="P66" s="288"/>
      <c r="Q66" s="288"/>
      <c r="R66" s="288"/>
      <c r="S66" s="25"/>
      <c r="T66" s="25"/>
      <c r="U66" s="25"/>
      <c r="V66" s="25"/>
      <c r="W66" s="25"/>
      <c r="X66" s="25"/>
      <c r="Y66" s="25"/>
      <c r="Z66" s="25"/>
      <c r="AA66" s="25"/>
    </row>
    <row r="67" spans="1:27" ht="33" customHeight="1" x14ac:dyDescent="0.2">
      <c r="A67" s="277" t="s">
        <v>206</v>
      </c>
      <c r="B67" s="277"/>
      <c r="C67" s="277"/>
      <c r="D67" s="277"/>
      <c r="E67" s="277"/>
      <c r="F67" s="277"/>
      <c r="G67" s="277"/>
      <c r="H67" s="277"/>
      <c r="I67" s="277"/>
      <c r="J67" s="277"/>
      <c r="K67" s="277"/>
      <c r="L67" s="277"/>
      <c r="M67" s="277"/>
      <c r="N67" s="277"/>
      <c r="O67" s="277"/>
      <c r="P67" s="277"/>
      <c r="Q67" s="277"/>
      <c r="R67" s="277"/>
      <c r="S67" s="4"/>
      <c r="T67" s="4"/>
      <c r="U67" s="4"/>
      <c r="V67" s="4"/>
      <c r="W67" s="4"/>
      <c r="X67" s="4"/>
      <c r="Y67" s="4"/>
      <c r="Z67" s="4"/>
      <c r="AA67" s="4"/>
    </row>
    <row r="68" spans="1:27" x14ac:dyDescent="0.2">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5.6" x14ac:dyDescent="0.3">
      <c r="A69" s="93" t="s">
        <v>3225</v>
      </c>
      <c r="B69" s="49"/>
      <c r="C69" s="4"/>
      <c r="D69" s="4"/>
      <c r="E69" s="4"/>
      <c r="F69" s="4"/>
      <c r="G69" s="4"/>
      <c r="H69" s="4"/>
      <c r="I69" s="4"/>
      <c r="J69" s="4"/>
      <c r="K69" s="4"/>
      <c r="L69" s="4"/>
      <c r="M69" s="4"/>
      <c r="N69" s="4"/>
      <c r="O69" s="4"/>
      <c r="P69" s="4"/>
      <c r="Q69" s="4"/>
      <c r="R69" s="4"/>
      <c r="S69" s="4"/>
      <c r="T69" s="4"/>
      <c r="U69" s="4"/>
      <c r="V69" s="4"/>
      <c r="W69" s="4"/>
      <c r="X69" s="4"/>
      <c r="Y69" s="4"/>
      <c r="Z69" s="4"/>
      <c r="AA69" s="4"/>
    </row>
    <row r="70" spans="1:27" ht="13.2" x14ac:dyDescent="0.25">
      <c r="A70" s="100" t="s">
        <v>3226</v>
      </c>
      <c r="B70" s="143" t="s">
        <v>3227</v>
      </c>
      <c r="C70" s="4"/>
      <c r="D70" s="4"/>
      <c r="E70" s="4"/>
      <c r="F70" s="4"/>
      <c r="G70" s="4"/>
      <c r="H70" s="4"/>
      <c r="I70" s="4"/>
      <c r="J70" s="4"/>
      <c r="K70" s="4"/>
      <c r="L70" s="4"/>
      <c r="M70" s="4"/>
      <c r="N70" s="4"/>
      <c r="O70" s="4"/>
      <c r="P70" s="4"/>
      <c r="Q70" s="4"/>
      <c r="R70" s="4"/>
      <c r="S70" s="4"/>
      <c r="T70" s="4"/>
      <c r="U70" s="4"/>
      <c r="V70" s="4"/>
      <c r="W70" s="4"/>
      <c r="X70" s="4"/>
      <c r="Y70" s="4"/>
      <c r="Z70" s="4"/>
      <c r="AA70" s="4"/>
    </row>
    <row r="71" spans="1:27" ht="13.2" x14ac:dyDescent="0.25">
      <c r="A71" s="101" t="s">
        <v>3229</v>
      </c>
      <c r="B71" s="99" t="s">
        <v>3264</v>
      </c>
      <c r="C71" s="4"/>
      <c r="D71" s="4"/>
      <c r="E71" s="4"/>
      <c r="F71" s="4"/>
      <c r="G71" s="4"/>
      <c r="H71" s="4"/>
      <c r="I71" s="4"/>
      <c r="J71" s="4"/>
      <c r="K71" s="4"/>
      <c r="L71" s="4"/>
      <c r="M71" s="4"/>
      <c r="N71" s="4"/>
      <c r="O71" s="4"/>
      <c r="P71" s="4"/>
      <c r="Q71" s="4"/>
      <c r="R71" s="4"/>
      <c r="S71" s="4"/>
      <c r="T71" s="4"/>
      <c r="U71" s="4"/>
      <c r="V71" s="4"/>
      <c r="W71" s="4"/>
      <c r="X71" s="4"/>
      <c r="Y71" s="4"/>
      <c r="Z71" s="4"/>
      <c r="AA71" s="4"/>
    </row>
    <row r="72" spans="1:27" ht="13.2" x14ac:dyDescent="0.25">
      <c r="A72" s="145" t="s">
        <v>3231</v>
      </c>
      <c r="B72" s="99" t="s">
        <v>3232</v>
      </c>
      <c r="C72" s="4"/>
      <c r="D72" s="4"/>
      <c r="E72" s="4"/>
      <c r="F72" s="4"/>
      <c r="G72" s="4"/>
      <c r="H72" s="4"/>
      <c r="I72" s="4"/>
      <c r="J72" s="4"/>
      <c r="K72" s="4"/>
      <c r="L72" s="4"/>
      <c r="M72" s="4"/>
      <c r="N72" s="4"/>
      <c r="O72" s="4"/>
      <c r="P72" s="4"/>
      <c r="Q72" s="4"/>
      <c r="R72" s="4"/>
      <c r="S72" s="4"/>
      <c r="T72" s="4"/>
      <c r="U72" s="4"/>
      <c r="V72" s="4"/>
      <c r="W72" s="4"/>
      <c r="X72" s="4"/>
      <c r="Y72" s="4"/>
      <c r="Z72" s="4"/>
      <c r="AA72" s="4"/>
    </row>
    <row r="73" spans="1:27" ht="13.2" x14ac:dyDescent="0.25">
      <c r="A73" s="96" t="s">
        <v>3228</v>
      </c>
      <c r="B73" s="95" t="s">
        <v>3233</v>
      </c>
      <c r="C73" s="30"/>
      <c r="D73" s="31"/>
      <c r="E73" s="31"/>
      <c r="F73" s="31"/>
      <c r="G73" s="29"/>
      <c r="H73" s="29"/>
      <c r="I73" s="29"/>
      <c r="J73" s="29"/>
      <c r="K73" s="29"/>
      <c r="L73" s="29"/>
      <c r="M73" s="27"/>
      <c r="N73" s="4"/>
      <c r="O73" s="4"/>
      <c r="P73" s="4"/>
      <c r="Q73" s="4"/>
      <c r="R73" s="4"/>
      <c r="S73" s="4"/>
      <c r="T73" s="4"/>
      <c r="U73" s="4"/>
      <c r="V73" s="4"/>
      <c r="W73" s="4"/>
      <c r="X73" s="4"/>
      <c r="Y73" s="4"/>
      <c r="Z73" s="4"/>
      <c r="AA73" s="4"/>
    </row>
    <row r="74" spans="1:27" ht="13.2" x14ac:dyDescent="0.25">
      <c r="A74" s="96"/>
      <c r="B74" s="95"/>
      <c r="C74" s="30"/>
      <c r="D74" s="31"/>
      <c r="E74" s="31"/>
      <c r="F74" s="31"/>
      <c r="G74" s="29"/>
      <c r="H74" s="29"/>
      <c r="I74" s="29"/>
      <c r="J74" s="29"/>
      <c r="K74" s="29"/>
      <c r="L74" s="29"/>
      <c r="M74" s="27"/>
    </row>
    <row r="75" spans="1:27" ht="13.2" x14ac:dyDescent="0.25">
      <c r="A75" s="96"/>
      <c r="B75" s="95"/>
      <c r="C75" s="32"/>
      <c r="D75" s="31"/>
      <c r="E75" s="31"/>
      <c r="F75" s="31"/>
      <c r="G75" s="29"/>
      <c r="H75" s="29"/>
      <c r="I75" s="29"/>
      <c r="J75" s="29"/>
      <c r="K75" s="29"/>
      <c r="L75" s="29"/>
      <c r="M75" s="27"/>
    </row>
  </sheetData>
  <mergeCells count="30">
    <mergeCell ref="A1:AD2"/>
    <mergeCell ref="A3:AD3"/>
    <mergeCell ref="AA4:AB6"/>
    <mergeCell ref="AC4:AD6"/>
    <mergeCell ref="A58:R58"/>
    <mergeCell ref="A59:R59"/>
    <mergeCell ref="AB14:AD15"/>
    <mergeCell ref="A14:A17"/>
    <mergeCell ref="Z15:AA15"/>
    <mergeCell ref="G15:M15"/>
    <mergeCell ref="B15:F15"/>
    <mergeCell ref="S15:X15"/>
    <mergeCell ref="N15:R15"/>
    <mergeCell ref="B14:X14"/>
    <mergeCell ref="A67:R67"/>
    <mergeCell ref="A37:A39"/>
    <mergeCell ref="Y14:AA14"/>
    <mergeCell ref="B37:H37"/>
    <mergeCell ref="I37:O37"/>
    <mergeCell ref="P37:V37"/>
    <mergeCell ref="A60:R60"/>
    <mergeCell ref="A61:R61"/>
    <mergeCell ref="A62:R62"/>
    <mergeCell ref="A63:R63"/>
    <mergeCell ref="A64:R64"/>
    <mergeCell ref="A65:R65"/>
    <mergeCell ref="A66:R66"/>
    <mergeCell ref="A55:R55"/>
    <mergeCell ref="A56:R56"/>
    <mergeCell ref="A57:R57"/>
  </mergeCells>
  <dataValidations count="1">
    <dataValidation type="list" errorStyle="information" showInputMessage="1" showErrorMessage="1" error="Estas utilizando una marca adicional a las preestablecidas._x000a__x000a_" sqref="A70 N13 E35" xr:uid="{00000000-0002-0000-0000-000000000000}">
      <formula1>"Q,R,8,"</formula1>
    </dataValidation>
  </dataValidations>
  <pageMargins left="0.19685039370078741" right="0.19685039370078741" top="0.39370078740157483" bottom="0.39370078740157483" header="0.31496062992125984" footer="0.31496062992125984"/>
  <pageSetup paperSize="9" scale="41" orientation="landscape" verticalDpi="597"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5"/>
  <sheetViews>
    <sheetView topLeftCell="H1" zoomScaleNormal="100" workbookViewId="0">
      <selection activeCell="M88" sqref="M88"/>
    </sheetView>
  </sheetViews>
  <sheetFormatPr baseColWidth="10" defaultColWidth="0" defaultRowHeight="10.199999999999999" x14ac:dyDescent="0.2"/>
  <cols>
    <col min="1" max="9" width="12.88671875" style="2" customWidth="1"/>
    <col min="10" max="13" width="9.5546875" style="2" customWidth="1"/>
    <col min="14" max="15" width="10" style="2" customWidth="1"/>
    <col min="16" max="19" width="10.109375" style="2" customWidth="1"/>
    <col min="20" max="22" width="9.6640625" style="2" customWidth="1"/>
    <col min="23" max="23" width="11.44140625" style="2" customWidth="1"/>
    <col min="24" max="26" width="11.44140625" style="2" hidden="1" customWidth="1"/>
    <col min="27" max="27" width="0" style="2" hidden="1" customWidth="1"/>
    <col min="28" max="16384" width="11.44140625" style="2" hidden="1"/>
  </cols>
  <sheetData>
    <row r="1" spans="1:26" ht="35.25" customHeight="1" x14ac:dyDescent="0.2">
      <c r="A1" s="298" t="s">
        <v>3239</v>
      </c>
      <c r="B1" s="299"/>
      <c r="C1" s="299"/>
      <c r="D1" s="299"/>
      <c r="E1" s="299"/>
      <c r="F1" s="299"/>
      <c r="G1" s="299"/>
      <c r="H1" s="299"/>
      <c r="I1" s="299"/>
      <c r="J1" s="299"/>
      <c r="K1" s="299"/>
      <c r="L1" s="299"/>
      <c r="M1" s="299"/>
      <c r="N1" s="299"/>
      <c r="O1" s="299"/>
      <c r="P1" s="299"/>
      <c r="Q1" s="299"/>
      <c r="R1" s="299"/>
      <c r="S1" s="299"/>
      <c r="T1" s="299"/>
      <c r="U1" s="299"/>
      <c r="V1" s="299"/>
      <c r="W1" s="299"/>
      <c r="X1" s="299"/>
      <c r="Y1" s="299"/>
      <c r="Z1" s="299"/>
    </row>
    <row r="2" spans="1:26" ht="30.75" customHeight="1" x14ac:dyDescent="0.2">
      <c r="A2" s="298"/>
      <c r="B2" s="299"/>
      <c r="C2" s="299"/>
      <c r="D2" s="299"/>
      <c r="E2" s="299"/>
      <c r="F2" s="299"/>
      <c r="G2" s="299"/>
      <c r="H2" s="299"/>
      <c r="I2" s="299"/>
      <c r="J2" s="299"/>
      <c r="K2" s="299"/>
      <c r="L2" s="299"/>
      <c r="M2" s="299"/>
      <c r="N2" s="299"/>
      <c r="O2" s="299"/>
      <c r="P2" s="299"/>
      <c r="Q2" s="299"/>
      <c r="R2" s="299"/>
      <c r="S2" s="299"/>
      <c r="T2" s="299"/>
      <c r="U2" s="299"/>
      <c r="V2" s="299"/>
      <c r="W2" s="299"/>
      <c r="X2" s="299"/>
      <c r="Y2" s="299"/>
      <c r="Z2" s="299"/>
    </row>
    <row r="3" spans="1:26" ht="16.2" thickBot="1" x14ac:dyDescent="0.25">
      <c r="A3" s="300" t="s">
        <v>3242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row>
    <row r="4" spans="1:26" ht="13.8" thickBot="1" x14ac:dyDescent="0.3">
      <c r="A4" s="163" t="s">
        <v>3234</v>
      </c>
      <c r="B4" s="164"/>
      <c r="C4" s="166">
        <f>+'A4'!C4</f>
        <v>0</v>
      </c>
      <c r="D4" s="165"/>
      <c r="E4" s="166"/>
      <c r="F4" s="167"/>
      <c r="G4" s="167"/>
      <c r="H4" s="168" t="s">
        <v>3255</v>
      </c>
      <c r="I4" s="165"/>
      <c r="J4" s="169" t="str">
        <f>+'A4'!O4</f>
        <v>31 de diciembre de 2024</v>
      </c>
      <c r="K4" s="167"/>
      <c r="L4" s="167"/>
      <c r="M4" s="178"/>
      <c r="N4" s="165"/>
      <c r="O4" s="170"/>
      <c r="P4" s="170"/>
      <c r="Q4" s="170"/>
      <c r="R4" s="167"/>
      <c r="S4" s="175"/>
      <c r="T4" s="325" t="s">
        <v>3238</v>
      </c>
      <c r="U4" s="325"/>
      <c r="V4" s="330" t="s">
        <v>3243</v>
      </c>
      <c r="W4" s="331"/>
      <c r="X4" s="171"/>
      <c r="Y4" s="319" t="s">
        <v>3241</v>
      </c>
      <c r="Z4" s="320"/>
    </row>
    <row r="5" spans="1:26" ht="13.8" thickBot="1" x14ac:dyDescent="0.3">
      <c r="A5" s="163" t="s">
        <v>3235</v>
      </c>
      <c r="B5" s="164"/>
      <c r="C5" s="172">
        <f>+'A4'!C5</f>
        <v>0</v>
      </c>
      <c r="D5" s="167"/>
      <c r="E5" s="167"/>
      <c r="F5" s="167"/>
      <c r="G5" s="167"/>
      <c r="H5" s="176" t="s">
        <v>3237</v>
      </c>
      <c r="I5" s="177">
        <f>+'A4'!I5</f>
        <v>45369</v>
      </c>
      <c r="J5" s="174"/>
      <c r="K5" s="174"/>
      <c r="L5" s="174"/>
      <c r="M5" s="174"/>
      <c r="N5" s="174"/>
      <c r="O5" s="174"/>
      <c r="P5" s="174"/>
      <c r="Q5" s="174"/>
      <c r="R5" s="174"/>
      <c r="S5" s="174"/>
      <c r="T5" s="326"/>
      <c r="U5" s="327"/>
      <c r="V5" s="332"/>
      <c r="W5" s="333"/>
      <c r="X5" s="171"/>
      <c r="Y5" s="321"/>
      <c r="Z5" s="322"/>
    </row>
    <row r="6" spans="1:26" ht="13.8" thickBot="1" x14ac:dyDescent="0.3">
      <c r="A6" s="163" t="s">
        <v>3236</v>
      </c>
      <c r="B6" s="172">
        <f>+'A4'!B6</f>
        <v>0</v>
      </c>
      <c r="C6" s="167"/>
      <c r="D6" s="167"/>
      <c r="E6" s="167"/>
      <c r="F6" s="167"/>
      <c r="G6" s="175"/>
      <c r="H6" s="168" t="s">
        <v>3237</v>
      </c>
      <c r="I6" s="173">
        <f>+'A4'!I6</f>
        <v>45369</v>
      </c>
      <c r="J6" s="167"/>
      <c r="K6" s="167"/>
      <c r="L6" s="167"/>
      <c r="M6" s="167"/>
      <c r="N6" s="167"/>
      <c r="O6" s="167"/>
      <c r="P6" s="167"/>
      <c r="Q6" s="167"/>
      <c r="R6" s="167"/>
      <c r="S6" s="167"/>
      <c r="T6" s="328"/>
      <c r="U6" s="329"/>
      <c r="V6" s="334"/>
      <c r="W6" s="335"/>
      <c r="X6" s="171"/>
      <c r="Y6" s="323"/>
      <c r="Z6" s="324"/>
    </row>
    <row r="7" spans="1:26" x14ac:dyDescent="0.2">
      <c r="A7" s="4"/>
      <c r="B7" s="4"/>
      <c r="C7" s="4"/>
      <c r="D7" s="4"/>
    </row>
    <row r="8" spans="1:26" x14ac:dyDescent="0.2">
      <c r="A8" s="3" t="s">
        <v>128</v>
      </c>
      <c r="B8" s="4"/>
      <c r="C8" s="4"/>
      <c r="D8" s="4"/>
    </row>
    <row r="9" spans="1:26" x14ac:dyDescent="0.2">
      <c r="A9" s="5" t="s">
        <v>122</v>
      </c>
      <c r="B9" s="5"/>
      <c r="C9" s="4"/>
      <c r="D9" s="4"/>
    </row>
    <row r="10" spans="1:26" x14ac:dyDescent="0.2">
      <c r="A10" s="4"/>
      <c r="B10" s="4"/>
      <c r="C10" s="4"/>
      <c r="D10" s="4"/>
    </row>
    <row r="11" spans="1:26" x14ac:dyDescent="0.2">
      <c r="A11" s="3" t="s">
        <v>79</v>
      </c>
      <c r="B11" s="4"/>
      <c r="C11" s="4"/>
      <c r="D11" s="4"/>
      <c r="E11" s="4"/>
      <c r="F11" s="4"/>
      <c r="G11" s="4"/>
      <c r="H11" s="12"/>
      <c r="I11" s="4"/>
      <c r="J11" s="4"/>
      <c r="K11" s="4"/>
      <c r="L11" s="4"/>
      <c r="M11" s="4"/>
      <c r="N11" s="13"/>
      <c r="O11" s="13"/>
      <c r="P11" s="13"/>
      <c r="Q11" s="13"/>
      <c r="R11" s="13"/>
    </row>
    <row r="12" spans="1:26" x14ac:dyDescent="0.2">
      <c r="A12" s="14"/>
      <c r="B12" s="7"/>
      <c r="C12" s="7"/>
      <c r="D12" s="7"/>
      <c r="E12" s="7"/>
      <c r="F12" s="7"/>
      <c r="G12" s="7"/>
      <c r="H12" s="15"/>
      <c r="I12" s="7"/>
      <c r="J12" s="4"/>
      <c r="K12" s="4"/>
      <c r="L12" s="4"/>
      <c r="M12" s="4"/>
      <c r="N12" s="13"/>
      <c r="O12" s="13"/>
      <c r="P12" s="13"/>
      <c r="Q12" s="13"/>
      <c r="R12" s="13"/>
    </row>
    <row r="13" spans="1:26" ht="11.25" customHeight="1" x14ac:dyDescent="0.2">
      <c r="A13" s="291" t="s">
        <v>25</v>
      </c>
      <c r="B13" s="292"/>
      <c r="C13" s="292"/>
      <c r="D13" s="292"/>
      <c r="E13" s="292"/>
      <c r="F13" s="292"/>
      <c r="G13" s="292"/>
      <c r="H13" s="292"/>
      <c r="I13" s="293"/>
      <c r="J13" s="284" t="s">
        <v>38</v>
      </c>
      <c r="K13" s="284"/>
      <c r="L13" s="284"/>
      <c r="M13" s="284"/>
      <c r="N13" s="284"/>
      <c r="O13" s="284"/>
      <c r="P13" s="284"/>
      <c r="Q13" s="284"/>
      <c r="R13" s="284"/>
      <c r="S13" s="284"/>
      <c r="T13" s="284"/>
      <c r="U13" s="284"/>
      <c r="V13" s="284"/>
    </row>
    <row r="14" spans="1:26" x14ac:dyDescent="0.2">
      <c r="A14" s="315"/>
      <c r="B14" s="316"/>
      <c r="C14" s="316"/>
      <c r="D14" s="316"/>
      <c r="E14" s="316"/>
      <c r="F14" s="316"/>
      <c r="G14" s="316"/>
      <c r="H14" s="316"/>
      <c r="I14" s="317"/>
      <c r="J14" s="11" t="s">
        <v>12</v>
      </c>
      <c r="K14" s="11" t="s">
        <v>13</v>
      </c>
      <c r="L14" s="11" t="s">
        <v>14</v>
      </c>
      <c r="M14" s="11" t="s">
        <v>15</v>
      </c>
      <c r="N14" s="11" t="s">
        <v>16</v>
      </c>
      <c r="O14" s="11" t="s">
        <v>17</v>
      </c>
      <c r="P14" s="11" t="s">
        <v>18</v>
      </c>
      <c r="Q14" s="11" t="s">
        <v>19</v>
      </c>
      <c r="R14" s="11" t="s">
        <v>20</v>
      </c>
      <c r="S14" s="11" t="s">
        <v>21</v>
      </c>
      <c r="T14" s="11" t="s">
        <v>22</v>
      </c>
      <c r="U14" s="11" t="s">
        <v>23</v>
      </c>
      <c r="V14" s="278" t="s">
        <v>0</v>
      </c>
    </row>
    <row r="15" spans="1:26" ht="11.25" customHeight="1" x14ac:dyDescent="0.2">
      <c r="A15" s="294"/>
      <c r="B15" s="295"/>
      <c r="C15" s="295"/>
      <c r="D15" s="295"/>
      <c r="E15" s="295"/>
      <c r="F15" s="295"/>
      <c r="G15" s="295"/>
      <c r="H15" s="295"/>
      <c r="I15" s="296"/>
      <c r="J15" s="6" t="s">
        <v>1</v>
      </c>
      <c r="K15" s="6" t="s">
        <v>2</v>
      </c>
      <c r="L15" s="6" t="s">
        <v>3</v>
      </c>
      <c r="M15" s="6" t="s">
        <v>4</v>
      </c>
      <c r="N15" s="6" t="s">
        <v>5</v>
      </c>
      <c r="O15" s="6" t="s">
        <v>6</v>
      </c>
      <c r="P15" s="6" t="s">
        <v>7</v>
      </c>
      <c r="Q15" s="6" t="s">
        <v>8</v>
      </c>
      <c r="R15" s="6" t="s">
        <v>27</v>
      </c>
      <c r="S15" s="6" t="s">
        <v>9</v>
      </c>
      <c r="T15" s="6" t="s">
        <v>69</v>
      </c>
      <c r="U15" s="6" t="s">
        <v>10</v>
      </c>
      <c r="V15" s="280"/>
    </row>
    <row r="16" spans="1:26" ht="11.25" hidden="1" customHeight="1" x14ac:dyDescent="0.2">
      <c r="A16" s="314" t="s">
        <v>80</v>
      </c>
      <c r="B16" s="314"/>
      <c r="C16" s="314"/>
      <c r="D16" s="314"/>
      <c r="E16" s="314"/>
      <c r="F16" s="314"/>
      <c r="G16" s="314"/>
      <c r="H16" s="314"/>
      <c r="I16" s="314"/>
      <c r="J16" s="17"/>
      <c r="K16" s="17"/>
      <c r="L16" s="17"/>
      <c r="M16" s="17"/>
      <c r="N16" s="17"/>
      <c r="O16" s="17"/>
      <c r="P16" s="17"/>
      <c r="Q16" s="17"/>
      <c r="R16" s="17"/>
      <c r="S16" s="17"/>
      <c r="T16" s="17"/>
      <c r="U16" s="17"/>
      <c r="V16" s="17">
        <f>SUM(J16:U16)</f>
        <v>0</v>
      </c>
    </row>
    <row r="17" spans="1:22" ht="11.25" hidden="1" customHeight="1" x14ac:dyDescent="0.2">
      <c r="A17" s="314" t="s">
        <v>81</v>
      </c>
      <c r="B17" s="314"/>
      <c r="C17" s="314"/>
      <c r="D17" s="314"/>
      <c r="E17" s="314"/>
      <c r="F17" s="314"/>
      <c r="G17" s="314"/>
      <c r="H17" s="314"/>
      <c r="I17" s="314"/>
      <c r="J17" s="17"/>
      <c r="K17" s="17"/>
      <c r="L17" s="17"/>
      <c r="M17" s="17"/>
      <c r="N17" s="17"/>
      <c r="O17" s="17"/>
      <c r="P17" s="17"/>
      <c r="Q17" s="17"/>
      <c r="R17" s="17"/>
      <c r="S17" s="17"/>
      <c r="T17" s="17"/>
      <c r="U17" s="17"/>
      <c r="V17" s="17">
        <f t="shared" ref="V17:V77" si="0">SUM(J17:U17)</f>
        <v>0</v>
      </c>
    </row>
    <row r="18" spans="1:22" ht="11.25" hidden="1" customHeight="1" x14ac:dyDescent="0.2">
      <c r="A18" s="314" t="s">
        <v>82</v>
      </c>
      <c r="B18" s="314"/>
      <c r="C18" s="314"/>
      <c r="D18" s="314"/>
      <c r="E18" s="314"/>
      <c r="F18" s="314"/>
      <c r="G18" s="314"/>
      <c r="H18" s="314"/>
      <c r="I18" s="314"/>
      <c r="J18" s="17"/>
      <c r="K18" s="17"/>
      <c r="L18" s="17"/>
      <c r="M18" s="17"/>
      <c r="N18" s="17"/>
      <c r="O18" s="17"/>
      <c r="P18" s="17"/>
      <c r="Q18" s="17"/>
      <c r="R18" s="17"/>
      <c r="S18" s="17"/>
      <c r="T18" s="17"/>
      <c r="U18" s="17"/>
      <c r="V18" s="17">
        <f t="shared" si="0"/>
        <v>0</v>
      </c>
    </row>
    <row r="19" spans="1:22" ht="11.25" hidden="1" customHeight="1" x14ac:dyDescent="0.2">
      <c r="A19" s="314" t="s">
        <v>83</v>
      </c>
      <c r="B19" s="314"/>
      <c r="C19" s="314"/>
      <c r="D19" s="314"/>
      <c r="E19" s="314"/>
      <c r="F19" s="314"/>
      <c r="G19" s="314"/>
      <c r="H19" s="314"/>
      <c r="I19" s="314"/>
      <c r="J19" s="17"/>
      <c r="K19" s="17"/>
      <c r="L19" s="17"/>
      <c r="M19" s="17"/>
      <c r="N19" s="17"/>
      <c r="O19" s="17"/>
      <c r="P19" s="17"/>
      <c r="Q19" s="17"/>
      <c r="R19" s="17"/>
      <c r="S19" s="17"/>
      <c r="T19" s="17"/>
      <c r="U19" s="17"/>
      <c r="V19" s="17">
        <f t="shared" si="0"/>
        <v>0</v>
      </c>
    </row>
    <row r="20" spans="1:22" ht="11.25" hidden="1" customHeight="1" x14ac:dyDescent="0.2">
      <c r="A20" s="314" t="s">
        <v>84</v>
      </c>
      <c r="B20" s="314"/>
      <c r="C20" s="314"/>
      <c r="D20" s="314"/>
      <c r="E20" s="314"/>
      <c r="F20" s="314"/>
      <c r="G20" s="314"/>
      <c r="H20" s="314"/>
      <c r="I20" s="314"/>
      <c r="J20" s="17"/>
      <c r="K20" s="17"/>
      <c r="L20" s="17"/>
      <c r="M20" s="17"/>
      <c r="N20" s="17"/>
      <c r="O20" s="17"/>
      <c r="P20" s="17"/>
      <c r="Q20" s="17"/>
      <c r="R20" s="17"/>
      <c r="S20" s="17"/>
      <c r="T20" s="17"/>
      <c r="U20" s="17"/>
      <c r="V20" s="17">
        <f t="shared" si="0"/>
        <v>0</v>
      </c>
    </row>
    <row r="21" spans="1:22" ht="11.25" hidden="1" customHeight="1" x14ac:dyDescent="0.2">
      <c r="A21" s="314" t="s">
        <v>85</v>
      </c>
      <c r="B21" s="314"/>
      <c r="C21" s="314"/>
      <c r="D21" s="314"/>
      <c r="E21" s="314"/>
      <c r="F21" s="314"/>
      <c r="G21" s="314"/>
      <c r="H21" s="314"/>
      <c r="I21" s="314"/>
      <c r="J21" s="17"/>
      <c r="K21" s="17"/>
      <c r="L21" s="17"/>
      <c r="M21" s="17"/>
      <c r="N21" s="17"/>
      <c r="O21" s="17"/>
      <c r="P21" s="17"/>
      <c r="Q21" s="17"/>
      <c r="R21" s="17"/>
      <c r="S21" s="17"/>
      <c r="T21" s="17"/>
      <c r="U21" s="17"/>
      <c r="V21" s="17">
        <f t="shared" si="0"/>
        <v>0</v>
      </c>
    </row>
    <row r="22" spans="1:22" ht="11.25" hidden="1" customHeight="1" x14ac:dyDescent="0.2">
      <c r="A22" s="314" t="s">
        <v>86</v>
      </c>
      <c r="B22" s="314"/>
      <c r="C22" s="314"/>
      <c r="D22" s="314"/>
      <c r="E22" s="314"/>
      <c r="F22" s="314"/>
      <c r="G22" s="314"/>
      <c r="H22" s="314"/>
      <c r="I22" s="314"/>
      <c r="J22" s="17"/>
      <c r="K22" s="17"/>
      <c r="L22" s="17"/>
      <c r="M22" s="17"/>
      <c r="N22" s="17"/>
      <c r="O22" s="17"/>
      <c r="P22" s="17"/>
      <c r="Q22" s="17"/>
      <c r="R22" s="17"/>
      <c r="S22" s="17"/>
      <c r="T22" s="17"/>
      <c r="U22" s="17"/>
      <c r="V22" s="17">
        <f t="shared" si="0"/>
        <v>0</v>
      </c>
    </row>
    <row r="23" spans="1:22" ht="11.25" hidden="1" customHeight="1" x14ac:dyDescent="0.2">
      <c r="A23" s="314" t="s">
        <v>87</v>
      </c>
      <c r="B23" s="314"/>
      <c r="C23" s="314"/>
      <c r="D23" s="314"/>
      <c r="E23" s="314"/>
      <c r="F23" s="314"/>
      <c r="G23" s="314"/>
      <c r="H23" s="314"/>
      <c r="I23" s="314"/>
      <c r="J23" s="17"/>
      <c r="K23" s="17"/>
      <c r="L23" s="17"/>
      <c r="M23" s="17"/>
      <c r="N23" s="17"/>
      <c r="O23" s="17"/>
      <c r="P23" s="17"/>
      <c r="Q23" s="17"/>
      <c r="R23" s="17"/>
      <c r="S23" s="17"/>
      <c r="T23" s="17"/>
      <c r="U23" s="17"/>
      <c r="V23" s="17">
        <f t="shared" si="0"/>
        <v>0</v>
      </c>
    </row>
    <row r="24" spans="1:22" ht="11.25" hidden="1" customHeight="1" x14ac:dyDescent="0.2">
      <c r="A24" s="314" t="s">
        <v>88</v>
      </c>
      <c r="B24" s="314"/>
      <c r="C24" s="314"/>
      <c r="D24" s="314"/>
      <c r="E24" s="314"/>
      <c r="F24" s="314"/>
      <c r="G24" s="314"/>
      <c r="H24" s="314"/>
      <c r="I24" s="314"/>
      <c r="J24" s="17"/>
      <c r="K24" s="17"/>
      <c r="L24" s="17"/>
      <c r="M24" s="17"/>
      <c r="N24" s="17"/>
      <c r="O24" s="17"/>
      <c r="P24" s="17"/>
      <c r="Q24" s="17"/>
      <c r="R24" s="17"/>
      <c r="S24" s="17"/>
      <c r="T24" s="17"/>
      <c r="U24" s="17"/>
      <c r="V24" s="17">
        <f t="shared" si="0"/>
        <v>0</v>
      </c>
    </row>
    <row r="25" spans="1:22" ht="11.25" hidden="1" customHeight="1" x14ac:dyDescent="0.2">
      <c r="A25" s="314" t="s">
        <v>89</v>
      </c>
      <c r="B25" s="314"/>
      <c r="C25" s="314"/>
      <c r="D25" s="314"/>
      <c r="E25" s="314"/>
      <c r="F25" s="314"/>
      <c r="G25" s="314"/>
      <c r="H25" s="314"/>
      <c r="I25" s="314"/>
      <c r="J25" s="17"/>
      <c r="K25" s="17"/>
      <c r="L25" s="17"/>
      <c r="M25" s="17"/>
      <c r="N25" s="17"/>
      <c r="O25" s="17"/>
      <c r="P25" s="17"/>
      <c r="Q25" s="17"/>
      <c r="R25" s="17"/>
      <c r="S25" s="17"/>
      <c r="T25" s="17"/>
      <c r="U25" s="17"/>
      <c r="V25" s="17">
        <f t="shared" si="0"/>
        <v>0</v>
      </c>
    </row>
    <row r="26" spans="1:22" ht="11.25" hidden="1" customHeight="1" x14ac:dyDescent="0.2">
      <c r="A26" s="314" t="s">
        <v>90</v>
      </c>
      <c r="B26" s="314"/>
      <c r="C26" s="314"/>
      <c r="D26" s="314"/>
      <c r="E26" s="314"/>
      <c r="F26" s="314"/>
      <c r="G26" s="314"/>
      <c r="H26" s="314"/>
      <c r="I26" s="314"/>
      <c r="J26" s="17"/>
      <c r="K26" s="17"/>
      <c r="L26" s="17"/>
      <c r="M26" s="17"/>
      <c r="N26" s="17"/>
      <c r="O26" s="17"/>
      <c r="P26" s="17"/>
      <c r="Q26" s="17"/>
      <c r="R26" s="17"/>
      <c r="S26" s="17"/>
      <c r="T26" s="17"/>
      <c r="U26" s="17"/>
      <c r="V26" s="17">
        <f t="shared" si="0"/>
        <v>0</v>
      </c>
    </row>
    <row r="27" spans="1:22" ht="11.25" hidden="1" customHeight="1" x14ac:dyDescent="0.2">
      <c r="A27" s="314" t="s">
        <v>91</v>
      </c>
      <c r="B27" s="314"/>
      <c r="C27" s="314"/>
      <c r="D27" s="314"/>
      <c r="E27" s="314"/>
      <c r="F27" s="314"/>
      <c r="G27" s="314"/>
      <c r="H27" s="314"/>
      <c r="I27" s="314"/>
      <c r="J27" s="17"/>
      <c r="K27" s="17"/>
      <c r="L27" s="17"/>
      <c r="M27" s="17"/>
      <c r="N27" s="17"/>
      <c r="O27" s="17"/>
      <c r="P27" s="17"/>
      <c r="Q27" s="17"/>
      <c r="R27" s="17"/>
      <c r="S27" s="17"/>
      <c r="T27" s="17"/>
      <c r="U27" s="17"/>
      <c r="V27" s="17">
        <f t="shared" si="0"/>
        <v>0</v>
      </c>
    </row>
    <row r="28" spans="1:22" ht="11.25" hidden="1" customHeight="1" x14ac:dyDescent="0.2">
      <c r="A28" s="314" t="s">
        <v>92</v>
      </c>
      <c r="B28" s="314"/>
      <c r="C28" s="314"/>
      <c r="D28" s="314"/>
      <c r="E28" s="314"/>
      <c r="F28" s="314"/>
      <c r="G28" s="314"/>
      <c r="H28" s="314"/>
      <c r="I28" s="314"/>
      <c r="J28" s="17"/>
      <c r="K28" s="17"/>
      <c r="L28" s="17"/>
      <c r="M28" s="17"/>
      <c r="N28" s="17"/>
      <c r="O28" s="17"/>
      <c r="P28" s="17"/>
      <c r="Q28" s="17"/>
      <c r="R28" s="17"/>
      <c r="S28" s="17"/>
      <c r="T28" s="17"/>
      <c r="U28" s="17"/>
      <c r="V28" s="17">
        <f t="shared" si="0"/>
        <v>0</v>
      </c>
    </row>
    <row r="29" spans="1:22" ht="11.25" hidden="1" customHeight="1" x14ac:dyDescent="0.2">
      <c r="A29" s="314" t="s">
        <v>93</v>
      </c>
      <c r="B29" s="314"/>
      <c r="C29" s="314"/>
      <c r="D29" s="314"/>
      <c r="E29" s="314"/>
      <c r="F29" s="314"/>
      <c r="G29" s="314"/>
      <c r="H29" s="314"/>
      <c r="I29" s="314"/>
      <c r="J29" s="17"/>
      <c r="K29" s="17"/>
      <c r="L29" s="17"/>
      <c r="M29" s="17"/>
      <c r="N29" s="17"/>
      <c r="O29" s="17"/>
      <c r="P29" s="17"/>
      <c r="Q29" s="17"/>
      <c r="R29" s="17"/>
      <c r="S29" s="17"/>
      <c r="T29" s="17"/>
      <c r="U29" s="17"/>
      <c r="V29" s="17">
        <f t="shared" si="0"/>
        <v>0</v>
      </c>
    </row>
    <row r="30" spans="1:22" ht="11.25" hidden="1" customHeight="1" x14ac:dyDescent="0.2">
      <c r="A30" s="314" t="s">
        <v>165</v>
      </c>
      <c r="B30" s="314"/>
      <c r="C30" s="314"/>
      <c r="D30" s="314"/>
      <c r="E30" s="314"/>
      <c r="F30" s="314"/>
      <c r="G30" s="314"/>
      <c r="H30" s="314"/>
      <c r="I30" s="314"/>
      <c r="J30" s="17"/>
      <c r="K30" s="17"/>
      <c r="L30" s="17"/>
      <c r="M30" s="17"/>
      <c r="N30" s="17"/>
      <c r="O30" s="17"/>
      <c r="P30" s="17"/>
      <c r="Q30" s="17"/>
      <c r="R30" s="17"/>
      <c r="S30" s="17"/>
      <c r="T30" s="17"/>
      <c r="U30" s="17"/>
      <c r="V30" s="17">
        <f t="shared" si="0"/>
        <v>0</v>
      </c>
    </row>
    <row r="31" spans="1:22" ht="11.25" hidden="1" customHeight="1" x14ac:dyDescent="0.2">
      <c r="A31" s="314" t="s">
        <v>94</v>
      </c>
      <c r="B31" s="314"/>
      <c r="C31" s="314"/>
      <c r="D31" s="314"/>
      <c r="E31" s="314"/>
      <c r="F31" s="314"/>
      <c r="G31" s="314"/>
      <c r="H31" s="314"/>
      <c r="I31" s="314"/>
      <c r="J31" s="17"/>
      <c r="K31" s="17"/>
      <c r="L31" s="17"/>
      <c r="M31" s="17"/>
      <c r="N31" s="17"/>
      <c r="O31" s="17"/>
      <c r="P31" s="17"/>
      <c r="Q31" s="17"/>
      <c r="R31" s="17"/>
      <c r="S31" s="17"/>
      <c r="T31" s="17"/>
      <c r="U31" s="17"/>
      <c r="V31" s="17">
        <f t="shared" si="0"/>
        <v>0</v>
      </c>
    </row>
    <row r="32" spans="1:22" hidden="1" x14ac:dyDescent="0.2">
      <c r="A32" s="314" t="s">
        <v>166</v>
      </c>
      <c r="B32" s="314"/>
      <c r="C32" s="314"/>
      <c r="D32" s="314"/>
      <c r="E32" s="314"/>
      <c r="F32" s="314"/>
      <c r="G32" s="314"/>
      <c r="H32" s="314"/>
      <c r="I32" s="314"/>
      <c r="J32" s="17"/>
      <c r="K32" s="17"/>
      <c r="L32" s="17"/>
      <c r="M32" s="17"/>
      <c r="N32" s="17"/>
      <c r="O32" s="17"/>
      <c r="P32" s="17"/>
      <c r="Q32" s="17"/>
      <c r="R32" s="17"/>
      <c r="S32" s="17"/>
      <c r="T32" s="17"/>
      <c r="U32" s="17"/>
      <c r="V32" s="17">
        <f t="shared" si="0"/>
        <v>0</v>
      </c>
    </row>
    <row r="33" spans="1:22" ht="11.25" hidden="1" customHeight="1" x14ac:dyDescent="0.2">
      <c r="A33" s="314" t="s">
        <v>95</v>
      </c>
      <c r="B33" s="314"/>
      <c r="C33" s="314"/>
      <c r="D33" s="314"/>
      <c r="E33" s="314"/>
      <c r="F33" s="314"/>
      <c r="G33" s="314"/>
      <c r="H33" s="314"/>
      <c r="I33" s="314"/>
      <c r="J33" s="17"/>
      <c r="K33" s="17"/>
      <c r="L33" s="17"/>
      <c r="M33" s="17"/>
      <c r="N33" s="17"/>
      <c r="O33" s="17"/>
      <c r="P33" s="17"/>
      <c r="Q33" s="17"/>
      <c r="R33" s="17"/>
      <c r="S33" s="17"/>
      <c r="T33" s="17"/>
      <c r="U33" s="17"/>
      <c r="V33" s="17">
        <f t="shared" si="0"/>
        <v>0</v>
      </c>
    </row>
    <row r="34" spans="1:22" ht="11.25" hidden="1" customHeight="1" x14ac:dyDescent="0.2">
      <c r="A34" s="314" t="s">
        <v>96</v>
      </c>
      <c r="B34" s="314"/>
      <c r="C34" s="314"/>
      <c r="D34" s="314"/>
      <c r="E34" s="314"/>
      <c r="F34" s="314"/>
      <c r="G34" s="314"/>
      <c r="H34" s="314"/>
      <c r="I34" s="314"/>
      <c r="J34" s="17"/>
      <c r="K34" s="17"/>
      <c r="L34" s="17"/>
      <c r="M34" s="17"/>
      <c r="N34" s="17"/>
      <c r="O34" s="17"/>
      <c r="P34" s="17"/>
      <c r="Q34" s="17"/>
      <c r="R34" s="17"/>
      <c r="S34" s="17"/>
      <c r="T34" s="17"/>
      <c r="U34" s="17"/>
      <c r="V34" s="17">
        <f t="shared" si="0"/>
        <v>0</v>
      </c>
    </row>
    <row r="35" spans="1:22" ht="11.25" hidden="1" customHeight="1" x14ac:dyDescent="0.2">
      <c r="A35" s="314" t="s">
        <v>97</v>
      </c>
      <c r="B35" s="314"/>
      <c r="C35" s="314"/>
      <c r="D35" s="314"/>
      <c r="E35" s="314"/>
      <c r="F35" s="314"/>
      <c r="G35" s="314"/>
      <c r="H35" s="314"/>
      <c r="I35" s="314"/>
      <c r="J35" s="17"/>
      <c r="K35" s="17"/>
      <c r="L35" s="17"/>
      <c r="M35" s="17"/>
      <c r="N35" s="17"/>
      <c r="O35" s="17"/>
      <c r="P35" s="17"/>
      <c r="Q35" s="17"/>
      <c r="R35" s="17"/>
      <c r="S35" s="17"/>
      <c r="T35" s="17"/>
      <c r="U35" s="17"/>
      <c r="V35" s="17">
        <f t="shared" si="0"/>
        <v>0</v>
      </c>
    </row>
    <row r="36" spans="1:22" hidden="1" x14ac:dyDescent="0.2">
      <c r="A36" s="314" t="s">
        <v>98</v>
      </c>
      <c r="B36" s="314"/>
      <c r="C36" s="314"/>
      <c r="D36" s="314"/>
      <c r="E36" s="314"/>
      <c r="F36" s="314"/>
      <c r="G36" s="314"/>
      <c r="H36" s="314"/>
      <c r="I36" s="314"/>
      <c r="J36" s="17"/>
      <c r="K36" s="17"/>
      <c r="L36" s="17"/>
      <c r="M36" s="17"/>
      <c r="N36" s="17"/>
      <c r="O36" s="17"/>
      <c r="P36" s="17"/>
      <c r="Q36" s="17"/>
      <c r="R36" s="17"/>
      <c r="S36" s="17"/>
      <c r="T36" s="17"/>
      <c r="U36" s="17"/>
      <c r="V36" s="17">
        <f t="shared" si="0"/>
        <v>0</v>
      </c>
    </row>
    <row r="37" spans="1:22" hidden="1" x14ac:dyDescent="0.2">
      <c r="A37" s="314" t="s">
        <v>99</v>
      </c>
      <c r="B37" s="314"/>
      <c r="C37" s="314"/>
      <c r="D37" s="314"/>
      <c r="E37" s="314"/>
      <c r="F37" s="314"/>
      <c r="G37" s="314"/>
      <c r="H37" s="314"/>
      <c r="I37" s="314"/>
      <c r="J37" s="17"/>
      <c r="K37" s="17"/>
      <c r="L37" s="17"/>
      <c r="M37" s="17"/>
      <c r="N37" s="17"/>
      <c r="O37" s="17"/>
      <c r="P37" s="17"/>
      <c r="Q37" s="17"/>
      <c r="R37" s="17"/>
      <c r="S37" s="17"/>
      <c r="T37" s="17"/>
      <c r="U37" s="17"/>
      <c r="V37" s="17">
        <f t="shared" si="0"/>
        <v>0</v>
      </c>
    </row>
    <row r="38" spans="1:22" hidden="1" x14ac:dyDescent="0.2">
      <c r="A38" s="314" t="s">
        <v>100</v>
      </c>
      <c r="B38" s="314"/>
      <c r="C38" s="314"/>
      <c r="D38" s="314"/>
      <c r="E38" s="314"/>
      <c r="F38" s="314"/>
      <c r="G38" s="314"/>
      <c r="H38" s="314"/>
      <c r="I38" s="314"/>
      <c r="J38" s="17"/>
      <c r="K38" s="17"/>
      <c r="L38" s="17"/>
      <c r="M38" s="17"/>
      <c r="N38" s="17"/>
      <c r="O38" s="17"/>
      <c r="P38" s="17"/>
      <c r="Q38" s="17"/>
      <c r="R38" s="17"/>
      <c r="S38" s="17"/>
      <c r="T38" s="17"/>
      <c r="U38" s="17"/>
      <c r="V38" s="17">
        <f t="shared" si="0"/>
        <v>0</v>
      </c>
    </row>
    <row r="39" spans="1:22" ht="11.25" hidden="1" customHeight="1" x14ac:dyDescent="0.2">
      <c r="A39" s="314" t="s">
        <v>101</v>
      </c>
      <c r="B39" s="314"/>
      <c r="C39" s="314"/>
      <c r="D39" s="314"/>
      <c r="E39" s="314"/>
      <c r="F39" s="314"/>
      <c r="G39" s="314"/>
      <c r="H39" s="314"/>
      <c r="I39" s="314"/>
      <c r="J39" s="17"/>
      <c r="K39" s="17"/>
      <c r="L39" s="17"/>
      <c r="M39" s="17"/>
      <c r="N39" s="17"/>
      <c r="O39" s="17"/>
      <c r="P39" s="17"/>
      <c r="Q39" s="17"/>
      <c r="R39" s="17"/>
      <c r="S39" s="17"/>
      <c r="T39" s="17"/>
      <c r="U39" s="17"/>
      <c r="V39" s="17">
        <f t="shared" si="0"/>
        <v>0</v>
      </c>
    </row>
    <row r="40" spans="1:22" ht="11.25" hidden="1" customHeight="1" x14ac:dyDescent="0.2">
      <c r="A40" s="314" t="s">
        <v>102</v>
      </c>
      <c r="B40" s="314"/>
      <c r="C40" s="314"/>
      <c r="D40" s="314"/>
      <c r="E40" s="314"/>
      <c r="F40" s="314"/>
      <c r="G40" s="314"/>
      <c r="H40" s="314"/>
      <c r="I40" s="314"/>
      <c r="J40" s="17"/>
      <c r="K40" s="17"/>
      <c r="L40" s="17"/>
      <c r="M40" s="17"/>
      <c r="N40" s="17"/>
      <c r="O40" s="17"/>
      <c r="P40" s="17"/>
      <c r="Q40" s="17"/>
      <c r="R40" s="17"/>
      <c r="S40" s="17"/>
      <c r="T40" s="17"/>
      <c r="U40" s="17"/>
      <c r="V40" s="17">
        <f t="shared" si="0"/>
        <v>0</v>
      </c>
    </row>
    <row r="41" spans="1:22" ht="11.25" hidden="1" customHeight="1" x14ac:dyDescent="0.2">
      <c r="A41" s="314" t="s">
        <v>103</v>
      </c>
      <c r="B41" s="314"/>
      <c r="C41" s="314"/>
      <c r="D41" s="314"/>
      <c r="E41" s="314"/>
      <c r="F41" s="314"/>
      <c r="G41" s="314"/>
      <c r="H41" s="314"/>
      <c r="I41" s="314"/>
      <c r="J41" s="17"/>
      <c r="K41" s="17"/>
      <c r="L41" s="17"/>
      <c r="M41" s="17"/>
      <c r="N41" s="17"/>
      <c r="O41" s="17"/>
      <c r="P41" s="17"/>
      <c r="Q41" s="17"/>
      <c r="R41" s="17"/>
      <c r="S41" s="17"/>
      <c r="T41" s="17"/>
      <c r="U41" s="17"/>
      <c r="V41" s="17">
        <f t="shared" si="0"/>
        <v>0</v>
      </c>
    </row>
    <row r="42" spans="1:22" ht="11.25" hidden="1" customHeight="1" x14ac:dyDescent="0.2">
      <c r="A42" s="314" t="s">
        <v>104</v>
      </c>
      <c r="B42" s="314"/>
      <c r="C42" s="314"/>
      <c r="D42" s="314"/>
      <c r="E42" s="314"/>
      <c r="F42" s="314"/>
      <c r="G42" s="314"/>
      <c r="H42" s="314"/>
      <c r="I42" s="314"/>
      <c r="J42" s="17"/>
      <c r="K42" s="17"/>
      <c r="L42" s="17"/>
      <c r="M42" s="17"/>
      <c r="N42" s="17"/>
      <c r="O42" s="17"/>
      <c r="P42" s="17"/>
      <c r="Q42" s="17"/>
      <c r="R42" s="17"/>
      <c r="S42" s="17"/>
      <c r="T42" s="17"/>
      <c r="U42" s="17"/>
      <c r="V42" s="17">
        <f t="shared" si="0"/>
        <v>0</v>
      </c>
    </row>
    <row r="43" spans="1:22" ht="11.25" hidden="1" customHeight="1" x14ac:dyDescent="0.2">
      <c r="A43" s="314" t="s">
        <v>105</v>
      </c>
      <c r="B43" s="314"/>
      <c r="C43" s="314"/>
      <c r="D43" s="314"/>
      <c r="E43" s="314"/>
      <c r="F43" s="314"/>
      <c r="G43" s="314"/>
      <c r="H43" s="314"/>
      <c r="I43" s="314"/>
      <c r="J43" s="17"/>
      <c r="K43" s="17"/>
      <c r="L43" s="17"/>
      <c r="M43" s="17"/>
      <c r="N43" s="17"/>
      <c r="O43" s="17"/>
      <c r="P43" s="17"/>
      <c r="Q43" s="17"/>
      <c r="R43" s="17"/>
      <c r="S43" s="17"/>
      <c r="T43" s="17"/>
      <c r="U43" s="17"/>
      <c r="V43" s="17">
        <f t="shared" si="0"/>
        <v>0</v>
      </c>
    </row>
    <row r="44" spans="1:22" ht="11.25" hidden="1" customHeight="1" x14ac:dyDescent="0.2">
      <c r="A44" s="314" t="s">
        <v>106</v>
      </c>
      <c r="B44" s="314"/>
      <c r="C44" s="314"/>
      <c r="D44" s="314"/>
      <c r="E44" s="314"/>
      <c r="F44" s="314"/>
      <c r="G44" s="314"/>
      <c r="H44" s="314"/>
      <c r="I44" s="314"/>
      <c r="J44" s="17"/>
      <c r="K44" s="17"/>
      <c r="L44" s="17"/>
      <c r="M44" s="17"/>
      <c r="N44" s="17"/>
      <c r="O44" s="17"/>
      <c r="P44" s="17"/>
      <c r="Q44" s="17"/>
      <c r="R44" s="17"/>
      <c r="S44" s="17"/>
      <c r="T44" s="17"/>
      <c r="U44" s="17"/>
      <c r="V44" s="17">
        <f t="shared" si="0"/>
        <v>0</v>
      </c>
    </row>
    <row r="45" spans="1:22" ht="11.25" hidden="1" customHeight="1" x14ac:dyDescent="0.2">
      <c r="A45" s="314" t="s">
        <v>107</v>
      </c>
      <c r="B45" s="314"/>
      <c r="C45" s="314"/>
      <c r="D45" s="314"/>
      <c r="E45" s="314"/>
      <c r="F45" s="314"/>
      <c r="G45" s="314"/>
      <c r="H45" s="314"/>
      <c r="I45" s="314"/>
      <c r="J45" s="17"/>
      <c r="K45" s="17"/>
      <c r="L45" s="17"/>
      <c r="M45" s="17"/>
      <c r="N45" s="17"/>
      <c r="O45" s="17"/>
      <c r="P45" s="17"/>
      <c r="Q45" s="17"/>
      <c r="R45" s="17"/>
      <c r="S45" s="17"/>
      <c r="T45" s="17"/>
      <c r="U45" s="17"/>
      <c r="V45" s="17">
        <f t="shared" si="0"/>
        <v>0</v>
      </c>
    </row>
    <row r="46" spans="1:22" ht="11.25" hidden="1" customHeight="1" x14ac:dyDescent="0.2">
      <c r="A46" s="314" t="s">
        <v>108</v>
      </c>
      <c r="B46" s="314"/>
      <c r="C46" s="314"/>
      <c r="D46" s="314"/>
      <c r="E46" s="314"/>
      <c r="F46" s="314"/>
      <c r="G46" s="314"/>
      <c r="H46" s="314"/>
      <c r="I46" s="314"/>
      <c r="J46" s="17"/>
      <c r="K46" s="17"/>
      <c r="L46" s="17"/>
      <c r="M46" s="17"/>
      <c r="N46" s="17"/>
      <c r="O46" s="17"/>
      <c r="P46" s="17"/>
      <c r="Q46" s="17"/>
      <c r="R46" s="17"/>
      <c r="S46" s="17"/>
      <c r="T46" s="17"/>
      <c r="U46" s="17"/>
      <c r="V46" s="17">
        <f t="shared" si="0"/>
        <v>0</v>
      </c>
    </row>
    <row r="47" spans="1:22" ht="11.25" hidden="1" customHeight="1" x14ac:dyDescent="0.2">
      <c r="A47" s="314" t="s">
        <v>109</v>
      </c>
      <c r="B47" s="314"/>
      <c r="C47" s="314"/>
      <c r="D47" s="314"/>
      <c r="E47" s="314"/>
      <c r="F47" s="314"/>
      <c r="G47" s="314"/>
      <c r="H47" s="314"/>
      <c r="I47" s="314"/>
      <c r="J47" s="17"/>
      <c r="K47" s="17"/>
      <c r="L47" s="17"/>
      <c r="M47" s="17"/>
      <c r="N47" s="17"/>
      <c r="O47" s="17"/>
      <c r="P47" s="17"/>
      <c r="Q47" s="17"/>
      <c r="R47" s="17"/>
      <c r="S47" s="17"/>
      <c r="T47" s="17"/>
      <c r="U47" s="17"/>
      <c r="V47" s="17">
        <f t="shared" si="0"/>
        <v>0</v>
      </c>
    </row>
    <row r="48" spans="1:22" ht="11.25" hidden="1" customHeight="1" x14ac:dyDescent="0.2">
      <c r="A48" s="314" t="s">
        <v>110</v>
      </c>
      <c r="B48" s="314"/>
      <c r="C48" s="314"/>
      <c r="D48" s="314"/>
      <c r="E48" s="314"/>
      <c r="F48" s="314"/>
      <c r="G48" s="314"/>
      <c r="H48" s="314"/>
      <c r="I48" s="314"/>
      <c r="J48" s="17"/>
      <c r="K48" s="17"/>
      <c r="L48" s="17"/>
      <c r="M48" s="17"/>
      <c r="N48" s="17"/>
      <c r="O48" s="17"/>
      <c r="P48" s="17"/>
      <c r="Q48" s="17"/>
      <c r="R48" s="17"/>
      <c r="S48" s="17"/>
      <c r="T48" s="17"/>
      <c r="U48" s="17"/>
      <c r="V48" s="17">
        <f t="shared" si="0"/>
        <v>0</v>
      </c>
    </row>
    <row r="49" spans="1:22" ht="11.25" hidden="1" customHeight="1" x14ac:dyDescent="0.2">
      <c r="A49" s="314" t="s">
        <v>111</v>
      </c>
      <c r="B49" s="314"/>
      <c r="C49" s="314"/>
      <c r="D49" s="314"/>
      <c r="E49" s="314"/>
      <c r="F49" s="314"/>
      <c r="G49" s="314"/>
      <c r="H49" s="314"/>
      <c r="I49" s="314"/>
      <c r="J49" s="17"/>
      <c r="K49" s="17"/>
      <c r="L49" s="17"/>
      <c r="M49" s="17"/>
      <c r="N49" s="17"/>
      <c r="O49" s="17"/>
      <c r="P49" s="17"/>
      <c r="Q49" s="17"/>
      <c r="R49" s="17"/>
      <c r="S49" s="17"/>
      <c r="T49" s="17"/>
      <c r="U49" s="17"/>
      <c r="V49" s="17">
        <f t="shared" si="0"/>
        <v>0</v>
      </c>
    </row>
    <row r="50" spans="1:22" ht="11.25" hidden="1" customHeight="1" x14ac:dyDescent="0.2">
      <c r="A50" s="314" t="s">
        <v>167</v>
      </c>
      <c r="B50" s="314"/>
      <c r="C50" s="314"/>
      <c r="D50" s="314"/>
      <c r="E50" s="314"/>
      <c r="F50" s="314"/>
      <c r="G50" s="314"/>
      <c r="H50" s="314"/>
      <c r="I50" s="314"/>
      <c r="J50" s="17"/>
      <c r="K50" s="17"/>
      <c r="L50" s="17"/>
      <c r="M50" s="17"/>
      <c r="N50" s="17"/>
      <c r="O50" s="17"/>
      <c r="P50" s="17"/>
      <c r="Q50" s="17"/>
      <c r="R50" s="17"/>
      <c r="S50" s="17"/>
      <c r="T50" s="17"/>
      <c r="U50" s="17"/>
      <c r="V50" s="17">
        <f t="shared" si="0"/>
        <v>0</v>
      </c>
    </row>
    <row r="51" spans="1:22" ht="11.25" hidden="1" customHeight="1" x14ac:dyDescent="0.2">
      <c r="A51" s="314" t="s">
        <v>188</v>
      </c>
      <c r="B51" s="314"/>
      <c r="C51" s="314"/>
      <c r="D51" s="314"/>
      <c r="E51" s="314"/>
      <c r="F51" s="314"/>
      <c r="G51" s="314"/>
      <c r="H51" s="314"/>
      <c r="I51" s="314"/>
      <c r="J51" s="17"/>
      <c r="K51" s="17"/>
      <c r="L51" s="17"/>
      <c r="M51" s="17"/>
      <c r="N51" s="17"/>
      <c r="O51" s="17"/>
      <c r="P51" s="17"/>
      <c r="Q51" s="17"/>
      <c r="R51" s="17"/>
      <c r="S51" s="17"/>
      <c r="T51" s="17"/>
      <c r="U51" s="17"/>
      <c r="V51" s="17">
        <f t="shared" si="0"/>
        <v>0</v>
      </c>
    </row>
    <row r="52" spans="1:22" ht="11.25" hidden="1" customHeight="1" x14ac:dyDescent="0.2">
      <c r="A52" s="314" t="s">
        <v>189</v>
      </c>
      <c r="B52" s="314"/>
      <c r="C52" s="314"/>
      <c r="D52" s="314"/>
      <c r="E52" s="314"/>
      <c r="F52" s="314"/>
      <c r="G52" s="314"/>
      <c r="H52" s="314"/>
      <c r="I52" s="314"/>
      <c r="J52" s="17"/>
      <c r="K52" s="17"/>
      <c r="L52" s="17"/>
      <c r="M52" s="17"/>
      <c r="N52" s="17"/>
      <c r="O52" s="17"/>
      <c r="P52" s="17"/>
      <c r="Q52" s="17"/>
      <c r="R52" s="17"/>
      <c r="S52" s="17"/>
      <c r="T52" s="17"/>
      <c r="U52" s="17"/>
      <c r="V52" s="17">
        <f t="shared" si="0"/>
        <v>0</v>
      </c>
    </row>
    <row r="53" spans="1:22" ht="11.25" hidden="1" customHeight="1" x14ac:dyDescent="0.2">
      <c r="A53" s="314" t="s">
        <v>190</v>
      </c>
      <c r="B53" s="314"/>
      <c r="C53" s="314"/>
      <c r="D53" s="314"/>
      <c r="E53" s="314"/>
      <c r="F53" s="314"/>
      <c r="G53" s="314"/>
      <c r="H53" s="314"/>
      <c r="I53" s="314"/>
      <c r="J53" s="17"/>
      <c r="K53" s="17"/>
      <c r="L53" s="17"/>
      <c r="M53" s="17"/>
      <c r="N53" s="17"/>
      <c r="O53" s="17"/>
      <c r="P53" s="17"/>
      <c r="Q53" s="17"/>
      <c r="R53" s="17"/>
      <c r="S53" s="17"/>
      <c r="T53" s="17"/>
      <c r="U53" s="17"/>
      <c r="V53" s="17">
        <f t="shared" si="0"/>
        <v>0</v>
      </c>
    </row>
    <row r="54" spans="1:22" ht="11.25" hidden="1" customHeight="1" x14ac:dyDescent="0.2">
      <c r="A54" s="314" t="s">
        <v>191</v>
      </c>
      <c r="B54" s="314"/>
      <c r="C54" s="314"/>
      <c r="D54" s="314"/>
      <c r="E54" s="314"/>
      <c r="F54" s="314"/>
      <c r="G54" s="314"/>
      <c r="H54" s="314"/>
      <c r="I54" s="314"/>
      <c r="J54" s="17"/>
      <c r="K54" s="17"/>
      <c r="L54" s="17"/>
      <c r="M54" s="17"/>
      <c r="N54" s="17"/>
      <c r="O54" s="17"/>
      <c r="P54" s="17"/>
      <c r="Q54" s="17"/>
      <c r="R54" s="17"/>
      <c r="S54" s="17"/>
      <c r="T54" s="17"/>
      <c r="U54" s="17"/>
      <c r="V54" s="17">
        <f t="shared" si="0"/>
        <v>0</v>
      </c>
    </row>
    <row r="55" spans="1:22" ht="11.25" hidden="1" customHeight="1" x14ac:dyDescent="0.2">
      <c r="A55" s="314" t="s">
        <v>192</v>
      </c>
      <c r="B55" s="314"/>
      <c r="C55" s="314"/>
      <c r="D55" s="314"/>
      <c r="E55" s="314"/>
      <c r="F55" s="314"/>
      <c r="G55" s="314"/>
      <c r="H55" s="314"/>
      <c r="I55" s="314"/>
      <c r="J55" s="17"/>
      <c r="K55" s="17"/>
      <c r="L55" s="17"/>
      <c r="M55" s="17"/>
      <c r="N55" s="17"/>
      <c r="O55" s="17"/>
      <c r="P55" s="17"/>
      <c r="Q55" s="17"/>
      <c r="R55" s="17"/>
      <c r="S55" s="17"/>
      <c r="T55" s="17"/>
      <c r="U55" s="17"/>
      <c r="V55" s="17">
        <f t="shared" si="0"/>
        <v>0</v>
      </c>
    </row>
    <row r="56" spans="1:22" hidden="1" x14ac:dyDescent="0.2">
      <c r="A56" s="314" t="s">
        <v>193</v>
      </c>
      <c r="B56" s="314"/>
      <c r="C56" s="314"/>
      <c r="D56" s="314"/>
      <c r="E56" s="314"/>
      <c r="F56" s="314"/>
      <c r="G56" s="314"/>
      <c r="H56" s="314"/>
      <c r="I56" s="314"/>
      <c r="J56" s="17"/>
      <c r="K56" s="17"/>
      <c r="L56" s="17"/>
      <c r="M56" s="17"/>
      <c r="N56" s="17"/>
      <c r="O56" s="17"/>
      <c r="P56" s="17"/>
      <c r="Q56" s="17"/>
      <c r="R56" s="17"/>
      <c r="S56" s="17"/>
      <c r="T56" s="17"/>
      <c r="U56" s="17"/>
      <c r="V56" s="17">
        <f t="shared" si="0"/>
        <v>0</v>
      </c>
    </row>
    <row r="57" spans="1:22" ht="11.25" hidden="1" customHeight="1" x14ac:dyDescent="0.2">
      <c r="A57" s="314" t="s">
        <v>194</v>
      </c>
      <c r="B57" s="314"/>
      <c r="C57" s="314"/>
      <c r="D57" s="314"/>
      <c r="E57" s="314"/>
      <c r="F57" s="314"/>
      <c r="G57" s="314"/>
      <c r="H57" s="314"/>
      <c r="I57" s="314"/>
      <c r="J57" s="17"/>
      <c r="K57" s="17"/>
      <c r="L57" s="17"/>
      <c r="M57" s="17"/>
      <c r="N57" s="17"/>
      <c r="O57" s="17"/>
      <c r="P57" s="17"/>
      <c r="Q57" s="17"/>
      <c r="R57" s="17"/>
      <c r="S57" s="17"/>
      <c r="T57" s="17"/>
      <c r="U57" s="17"/>
      <c r="V57" s="17">
        <f t="shared" si="0"/>
        <v>0</v>
      </c>
    </row>
    <row r="58" spans="1:22" ht="11.25" hidden="1" customHeight="1" x14ac:dyDescent="0.2">
      <c r="A58" s="314" t="s">
        <v>195</v>
      </c>
      <c r="B58" s="314"/>
      <c r="C58" s="314"/>
      <c r="D58" s="314"/>
      <c r="E58" s="314"/>
      <c r="F58" s="314"/>
      <c r="G58" s="314"/>
      <c r="H58" s="314"/>
      <c r="I58" s="314"/>
      <c r="J58" s="17"/>
      <c r="K58" s="17"/>
      <c r="L58" s="17"/>
      <c r="M58" s="17"/>
      <c r="N58" s="17"/>
      <c r="O58" s="17"/>
      <c r="P58" s="17"/>
      <c r="Q58" s="17"/>
      <c r="R58" s="17"/>
      <c r="S58" s="17"/>
      <c r="T58" s="17"/>
      <c r="U58" s="17"/>
      <c r="V58" s="17">
        <f t="shared" si="0"/>
        <v>0</v>
      </c>
    </row>
    <row r="59" spans="1:22" ht="11.25" hidden="1" customHeight="1" x14ac:dyDescent="0.2">
      <c r="A59" s="314" t="s">
        <v>196</v>
      </c>
      <c r="B59" s="314"/>
      <c r="C59" s="314"/>
      <c r="D59" s="314"/>
      <c r="E59" s="314"/>
      <c r="F59" s="314"/>
      <c r="G59" s="314"/>
      <c r="H59" s="314"/>
      <c r="I59" s="314"/>
      <c r="J59" s="17"/>
      <c r="K59" s="17"/>
      <c r="L59" s="17"/>
      <c r="M59" s="17"/>
      <c r="N59" s="17"/>
      <c r="O59" s="17"/>
      <c r="P59" s="17"/>
      <c r="Q59" s="17"/>
      <c r="R59" s="17"/>
      <c r="S59" s="17"/>
      <c r="T59" s="17"/>
      <c r="U59" s="17"/>
      <c r="V59" s="17">
        <f t="shared" si="0"/>
        <v>0</v>
      </c>
    </row>
    <row r="60" spans="1:22" ht="11.25" hidden="1" customHeight="1" x14ac:dyDescent="0.2">
      <c r="A60" s="314" t="s">
        <v>112</v>
      </c>
      <c r="B60" s="314"/>
      <c r="C60" s="314"/>
      <c r="D60" s="314"/>
      <c r="E60" s="314"/>
      <c r="F60" s="314"/>
      <c r="G60" s="314"/>
      <c r="H60" s="314"/>
      <c r="I60" s="314"/>
      <c r="J60" s="17"/>
      <c r="K60" s="17"/>
      <c r="L60" s="17"/>
      <c r="M60" s="17"/>
      <c r="N60" s="17"/>
      <c r="O60" s="17"/>
      <c r="P60" s="17"/>
      <c r="Q60" s="17"/>
      <c r="R60" s="17"/>
      <c r="S60" s="17"/>
      <c r="T60" s="17"/>
      <c r="U60" s="17"/>
      <c r="V60" s="17">
        <f t="shared" si="0"/>
        <v>0</v>
      </c>
    </row>
    <row r="61" spans="1:22" ht="11.25" hidden="1" customHeight="1" x14ac:dyDescent="0.2">
      <c r="A61" s="314" t="s">
        <v>113</v>
      </c>
      <c r="B61" s="314"/>
      <c r="C61" s="314"/>
      <c r="D61" s="314"/>
      <c r="E61" s="314"/>
      <c r="F61" s="314"/>
      <c r="G61" s="314"/>
      <c r="H61" s="314"/>
      <c r="I61" s="314"/>
      <c r="J61" s="17"/>
      <c r="K61" s="17"/>
      <c r="L61" s="17"/>
      <c r="M61" s="17"/>
      <c r="N61" s="17"/>
      <c r="O61" s="17"/>
      <c r="P61" s="17"/>
      <c r="Q61" s="17"/>
      <c r="R61" s="17"/>
      <c r="S61" s="17"/>
      <c r="T61" s="17"/>
      <c r="U61" s="17"/>
      <c r="V61" s="17">
        <f t="shared" si="0"/>
        <v>0</v>
      </c>
    </row>
    <row r="62" spans="1:22" ht="11.25" hidden="1" customHeight="1" x14ac:dyDescent="0.2">
      <c r="A62" s="314" t="s">
        <v>114</v>
      </c>
      <c r="B62" s="314"/>
      <c r="C62" s="314"/>
      <c r="D62" s="314"/>
      <c r="E62" s="314"/>
      <c r="F62" s="314"/>
      <c r="G62" s="314"/>
      <c r="H62" s="314"/>
      <c r="I62" s="314"/>
      <c r="J62" s="17"/>
      <c r="K62" s="17"/>
      <c r="L62" s="17"/>
      <c r="M62" s="17"/>
      <c r="N62" s="17"/>
      <c r="O62" s="17"/>
      <c r="P62" s="17"/>
      <c r="Q62" s="17"/>
      <c r="R62" s="17"/>
      <c r="S62" s="17"/>
      <c r="T62" s="17"/>
      <c r="U62" s="17"/>
      <c r="V62" s="17">
        <f t="shared" si="0"/>
        <v>0</v>
      </c>
    </row>
    <row r="63" spans="1:22" ht="11.25" hidden="1" customHeight="1" x14ac:dyDescent="0.2">
      <c r="A63" s="314" t="s">
        <v>115</v>
      </c>
      <c r="B63" s="314"/>
      <c r="C63" s="314"/>
      <c r="D63" s="314"/>
      <c r="E63" s="314"/>
      <c r="F63" s="314"/>
      <c r="G63" s="314"/>
      <c r="H63" s="314"/>
      <c r="I63" s="314"/>
      <c r="J63" s="17"/>
      <c r="K63" s="17"/>
      <c r="L63" s="17"/>
      <c r="M63" s="17"/>
      <c r="N63" s="17"/>
      <c r="O63" s="17"/>
      <c r="P63" s="17"/>
      <c r="Q63" s="17"/>
      <c r="R63" s="17"/>
      <c r="S63" s="17"/>
      <c r="T63" s="17"/>
      <c r="U63" s="17"/>
      <c r="V63" s="17">
        <f t="shared" si="0"/>
        <v>0</v>
      </c>
    </row>
    <row r="64" spans="1:22" ht="11.25" hidden="1" customHeight="1" x14ac:dyDescent="0.2">
      <c r="A64" s="314" t="s">
        <v>116</v>
      </c>
      <c r="B64" s="314"/>
      <c r="C64" s="314"/>
      <c r="D64" s="314"/>
      <c r="E64" s="314"/>
      <c r="F64" s="314"/>
      <c r="G64" s="314"/>
      <c r="H64" s="314"/>
      <c r="I64" s="314"/>
      <c r="J64" s="17"/>
      <c r="K64" s="17"/>
      <c r="L64" s="17"/>
      <c r="M64" s="17"/>
      <c r="N64" s="17"/>
      <c r="O64" s="17"/>
      <c r="P64" s="17"/>
      <c r="Q64" s="17"/>
      <c r="R64" s="17"/>
      <c r="S64" s="17"/>
      <c r="T64" s="17"/>
      <c r="U64" s="17"/>
      <c r="V64" s="17">
        <f t="shared" si="0"/>
        <v>0</v>
      </c>
    </row>
    <row r="65" spans="1:23" ht="11.25" hidden="1" customHeight="1" x14ac:dyDescent="0.2">
      <c r="A65" s="314" t="s">
        <v>117</v>
      </c>
      <c r="B65" s="314"/>
      <c r="C65" s="314"/>
      <c r="D65" s="314"/>
      <c r="E65" s="314"/>
      <c r="F65" s="314"/>
      <c r="G65" s="314"/>
      <c r="H65" s="314"/>
      <c r="I65" s="314"/>
      <c r="J65" s="17"/>
      <c r="K65" s="17"/>
      <c r="L65" s="17"/>
      <c r="M65" s="17"/>
      <c r="N65" s="17"/>
      <c r="O65" s="17"/>
      <c r="P65" s="17"/>
      <c r="Q65" s="17"/>
      <c r="R65" s="17"/>
      <c r="S65" s="17"/>
      <c r="T65" s="17"/>
      <c r="U65" s="17"/>
      <c r="V65" s="17">
        <f t="shared" si="0"/>
        <v>0</v>
      </c>
    </row>
    <row r="66" spans="1:23" ht="11.25" hidden="1" customHeight="1" x14ac:dyDescent="0.2">
      <c r="A66" s="314" t="s">
        <v>118</v>
      </c>
      <c r="B66" s="314"/>
      <c r="C66" s="314"/>
      <c r="D66" s="314"/>
      <c r="E66" s="314"/>
      <c r="F66" s="314"/>
      <c r="G66" s="314"/>
      <c r="H66" s="314"/>
      <c r="I66" s="314"/>
      <c r="J66" s="17"/>
      <c r="K66" s="17"/>
      <c r="L66" s="17"/>
      <c r="M66" s="17"/>
      <c r="N66" s="17"/>
      <c r="O66" s="17"/>
      <c r="P66" s="17"/>
      <c r="Q66" s="17"/>
      <c r="R66" s="17"/>
      <c r="S66" s="17"/>
      <c r="T66" s="17"/>
      <c r="U66" s="17"/>
      <c r="V66" s="17">
        <f t="shared" si="0"/>
        <v>0</v>
      </c>
    </row>
    <row r="67" spans="1:23" ht="11.25" hidden="1" customHeight="1" x14ac:dyDescent="0.2">
      <c r="A67" s="314" t="s">
        <v>119</v>
      </c>
      <c r="B67" s="314"/>
      <c r="C67" s="314"/>
      <c r="D67" s="314"/>
      <c r="E67" s="314"/>
      <c r="F67" s="314"/>
      <c r="G67" s="314"/>
      <c r="H67" s="314"/>
      <c r="I67" s="314"/>
      <c r="J67" s="17"/>
      <c r="K67" s="17"/>
      <c r="L67" s="17"/>
      <c r="M67" s="17"/>
      <c r="N67" s="17"/>
      <c r="O67" s="17"/>
      <c r="P67" s="17"/>
      <c r="Q67" s="17"/>
      <c r="R67" s="17"/>
      <c r="S67" s="17"/>
      <c r="T67" s="17"/>
      <c r="U67" s="17"/>
      <c r="V67" s="17">
        <f t="shared" si="0"/>
        <v>0</v>
      </c>
    </row>
    <row r="68" spans="1:23" ht="11.25" hidden="1" customHeight="1" x14ac:dyDescent="0.2">
      <c r="A68" s="314" t="s">
        <v>120</v>
      </c>
      <c r="B68" s="314"/>
      <c r="C68" s="314"/>
      <c r="D68" s="314"/>
      <c r="E68" s="314"/>
      <c r="F68" s="314"/>
      <c r="G68" s="314"/>
      <c r="H68" s="314"/>
      <c r="I68" s="314"/>
      <c r="J68" s="17"/>
      <c r="K68" s="17"/>
      <c r="L68" s="17"/>
      <c r="M68" s="17"/>
      <c r="N68" s="17"/>
      <c r="O68" s="17"/>
      <c r="P68" s="17"/>
      <c r="Q68" s="17"/>
      <c r="R68" s="17"/>
      <c r="S68" s="17"/>
      <c r="T68" s="17"/>
      <c r="U68" s="17"/>
      <c r="V68" s="17">
        <f t="shared" si="0"/>
        <v>0</v>
      </c>
    </row>
    <row r="69" spans="1:23" ht="11.25" hidden="1" customHeight="1" x14ac:dyDescent="0.2">
      <c r="A69" s="314" t="s">
        <v>197</v>
      </c>
      <c r="B69" s="314"/>
      <c r="C69" s="314"/>
      <c r="D69" s="314"/>
      <c r="E69" s="314"/>
      <c r="F69" s="314"/>
      <c r="G69" s="314"/>
      <c r="H69" s="314"/>
      <c r="I69" s="314"/>
      <c r="J69" s="17"/>
      <c r="K69" s="17"/>
      <c r="L69" s="17"/>
      <c r="M69" s="17"/>
      <c r="N69" s="17"/>
      <c r="O69" s="17"/>
      <c r="P69" s="17"/>
      <c r="Q69" s="17"/>
      <c r="R69" s="17"/>
      <c r="S69" s="17"/>
      <c r="T69" s="17"/>
      <c r="U69" s="17"/>
      <c r="V69" s="17">
        <f t="shared" si="0"/>
        <v>0</v>
      </c>
    </row>
    <row r="70" spans="1:23" ht="11.25" hidden="1" customHeight="1" x14ac:dyDescent="0.2">
      <c r="A70" s="314" t="s">
        <v>198</v>
      </c>
      <c r="B70" s="314"/>
      <c r="C70" s="314"/>
      <c r="D70" s="314"/>
      <c r="E70" s="314"/>
      <c r="F70" s="314"/>
      <c r="G70" s="314"/>
      <c r="H70" s="314"/>
      <c r="I70" s="314"/>
      <c r="J70" s="17"/>
      <c r="K70" s="17"/>
      <c r="L70" s="17"/>
      <c r="M70" s="17"/>
      <c r="N70" s="17"/>
      <c r="O70" s="17"/>
      <c r="P70" s="17"/>
      <c r="Q70" s="17"/>
      <c r="R70" s="17"/>
      <c r="S70" s="17"/>
      <c r="T70" s="17"/>
      <c r="U70" s="17"/>
      <c r="V70" s="17">
        <f t="shared" si="0"/>
        <v>0</v>
      </c>
    </row>
    <row r="71" spans="1:23" ht="11.25" hidden="1" customHeight="1" x14ac:dyDescent="0.2">
      <c r="A71" s="314" t="s">
        <v>199</v>
      </c>
      <c r="B71" s="314"/>
      <c r="C71" s="314"/>
      <c r="D71" s="314"/>
      <c r="E71" s="314"/>
      <c r="F71" s="314"/>
      <c r="G71" s="314"/>
      <c r="H71" s="314"/>
      <c r="I71" s="314"/>
      <c r="J71" s="17"/>
      <c r="K71" s="17"/>
      <c r="L71" s="17"/>
      <c r="M71" s="17"/>
      <c r="N71" s="17"/>
      <c r="O71" s="17"/>
      <c r="P71" s="17"/>
      <c r="Q71" s="17"/>
      <c r="R71" s="17"/>
      <c r="S71" s="17"/>
      <c r="T71" s="17"/>
      <c r="U71" s="17"/>
      <c r="V71" s="17">
        <f t="shared" si="0"/>
        <v>0</v>
      </c>
    </row>
    <row r="72" spans="1:23" ht="11.25" hidden="1" customHeight="1" x14ac:dyDescent="0.2">
      <c r="A72" s="314" t="s">
        <v>200</v>
      </c>
      <c r="B72" s="314"/>
      <c r="C72" s="314"/>
      <c r="D72" s="314"/>
      <c r="E72" s="314"/>
      <c r="F72" s="314"/>
      <c r="G72" s="314"/>
      <c r="H72" s="314"/>
      <c r="I72" s="314"/>
      <c r="J72" s="17"/>
      <c r="K72" s="17"/>
      <c r="L72" s="17"/>
      <c r="M72" s="17"/>
      <c r="N72" s="17"/>
      <c r="O72" s="17"/>
      <c r="P72" s="17"/>
      <c r="Q72" s="17"/>
      <c r="R72" s="17"/>
      <c r="S72" s="17"/>
      <c r="T72" s="17"/>
      <c r="U72" s="17"/>
      <c r="V72" s="17">
        <f t="shared" si="0"/>
        <v>0</v>
      </c>
    </row>
    <row r="73" spans="1:23" ht="11.25" hidden="1" customHeight="1" x14ac:dyDescent="0.2">
      <c r="A73" s="314" t="s">
        <v>201</v>
      </c>
      <c r="B73" s="314"/>
      <c r="C73" s="314"/>
      <c r="D73" s="314"/>
      <c r="E73" s="314"/>
      <c r="F73" s="314"/>
      <c r="G73" s="314"/>
      <c r="H73" s="314"/>
      <c r="I73" s="314"/>
      <c r="J73" s="17"/>
      <c r="K73" s="17"/>
      <c r="L73" s="17"/>
      <c r="M73" s="17"/>
      <c r="N73" s="17"/>
      <c r="O73" s="17"/>
      <c r="P73" s="17"/>
      <c r="Q73" s="17"/>
      <c r="R73" s="17"/>
      <c r="S73" s="17"/>
      <c r="T73" s="17"/>
      <c r="U73" s="17"/>
      <c r="V73" s="17">
        <f t="shared" si="0"/>
        <v>0</v>
      </c>
    </row>
    <row r="74" spans="1:23" hidden="1" x14ac:dyDescent="0.2">
      <c r="A74" s="314" t="s">
        <v>202</v>
      </c>
      <c r="B74" s="314"/>
      <c r="C74" s="314"/>
      <c r="D74" s="314"/>
      <c r="E74" s="314"/>
      <c r="F74" s="314"/>
      <c r="G74" s="314"/>
      <c r="H74" s="314"/>
      <c r="I74" s="314"/>
      <c r="J74" s="33"/>
      <c r="K74" s="33"/>
      <c r="L74" s="33"/>
      <c r="M74" s="33"/>
      <c r="N74" s="33"/>
      <c r="O74" s="33"/>
      <c r="P74" s="33"/>
      <c r="Q74" s="33"/>
      <c r="R74" s="33"/>
      <c r="S74" s="33"/>
      <c r="T74" s="33"/>
      <c r="U74" s="33"/>
      <c r="V74" s="33">
        <f t="shared" si="0"/>
        <v>0</v>
      </c>
    </row>
    <row r="75" spans="1:23" ht="11.25" hidden="1" customHeight="1" x14ac:dyDescent="0.2">
      <c r="A75" s="314" t="s">
        <v>203</v>
      </c>
      <c r="B75" s="314"/>
      <c r="C75" s="314"/>
      <c r="D75" s="314"/>
      <c r="E75" s="314"/>
      <c r="F75" s="314"/>
      <c r="G75" s="314"/>
      <c r="H75" s="314"/>
      <c r="I75" s="314"/>
      <c r="J75" s="33"/>
      <c r="K75" s="33"/>
      <c r="L75" s="33"/>
      <c r="M75" s="33"/>
      <c r="N75" s="33"/>
      <c r="O75" s="33"/>
      <c r="P75" s="33"/>
      <c r="Q75" s="33"/>
      <c r="R75" s="33"/>
      <c r="S75" s="33"/>
      <c r="T75" s="33"/>
      <c r="U75" s="33"/>
      <c r="V75" s="33">
        <f t="shared" si="0"/>
        <v>0</v>
      </c>
    </row>
    <row r="76" spans="1:23" hidden="1" x14ac:dyDescent="0.2">
      <c r="A76" s="314" t="s">
        <v>204</v>
      </c>
      <c r="B76" s="314"/>
      <c r="C76" s="314"/>
      <c r="D76" s="314"/>
      <c r="E76" s="314"/>
      <c r="F76" s="314"/>
      <c r="G76" s="314"/>
      <c r="H76" s="314"/>
      <c r="I76" s="314"/>
      <c r="J76" s="33"/>
      <c r="K76" s="33"/>
      <c r="L76" s="33"/>
      <c r="M76" s="33"/>
      <c r="N76" s="33"/>
      <c r="O76" s="33"/>
      <c r="P76" s="33"/>
      <c r="Q76" s="33"/>
      <c r="R76" s="33"/>
      <c r="S76" s="33"/>
      <c r="T76" s="33"/>
      <c r="U76" s="33"/>
      <c r="V76" s="33">
        <f t="shared" si="0"/>
        <v>0</v>
      </c>
    </row>
    <row r="77" spans="1:23" ht="11.25" hidden="1" customHeight="1" x14ac:dyDescent="0.2">
      <c r="A77" s="314" t="s">
        <v>205</v>
      </c>
      <c r="B77" s="314"/>
      <c r="C77" s="314"/>
      <c r="D77" s="314"/>
      <c r="E77" s="314"/>
      <c r="F77" s="314"/>
      <c r="G77" s="314"/>
      <c r="H77" s="314"/>
      <c r="I77" s="314"/>
      <c r="J77" s="17"/>
      <c r="K77" s="17"/>
      <c r="L77" s="17"/>
      <c r="M77" s="17"/>
      <c r="N77" s="17"/>
      <c r="O77" s="17"/>
      <c r="P77" s="17"/>
      <c r="Q77" s="17"/>
      <c r="R77" s="17"/>
      <c r="S77" s="17"/>
      <c r="T77" s="17"/>
      <c r="U77" s="17"/>
      <c r="V77" s="17">
        <f t="shared" si="0"/>
        <v>0</v>
      </c>
    </row>
    <row r="78" spans="1:23" ht="13.2" x14ac:dyDescent="0.25">
      <c r="A78" s="313" t="s">
        <v>121</v>
      </c>
      <c r="B78" s="313"/>
      <c r="C78" s="313"/>
      <c r="D78" s="313"/>
      <c r="E78" s="313"/>
      <c r="F78" s="313"/>
      <c r="G78" s="313"/>
      <c r="H78" s="313"/>
      <c r="I78" s="313"/>
      <c r="J78" s="10"/>
      <c r="K78" s="10"/>
      <c r="L78" s="10"/>
      <c r="M78" s="10"/>
      <c r="N78" s="10"/>
      <c r="O78" s="10"/>
      <c r="P78" s="10"/>
      <c r="Q78" s="10"/>
      <c r="R78" s="10"/>
      <c r="S78" s="10"/>
      <c r="T78" s="10"/>
      <c r="U78" s="10"/>
      <c r="V78" s="10">
        <f>SUM(J78:U78)</f>
        <v>0</v>
      </c>
      <c r="W78" s="146" t="s">
        <v>3226</v>
      </c>
    </row>
    <row r="79" spans="1:23" ht="13.2" x14ac:dyDescent="0.2">
      <c r="A79" s="313" t="s">
        <v>125</v>
      </c>
      <c r="B79" s="313"/>
      <c r="C79" s="313"/>
      <c r="D79" s="313"/>
      <c r="E79" s="313"/>
      <c r="F79" s="313"/>
      <c r="G79" s="313"/>
      <c r="H79" s="313"/>
      <c r="I79" s="313"/>
      <c r="J79" s="10">
        <v>0</v>
      </c>
      <c r="K79" s="147">
        <v>0</v>
      </c>
      <c r="L79" s="10">
        <v>0</v>
      </c>
      <c r="M79" s="10">
        <v>0</v>
      </c>
      <c r="N79" s="10">
        <v>0</v>
      </c>
      <c r="O79" s="10">
        <v>0</v>
      </c>
      <c r="P79" s="10">
        <v>0</v>
      </c>
      <c r="Q79" s="10">
        <v>0</v>
      </c>
      <c r="R79" s="10">
        <v>0</v>
      </c>
      <c r="S79" s="10">
        <v>0</v>
      </c>
      <c r="T79" s="10">
        <v>0</v>
      </c>
      <c r="U79" s="147">
        <v>0</v>
      </c>
      <c r="V79" s="10">
        <f>SUM(J79:U79)</f>
        <v>0</v>
      </c>
      <c r="W79" s="244" t="s">
        <v>3263</v>
      </c>
    </row>
    <row r="80" spans="1:23" ht="13.2" x14ac:dyDescent="0.25">
      <c r="A80" s="313" t="s">
        <v>126</v>
      </c>
      <c r="B80" s="313"/>
      <c r="C80" s="313"/>
      <c r="D80" s="313"/>
      <c r="E80" s="313"/>
      <c r="F80" s="313"/>
      <c r="G80" s="313"/>
      <c r="H80" s="313"/>
      <c r="I80" s="313"/>
      <c r="J80" s="10">
        <f>+J79-J78</f>
        <v>0</v>
      </c>
      <c r="K80" s="10">
        <f t="shared" ref="K80:V80" si="1">+K79-K78</f>
        <v>0</v>
      </c>
      <c r="L80" s="10">
        <f t="shared" si="1"/>
        <v>0</v>
      </c>
      <c r="M80" s="10">
        <f t="shared" si="1"/>
        <v>0</v>
      </c>
      <c r="N80" s="10">
        <f t="shared" si="1"/>
        <v>0</v>
      </c>
      <c r="O80" s="10">
        <f t="shared" si="1"/>
        <v>0</v>
      </c>
      <c r="P80" s="10">
        <f t="shared" si="1"/>
        <v>0</v>
      </c>
      <c r="Q80" s="10">
        <f t="shared" si="1"/>
        <v>0</v>
      </c>
      <c r="R80" s="10">
        <f t="shared" si="1"/>
        <v>0</v>
      </c>
      <c r="S80" s="10">
        <f t="shared" si="1"/>
        <v>0</v>
      </c>
      <c r="T80" s="10">
        <f t="shared" si="1"/>
        <v>0</v>
      </c>
      <c r="U80" s="10">
        <f t="shared" si="1"/>
        <v>0</v>
      </c>
      <c r="V80" s="10">
        <f t="shared" si="1"/>
        <v>0</v>
      </c>
      <c r="W80" s="144" t="s">
        <v>3228</v>
      </c>
    </row>
    <row r="81" spans="1:18" x14ac:dyDescent="0.2">
      <c r="A81" s="4"/>
      <c r="B81" s="4"/>
      <c r="C81" s="4"/>
      <c r="D81" s="4"/>
      <c r="E81" s="4"/>
      <c r="F81" s="4"/>
      <c r="G81" s="4"/>
      <c r="H81" s="4"/>
      <c r="I81" s="4"/>
      <c r="J81" s="4"/>
      <c r="K81" s="4"/>
      <c r="L81" s="4"/>
      <c r="M81" s="4"/>
      <c r="N81" s="4"/>
      <c r="O81" s="4"/>
      <c r="P81" s="4"/>
      <c r="Q81" s="4"/>
      <c r="R81" s="4"/>
    </row>
    <row r="82" spans="1:18" x14ac:dyDescent="0.2">
      <c r="A82" s="4"/>
      <c r="B82" s="4"/>
      <c r="C82" s="4"/>
      <c r="D82" s="4"/>
      <c r="E82" s="4"/>
      <c r="F82" s="4"/>
      <c r="G82" s="4"/>
      <c r="H82" s="4"/>
      <c r="I82" s="4"/>
      <c r="J82" s="4"/>
      <c r="K82" s="4"/>
      <c r="L82" s="4"/>
      <c r="M82" s="4"/>
      <c r="N82" s="4"/>
      <c r="O82" s="4"/>
      <c r="P82" s="4"/>
      <c r="Q82" s="4"/>
      <c r="R82" s="4"/>
    </row>
    <row r="83" spans="1:18" x14ac:dyDescent="0.2">
      <c r="A83" s="318" t="s">
        <v>30</v>
      </c>
      <c r="B83" s="318"/>
      <c r="C83" s="318"/>
      <c r="D83" s="318"/>
      <c r="E83" s="318"/>
      <c r="F83" s="318"/>
      <c r="G83" s="318"/>
      <c r="H83" s="318"/>
      <c r="I83" s="318"/>
      <c r="J83" s="318"/>
      <c r="K83" s="318"/>
      <c r="L83" s="318"/>
      <c r="M83" s="318"/>
      <c r="N83" s="318"/>
      <c r="O83" s="318"/>
      <c r="P83" s="318"/>
      <c r="Q83" s="318"/>
      <c r="R83" s="4"/>
    </row>
    <row r="84" spans="1:18" s="26" customFormat="1" ht="11.25" customHeight="1" x14ac:dyDescent="0.25">
      <c r="A84" s="290" t="s">
        <v>168</v>
      </c>
      <c r="B84" s="290"/>
      <c r="C84" s="290"/>
      <c r="D84" s="290"/>
      <c r="E84" s="290"/>
      <c r="F84" s="290"/>
      <c r="G84" s="290"/>
      <c r="H84" s="290"/>
      <c r="I84" s="290"/>
      <c r="J84" s="290"/>
      <c r="K84" s="290"/>
      <c r="L84" s="290"/>
      <c r="M84" s="290"/>
      <c r="N84" s="290"/>
      <c r="O84" s="290"/>
      <c r="P84" s="290"/>
      <c r="Q84" s="290"/>
      <c r="R84" s="25"/>
    </row>
    <row r="85" spans="1:18" s="26" customFormat="1" ht="11.25" customHeight="1" x14ac:dyDescent="0.25">
      <c r="A85" s="277" t="s">
        <v>124</v>
      </c>
      <c r="B85" s="277"/>
      <c r="C85" s="277"/>
      <c r="D85" s="277"/>
      <c r="E85" s="277"/>
      <c r="F85" s="277"/>
      <c r="G85" s="277"/>
      <c r="H85" s="277"/>
      <c r="I85" s="277"/>
      <c r="J85" s="277"/>
      <c r="K85" s="277"/>
      <c r="L85" s="277"/>
      <c r="M85" s="277"/>
      <c r="N85" s="277"/>
      <c r="O85" s="277"/>
      <c r="P85" s="277"/>
      <c r="Q85" s="277"/>
      <c r="R85" s="25"/>
    </row>
    <row r="89" spans="1:18" ht="15.6" x14ac:dyDescent="0.3">
      <c r="A89" s="93" t="s">
        <v>3225</v>
      </c>
      <c r="B89" s="49"/>
    </row>
    <row r="90" spans="1:18" ht="13.2" x14ac:dyDescent="0.25">
      <c r="A90" s="100" t="s">
        <v>3226</v>
      </c>
      <c r="B90" s="143" t="s">
        <v>3227</v>
      </c>
    </row>
    <row r="91" spans="1:18" ht="13.2" x14ac:dyDescent="0.2">
      <c r="A91" s="245" t="s">
        <v>3263</v>
      </c>
      <c r="B91" s="99" t="s">
        <v>3264</v>
      </c>
    </row>
    <row r="92" spans="1:18" ht="13.2" x14ac:dyDescent="0.25">
      <c r="A92" s="145" t="s">
        <v>3231</v>
      </c>
      <c r="B92" s="99" t="s">
        <v>3232</v>
      </c>
    </row>
    <row r="93" spans="1:18" ht="13.2" x14ac:dyDescent="0.25">
      <c r="A93" s="96" t="s">
        <v>3228</v>
      </c>
      <c r="B93" s="95" t="s">
        <v>3233</v>
      </c>
    </row>
    <row r="94" spans="1:18" ht="13.2" x14ac:dyDescent="0.25">
      <c r="A94" s="96"/>
      <c r="B94" s="95"/>
    </row>
    <row r="95" spans="1:18" ht="13.2" x14ac:dyDescent="0.25">
      <c r="A95" s="96"/>
      <c r="B95" s="95"/>
    </row>
  </sheetData>
  <mergeCells count="76">
    <mergeCell ref="A1:Z2"/>
    <mergeCell ref="A3:Z3"/>
    <mergeCell ref="Y4:Z6"/>
    <mergeCell ref="T4:U6"/>
    <mergeCell ref="V4:W6"/>
    <mergeCell ref="A83:Q83"/>
    <mergeCell ref="A84:Q84"/>
    <mergeCell ref="A85:Q85"/>
    <mergeCell ref="A46:I46"/>
    <mergeCell ref="A47:I47"/>
    <mergeCell ref="A48:I48"/>
    <mergeCell ref="A62:I62"/>
    <mergeCell ref="A53:I53"/>
    <mergeCell ref="A60:I60"/>
    <mergeCell ref="A61:I61"/>
    <mergeCell ref="A50:I50"/>
    <mergeCell ref="A69:I69"/>
    <mergeCell ref="A70:I70"/>
    <mergeCell ref="A71:I71"/>
    <mergeCell ref="A72:I72"/>
    <mergeCell ref="A51:I51"/>
    <mergeCell ref="A13:I15"/>
    <mergeCell ref="A16:I16"/>
    <mergeCell ref="A17:I17"/>
    <mergeCell ref="A18:I18"/>
    <mergeCell ref="A19:I19"/>
    <mergeCell ref="A52:I52"/>
    <mergeCell ref="A26:I26"/>
    <mergeCell ref="A27:I27"/>
    <mergeCell ref="A28:I28"/>
    <mergeCell ref="A40:I40"/>
    <mergeCell ref="A41:I41"/>
    <mergeCell ref="A30:I30"/>
    <mergeCell ref="A31:I31"/>
    <mergeCell ref="A32:I32"/>
    <mergeCell ref="A33:I33"/>
    <mergeCell ref="A34:I34"/>
    <mergeCell ref="A35:I35"/>
    <mergeCell ref="A42:I42"/>
    <mergeCell ref="A44:I44"/>
    <mergeCell ref="A25:I25"/>
    <mergeCell ref="A49:I49"/>
    <mergeCell ref="A29:I29"/>
    <mergeCell ref="V14:V15"/>
    <mergeCell ref="J13:V13"/>
    <mergeCell ref="A45:I45"/>
    <mergeCell ref="A36:I36"/>
    <mergeCell ref="A37:I37"/>
    <mergeCell ref="A38:I38"/>
    <mergeCell ref="A39:I39"/>
    <mergeCell ref="A43:I43"/>
    <mergeCell ref="A20:I20"/>
    <mergeCell ref="A21:I21"/>
    <mergeCell ref="A22:I22"/>
    <mergeCell ref="A23:I23"/>
    <mergeCell ref="A24:I24"/>
    <mergeCell ref="A54:I54"/>
    <mergeCell ref="A55:I55"/>
    <mergeCell ref="A56:I56"/>
    <mergeCell ref="A57:I57"/>
    <mergeCell ref="A58:I58"/>
    <mergeCell ref="A80:I80"/>
    <mergeCell ref="A79:I79"/>
    <mergeCell ref="A73:I73"/>
    <mergeCell ref="A76:I76"/>
    <mergeCell ref="A59:I59"/>
    <mergeCell ref="A77:I77"/>
    <mergeCell ref="A78:I78"/>
    <mergeCell ref="A63:I63"/>
    <mergeCell ref="A64:I64"/>
    <mergeCell ref="A65:I65"/>
    <mergeCell ref="A74:I74"/>
    <mergeCell ref="A75:I75"/>
    <mergeCell ref="A66:I66"/>
    <mergeCell ref="A67:I67"/>
    <mergeCell ref="A68:I68"/>
  </mergeCells>
  <dataValidations count="1">
    <dataValidation type="list" errorStyle="information" showInputMessage="1" showErrorMessage="1" error="Estas utilizando una marca adicional a las preestablecidas._x000a__x000a_" sqref="A90 W78" xr:uid="{00000000-0002-0000-0100-000000000000}">
      <formula1>"Q,R,8,"</formula1>
    </dataValidation>
  </dataValidations>
  <hyperlinks>
    <hyperlink ref="M1" location="Índice_Anexos_ICT!A1" display="Índice" xr:uid="{00000000-0004-0000-0100-000000000000}"/>
  </hyperlinks>
  <pageMargins left="0.19685039370078741" right="0.19685039370078741" top="0.31496062992125984" bottom="0.27559055118110237" header="0.23622047244094491" footer="0.19685039370078741"/>
  <pageSetup paperSize="9" scale="53" orientation="landscape" verticalDpi="597"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3"/>
  <sheetViews>
    <sheetView topLeftCell="A3" zoomScale="115" zoomScaleNormal="115" workbookViewId="0">
      <pane xSplit="1" topLeftCell="B1" activePane="topRight" state="frozen"/>
      <selection pane="topRight" activeCell="D27" sqref="D27"/>
    </sheetView>
  </sheetViews>
  <sheetFormatPr baseColWidth="10" defaultRowHeight="15.6" x14ac:dyDescent="0.3"/>
  <cols>
    <col min="1" max="1" width="15.88671875" style="49" customWidth="1"/>
    <col min="2" max="2" width="14.44140625" style="49" bestFit="1" customWidth="1"/>
    <col min="3" max="3" width="15.109375" style="49" bestFit="1" customWidth="1"/>
    <col min="4" max="4" width="11.5546875" style="49" bestFit="1" customWidth="1"/>
    <col min="5" max="5" width="14.44140625" style="49" bestFit="1" customWidth="1"/>
    <col min="6" max="6" width="14.5546875" style="49" bestFit="1" customWidth="1"/>
    <col min="7" max="7" width="13.5546875" style="49" customWidth="1"/>
    <col min="8" max="8" width="12.6640625" style="49" bestFit="1" customWidth="1"/>
    <col min="9" max="10" width="12.6640625" style="49" customWidth="1"/>
    <col min="11" max="11" width="14.5546875" style="49" customWidth="1"/>
    <col min="12" max="12" width="11.44140625" style="49" bestFit="1" customWidth="1"/>
    <col min="13" max="13" width="14.44140625" style="49" bestFit="1" customWidth="1"/>
    <col min="14" max="14" width="12.6640625" style="49" customWidth="1"/>
    <col min="15" max="15" width="12.44140625" style="49" bestFit="1" customWidth="1"/>
    <col min="16" max="16" width="12.44140625" style="49" customWidth="1"/>
    <col min="17" max="17" width="11.5546875" style="49" bestFit="1" customWidth="1"/>
    <col min="18" max="18" width="14.44140625" style="49" bestFit="1" customWidth="1"/>
    <col min="19" max="19" width="14.88671875" style="49" customWidth="1"/>
    <col min="20" max="249" width="11.44140625" style="49"/>
    <col min="250" max="250" width="15.88671875" style="49" customWidth="1"/>
    <col min="251" max="251" width="14.44140625" style="49" bestFit="1" customWidth="1"/>
    <col min="252" max="252" width="15.109375" style="49" bestFit="1" customWidth="1"/>
    <col min="253" max="253" width="11.5546875" style="49" bestFit="1" customWidth="1"/>
    <col min="254" max="254" width="9.6640625" style="49" customWidth="1"/>
    <col min="255" max="255" width="14.44140625" style="49" bestFit="1" customWidth="1"/>
    <col min="256" max="256" width="14.33203125" style="49" customWidth="1"/>
    <col min="257" max="257" width="11.5546875" style="49" bestFit="1" customWidth="1"/>
    <col min="258" max="258" width="12.6640625" style="49" bestFit="1" customWidth="1"/>
    <col min="259" max="259" width="12.6640625" style="49" customWidth="1"/>
    <col min="260" max="260" width="14.5546875" style="49" customWidth="1"/>
    <col min="261" max="261" width="10.44140625" style="49" bestFit="1" customWidth="1"/>
    <col min="262" max="262" width="14.44140625" style="49" bestFit="1" customWidth="1"/>
    <col min="263" max="263" width="11.5546875" style="49" bestFit="1" customWidth="1"/>
    <col min="264" max="264" width="11.5546875" style="49" customWidth="1"/>
    <col min="265" max="265" width="11.5546875" style="49" bestFit="1" customWidth="1"/>
    <col min="266" max="266" width="14.44140625" style="49" bestFit="1" customWidth="1"/>
    <col min="267" max="267" width="14.88671875" style="49" customWidth="1"/>
    <col min="268" max="268" width="4" style="49" customWidth="1"/>
    <col min="269" max="269" width="13.88671875" style="49" bestFit="1" customWidth="1"/>
    <col min="270" max="270" width="13.88671875" style="49" customWidth="1"/>
    <col min="271" max="272" width="14.109375" style="49" bestFit="1" customWidth="1"/>
    <col min="273" max="273" width="13.5546875" style="49" bestFit="1" customWidth="1"/>
    <col min="274" max="274" width="12.6640625" style="49" bestFit="1" customWidth="1"/>
    <col min="275" max="505" width="11.44140625" style="49"/>
    <col min="506" max="506" width="15.88671875" style="49" customWidth="1"/>
    <col min="507" max="507" width="14.44140625" style="49" bestFit="1" customWidth="1"/>
    <col min="508" max="508" width="15.109375" style="49" bestFit="1" customWidth="1"/>
    <col min="509" max="509" width="11.5546875" style="49" bestFit="1" customWidth="1"/>
    <col min="510" max="510" width="9.6640625" style="49" customWidth="1"/>
    <col min="511" max="511" width="14.44140625" style="49" bestFit="1" customWidth="1"/>
    <col min="512" max="512" width="14.33203125" style="49" customWidth="1"/>
    <col min="513" max="513" width="11.5546875" style="49" bestFit="1" customWidth="1"/>
    <col min="514" max="514" width="12.6640625" style="49" bestFit="1" customWidth="1"/>
    <col min="515" max="515" width="12.6640625" style="49" customWidth="1"/>
    <col min="516" max="516" width="14.5546875" style="49" customWidth="1"/>
    <col min="517" max="517" width="10.44140625" style="49" bestFit="1" customWidth="1"/>
    <col min="518" max="518" width="14.44140625" style="49" bestFit="1" customWidth="1"/>
    <col min="519" max="519" width="11.5546875" style="49" bestFit="1" customWidth="1"/>
    <col min="520" max="520" width="11.5546875" style="49" customWidth="1"/>
    <col min="521" max="521" width="11.5546875" style="49" bestFit="1" customWidth="1"/>
    <col min="522" max="522" width="14.44140625" style="49" bestFit="1" customWidth="1"/>
    <col min="523" max="523" width="14.88671875" style="49" customWidth="1"/>
    <col min="524" max="524" width="4" style="49" customWidth="1"/>
    <col min="525" max="525" width="13.88671875" style="49" bestFit="1" customWidth="1"/>
    <col min="526" max="526" width="13.88671875" style="49" customWidth="1"/>
    <col min="527" max="528" width="14.109375" style="49" bestFit="1" customWidth="1"/>
    <col min="529" max="529" width="13.5546875" style="49" bestFit="1" customWidth="1"/>
    <col min="530" max="530" width="12.6640625" style="49" bestFit="1" customWidth="1"/>
    <col min="531" max="761" width="11.44140625" style="49"/>
    <col min="762" max="762" width="15.88671875" style="49" customWidth="1"/>
    <col min="763" max="763" width="14.44140625" style="49" bestFit="1" customWidth="1"/>
    <col min="764" max="764" width="15.109375" style="49" bestFit="1" customWidth="1"/>
    <col min="765" max="765" width="11.5546875" style="49" bestFit="1" customWidth="1"/>
    <col min="766" max="766" width="9.6640625" style="49" customWidth="1"/>
    <col min="767" max="767" width="14.44140625" style="49" bestFit="1" customWidth="1"/>
    <col min="768" max="768" width="14.33203125" style="49" customWidth="1"/>
    <col min="769" max="769" width="11.5546875" style="49" bestFit="1" customWidth="1"/>
    <col min="770" max="770" width="12.6640625" style="49" bestFit="1" customWidth="1"/>
    <col min="771" max="771" width="12.6640625" style="49" customWidth="1"/>
    <col min="772" max="772" width="14.5546875" style="49" customWidth="1"/>
    <col min="773" max="773" width="10.44140625" style="49" bestFit="1" customWidth="1"/>
    <col min="774" max="774" width="14.44140625" style="49" bestFit="1" customWidth="1"/>
    <col min="775" max="775" width="11.5546875" style="49" bestFit="1" customWidth="1"/>
    <col min="776" max="776" width="11.5546875" style="49" customWidth="1"/>
    <col min="777" max="777" width="11.5546875" style="49" bestFit="1" customWidth="1"/>
    <col min="778" max="778" width="14.44140625" style="49" bestFit="1" customWidth="1"/>
    <col min="779" max="779" width="14.88671875" style="49" customWidth="1"/>
    <col min="780" max="780" width="4" style="49" customWidth="1"/>
    <col min="781" max="781" width="13.88671875" style="49" bestFit="1" customWidth="1"/>
    <col min="782" max="782" width="13.88671875" style="49" customWidth="1"/>
    <col min="783" max="784" width="14.109375" style="49" bestFit="1" customWidth="1"/>
    <col min="785" max="785" width="13.5546875" style="49" bestFit="1" customWidth="1"/>
    <col min="786" max="786" width="12.6640625" style="49" bestFit="1" customWidth="1"/>
    <col min="787" max="1017" width="11.44140625" style="49"/>
    <col min="1018" max="1018" width="15.88671875" style="49" customWidth="1"/>
    <col min="1019" max="1019" width="14.44140625" style="49" bestFit="1" customWidth="1"/>
    <col min="1020" max="1020" width="15.109375" style="49" bestFit="1" customWidth="1"/>
    <col min="1021" max="1021" width="11.5546875" style="49" bestFit="1" customWidth="1"/>
    <col min="1022" max="1022" width="9.6640625" style="49" customWidth="1"/>
    <col min="1023" max="1023" width="14.44140625" style="49" bestFit="1" customWidth="1"/>
    <col min="1024" max="1024" width="14.33203125" style="49" customWidth="1"/>
    <col min="1025" max="1025" width="11.5546875" style="49" bestFit="1" customWidth="1"/>
    <col min="1026" max="1026" width="12.6640625" style="49" bestFit="1" customWidth="1"/>
    <col min="1027" max="1027" width="12.6640625" style="49" customWidth="1"/>
    <col min="1028" max="1028" width="14.5546875" style="49" customWidth="1"/>
    <col min="1029" max="1029" width="10.44140625" style="49" bestFit="1" customWidth="1"/>
    <col min="1030" max="1030" width="14.44140625" style="49" bestFit="1" customWidth="1"/>
    <col min="1031" max="1031" width="11.5546875" style="49" bestFit="1" customWidth="1"/>
    <col min="1032" max="1032" width="11.5546875" style="49" customWidth="1"/>
    <col min="1033" max="1033" width="11.5546875" style="49" bestFit="1" customWidth="1"/>
    <col min="1034" max="1034" width="14.44140625" style="49" bestFit="1" customWidth="1"/>
    <col min="1035" max="1035" width="14.88671875" style="49" customWidth="1"/>
    <col min="1036" max="1036" width="4" style="49" customWidth="1"/>
    <col min="1037" max="1037" width="13.88671875" style="49" bestFit="1" customWidth="1"/>
    <col min="1038" max="1038" width="13.88671875" style="49" customWidth="1"/>
    <col min="1039" max="1040" width="14.109375" style="49" bestFit="1" customWidth="1"/>
    <col min="1041" max="1041" width="13.5546875" style="49" bestFit="1" customWidth="1"/>
    <col min="1042" max="1042" width="12.6640625" style="49" bestFit="1" customWidth="1"/>
    <col min="1043" max="1273" width="11.44140625" style="49"/>
    <col min="1274" max="1274" width="15.88671875" style="49" customWidth="1"/>
    <col min="1275" max="1275" width="14.44140625" style="49" bestFit="1" customWidth="1"/>
    <col min="1276" max="1276" width="15.109375" style="49" bestFit="1" customWidth="1"/>
    <col min="1277" max="1277" width="11.5546875" style="49" bestFit="1" customWidth="1"/>
    <col min="1278" max="1278" width="9.6640625" style="49" customWidth="1"/>
    <col min="1279" max="1279" width="14.44140625" style="49" bestFit="1" customWidth="1"/>
    <col min="1280" max="1280" width="14.33203125" style="49" customWidth="1"/>
    <col min="1281" max="1281" width="11.5546875" style="49" bestFit="1" customWidth="1"/>
    <col min="1282" max="1282" width="12.6640625" style="49" bestFit="1" customWidth="1"/>
    <col min="1283" max="1283" width="12.6640625" style="49" customWidth="1"/>
    <col min="1284" max="1284" width="14.5546875" style="49" customWidth="1"/>
    <col min="1285" max="1285" width="10.44140625" style="49" bestFit="1" customWidth="1"/>
    <col min="1286" max="1286" width="14.44140625" style="49" bestFit="1" customWidth="1"/>
    <col min="1287" max="1287" width="11.5546875" style="49" bestFit="1" customWidth="1"/>
    <col min="1288" max="1288" width="11.5546875" style="49" customWidth="1"/>
    <col min="1289" max="1289" width="11.5546875" style="49" bestFit="1" customWidth="1"/>
    <col min="1290" max="1290" width="14.44140625" style="49" bestFit="1" customWidth="1"/>
    <col min="1291" max="1291" width="14.88671875" style="49" customWidth="1"/>
    <col min="1292" max="1292" width="4" style="49" customWidth="1"/>
    <col min="1293" max="1293" width="13.88671875" style="49" bestFit="1" customWidth="1"/>
    <col min="1294" max="1294" width="13.88671875" style="49" customWidth="1"/>
    <col min="1295" max="1296" width="14.109375" style="49" bestFit="1" customWidth="1"/>
    <col min="1297" max="1297" width="13.5546875" style="49" bestFit="1" customWidth="1"/>
    <col min="1298" max="1298" width="12.6640625" style="49" bestFit="1" customWidth="1"/>
    <col min="1299" max="1529" width="11.44140625" style="49"/>
    <col min="1530" max="1530" width="15.88671875" style="49" customWidth="1"/>
    <col min="1531" max="1531" width="14.44140625" style="49" bestFit="1" customWidth="1"/>
    <col min="1532" max="1532" width="15.109375" style="49" bestFit="1" customWidth="1"/>
    <col min="1533" max="1533" width="11.5546875" style="49" bestFit="1" customWidth="1"/>
    <col min="1534" max="1534" width="9.6640625" style="49" customWidth="1"/>
    <col min="1535" max="1535" width="14.44140625" style="49" bestFit="1" customWidth="1"/>
    <col min="1536" max="1536" width="14.33203125" style="49" customWidth="1"/>
    <col min="1537" max="1537" width="11.5546875" style="49" bestFit="1" customWidth="1"/>
    <col min="1538" max="1538" width="12.6640625" style="49" bestFit="1" customWidth="1"/>
    <col min="1539" max="1539" width="12.6640625" style="49" customWidth="1"/>
    <col min="1540" max="1540" width="14.5546875" style="49" customWidth="1"/>
    <col min="1541" max="1541" width="10.44140625" style="49" bestFit="1" customWidth="1"/>
    <col min="1542" max="1542" width="14.44140625" style="49" bestFit="1" customWidth="1"/>
    <col min="1543" max="1543" width="11.5546875" style="49" bestFit="1" customWidth="1"/>
    <col min="1544" max="1544" width="11.5546875" style="49" customWidth="1"/>
    <col min="1545" max="1545" width="11.5546875" style="49" bestFit="1" customWidth="1"/>
    <col min="1546" max="1546" width="14.44140625" style="49" bestFit="1" customWidth="1"/>
    <col min="1547" max="1547" width="14.88671875" style="49" customWidth="1"/>
    <col min="1548" max="1548" width="4" style="49" customWidth="1"/>
    <col min="1549" max="1549" width="13.88671875" style="49" bestFit="1" customWidth="1"/>
    <col min="1550" max="1550" width="13.88671875" style="49" customWidth="1"/>
    <col min="1551" max="1552" width="14.109375" style="49" bestFit="1" customWidth="1"/>
    <col min="1553" max="1553" width="13.5546875" style="49" bestFit="1" customWidth="1"/>
    <col min="1554" max="1554" width="12.6640625" style="49" bestFit="1" customWidth="1"/>
    <col min="1555" max="1785" width="11.44140625" style="49"/>
    <col min="1786" max="1786" width="15.88671875" style="49" customWidth="1"/>
    <col min="1787" max="1787" width="14.44140625" style="49" bestFit="1" customWidth="1"/>
    <col min="1788" max="1788" width="15.109375" style="49" bestFit="1" customWidth="1"/>
    <col min="1789" max="1789" width="11.5546875" style="49" bestFit="1" customWidth="1"/>
    <col min="1790" max="1790" width="9.6640625" style="49" customWidth="1"/>
    <col min="1791" max="1791" width="14.44140625" style="49" bestFit="1" customWidth="1"/>
    <col min="1792" max="1792" width="14.33203125" style="49" customWidth="1"/>
    <col min="1793" max="1793" width="11.5546875" style="49" bestFit="1" customWidth="1"/>
    <col min="1794" max="1794" width="12.6640625" style="49" bestFit="1" customWidth="1"/>
    <col min="1795" max="1795" width="12.6640625" style="49" customWidth="1"/>
    <col min="1796" max="1796" width="14.5546875" style="49" customWidth="1"/>
    <col min="1797" max="1797" width="10.44140625" style="49" bestFit="1" customWidth="1"/>
    <col min="1798" max="1798" width="14.44140625" style="49" bestFit="1" customWidth="1"/>
    <col min="1799" max="1799" width="11.5546875" style="49" bestFit="1" customWidth="1"/>
    <col min="1800" max="1800" width="11.5546875" style="49" customWidth="1"/>
    <col min="1801" max="1801" width="11.5546875" style="49" bestFit="1" customWidth="1"/>
    <col min="1802" max="1802" width="14.44140625" style="49" bestFit="1" customWidth="1"/>
    <col min="1803" max="1803" width="14.88671875" style="49" customWidth="1"/>
    <col min="1804" max="1804" width="4" style="49" customWidth="1"/>
    <col min="1805" max="1805" width="13.88671875" style="49" bestFit="1" customWidth="1"/>
    <col min="1806" max="1806" width="13.88671875" style="49" customWidth="1"/>
    <col min="1807" max="1808" width="14.109375" style="49" bestFit="1" customWidth="1"/>
    <col min="1809" max="1809" width="13.5546875" style="49" bestFit="1" customWidth="1"/>
    <col min="1810" max="1810" width="12.6640625" style="49" bestFit="1" customWidth="1"/>
    <col min="1811" max="2041" width="11.44140625" style="49"/>
    <col min="2042" max="2042" width="15.88671875" style="49" customWidth="1"/>
    <col min="2043" max="2043" width="14.44140625" style="49" bestFit="1" customWidth="1"/>
    <col min="2044" max="2044" width="15.109375" style="49" bestFit="1" customWidth="1"/>
    <col min="2045" max="2045" width="11.5546875" style="49" bestFit="1" customWidth="1"/>
    <col min="2046" max="2046" width="9.6640625" style="49" customWidth="1"/>
    <col min="2047" max="2047" width="14.44140625" style="49" bestFit="1" customWidth="1"/>
    <col min="2048" max="2048" width="14.33203125" style="49" customWidth="1"/>
    <col min="2049" max="2049" width="11.5546875" style="49" bestFit="1" customWidth="1"/>
    <col min="2050" max="2050" width="12.6640625" style="49" bestFit="1" customWidth="1"/>
    <col min="2051" max="2051" width="12.6640625" style="49" customWidth="1"/>
    <col min="2052" max="2052" width="14.5546875" style="49" customWidth="1"/>
    <col min="2053" max="2053" width="10.44140625" style="49" bestFit="1" customWidth="1"/>
    <col min="2054" max="2054" width="14.44140625" style="49" bestFit="1" customWidth="1"/>
    <col min="2055" max="2055" width="11.5546875" style="49" bestFit="1" customWidth="1"/>
    <col min="2056" max="2056" width="11.5546875" style="49" customWidth="1"/>
    <col min="2057" max="2057" width="11.5546875" style="49" bestFit="1" customWidth="1"/>
    <col min="2058" max="2058" width="14.44140625" style="49" bestFit="1" customWidth="1"/>
    <col min="2059" max="2059" width="14.88671875" style="49" customWidth="1"/>
    <col min="2060" max="2060" width="4" style="49" customWidth="1"/>
    <col min="2061" max="2061" width="13.88671875" style="49" bestFit="1" customWidth="1"/>
    <col min="2062" max="2062" width="13.88671875" style="49" customWidth="1"/>
    <col min="2063" max="2064" width="14.109375" style="49" bestFit="1" customWidth="1"/>
    <col min="2065" max="2065" width="13.5546875" style="49" bestFit="1" customWidth="1"/>
    <col min="2066" max="2066" width="12.6640625" style="49" bestFit="1" customWidth="1"/>
    <col min="2067" max="2297" width="11.44140625" style="49"/>
    <col min="2298" max="2298" width="15.88671875" style="49" customWidth="1"/>
    <col min="2299" max="2299" width="14.44140625" style="49" bestFit="1" customWidth="1"/>
    <col min="2300" max="2300" width="15.109375" style="49" bestFit="1" customWidth="1"/>
    <col min="2301" max="2301" width="11.5546875" style="49" bestFit="1" customWidth="1"/>
    <col min="2302" max="2302" width="9.6640625" style="49" customWidth="1"/>
    <col min="2303" max="2303" width="14.44140625" style="49" bestFit="1" customWidth="1"/>
    <col min="2304" max="2304" width="14.33203125" style="49" customWidth="1"/>
    <col min="2305" max="2305" width="11.5546875" style="49" bestFit="1" customWidth="1"/>
    <col min="2306" max="2306" width="12.6640625" style="49" bestFit="1" customWidth="1"/>
    <col min="2307" max="2307" width="12.6640625" style="49" customWidth="1"/>
    <col min="2308" max="2308" width="14.5546875" style="49" customWidth="1"/>
    <col min="2309" max="2309" width="10.44140625" style="49" bestFit="1" customWidth="1"/>
    <col min="2310" max="2310" width="14.44140625" style="49" bestFit="1" customWidth="1"/>
    <col min="2311" max="2311" width="11.5546875" style="49" bestFit="1" customWidth="1"/>
    <col min="2312" max="2312" width="11.5546875" style="49" customWidth="1"/>
    <col min="2313" max="2313" width="11.5546875" style="49" bestFit="1" customWidth="1"/>
    <col min="2314" max="2314" width="14.44140625" style="49" bestFit="1" customWidth="1"/>
    <col min="2315" max="2315" width="14.88671875" style="49" customWidth="1"/>
    <col min="2316" max="2316" width="4" style="49" customWidth="1"/>
    <col min="2317" max="2317" width="13.88671875" style="49" bestFit="1" customWidth="1"/>
    <col min="2318" max="2318" width="13.88671875" style="49" customWidth="1"/>
    <col min="2319" max="2320" width="14.109375" style="49" bestFit="1" customWidth="1"/>
    <col min="2321" max="2321" width="13.5546875" style="49" bestFit="1" customWidth="1"/>
    <col min="2322" max="2322" width="12.6640625" style="49" bestFit="1" customWidth="1"/>
    <col min="2323" max="2553" width="11.44140625" style="49"/>
    <col min="2554" max="2554" width="15.88671875" style="49" customWidth="1"/>
    <col min="2555" max="2555" width="14.44140625" style="49" bestFit="1" customWidth="1"/>
    <col min="2556" max="2556" width="15.109375" style="49" bestFit="1" customWidth="1"/>
    <col min="2557" max="2557" width="11.5546875" style="49" bestFit="1" customWidth="1"/>
    <col min="2558" max="2558" width="9.6640625" style="49" customWidth="1"/>
    <col min="2559" max="2559" width="14.44140625" style="49" bestFit="1" customWidth="1"/>
    <col min="2560" max="2560" width="14.33203125" style="49" customWidth="1"/>
    <col min="2561" max="2561" width="11.5546875" style="49" bestFit="1" customWidth="1"/>
    <col min="2562" max="2562" width="12.6640625" style="49" bestFit="1" customWidth="1"/>
    <col min="2563" max="2563" width="12.6640625" style="49" customWidth="1"/>
    <col min="2564" max="2564" width="14.5546875" style="49" customWidth="1"/>
    <col min="2565" max="2565" width="10.44140625" style="49" bestFit="1" customWidth="1"/>
    <col min="2566" max="2566" width="14.44140625" style="49" bestFit="1" customWidth="1"/>
    <col min="2567" max="2567" width="11.5546875" style="49" bestFit="1" customWidth="1"/>
    <col min="2568" max="2568" width="11.5546875" style="49" customWidth="1"/>
    <col min="2569" max="2569" width="11.5546875" style="49" bestFit="1" customWidth="1"/>
    <col min="2570" max="2570" width="14.44140625" style="49" bestFit="1" customWidth="1"/>
    <col min="2571" max="2571" width="14.88671875" style="49" customWidth="1"/>
    <col min="2572" max="2572" width="4" style="49" customWidth="1"/>
    <col min="2573" max="2573" width="13.88671875" style="49" bestFit="1" customWidth="1"/>
    <col min="2574" max="2574" width="13.88671875" style="49" customWidth="1"/>
    <col min="2575" max="2576" width="14.109375" style="49" bestFit="1" customWidth="1"/>
    <col min="2577" max="2577" width="13.5546875" style="49" bestFit="1" customWidth="1"/>
    <col min="2578" max="2578" width="12.6640625" style="49" bestFit="1" customWidth="1"/>
    <col min="2579" max="2809" width="11.44140625" style="49"/>
    <col min="2810" max="2810" width="15.88671875" style="49" customWidth="1"/>
    <col min="2811" max="2811" width="14.44140625" style="49" bestFit="1" customWidth="1"/>
    <col min="2812" max="2812" width="15.109375" style="49" bestFit="1" customWidth="1"/>
    <col min="2813" max="2813" width="11.5546875" style="49" bestFit="1" customWidth="1"/>
    <col min="2814" max="2814" width="9.6640625" style="49" customWidth="1"/>
    <col min="2815" max="2815" width="14.44140625" style="49" bestFit="1" customWidth="1"/>
    <col min="2816" max="2816" width="14.33203125" style="49" customWidth="1"/>
    <col min="2817" max="2817" width="11.5546875" style="49" bestFit="1" customWidth="1"/>
    <col min="2818" max="2818" width="12.6640625" style="49" bestFit="1" customWidth="1"/>
    <col min="2819" max="2819" width="12.6640625" style="49" customWidth="1"/>
    <col min="2820" max="2820" width="14.5546875" style="49" customWidth="1"/>
    <col min="2821" max="2821" width="10.44140625" style="49" bestFit="1" customWidth="1"/>
    <col min="2822" max="2822" width="14.44140625" style="49" bestFit="1" customWidth="1"/>
    <col min="2823" max="2823" width="11.5546875" style="49" bestFit="1" customWidth="1"/>
    <col min="2824" max="2824" width="11.5546875" style="49" customWidth="1"/>
    <col min="2825" max="2825" width="11.5546875" style="49" bestFit="1" customWidth="1"/>
    <col min="2826" max="2826" width="14.44140625" style="49" bestFit="1" customWidth="1"/>
    <col min="2827" max="2827" width="14.88671875" style="49" customWidth="1"/>
    <col min="2828" max="2828" width="4" style="49" customWidth="1"/>
    <col min="2829" max="2829" width="13.88671875" style="49" bestFit="1" customWidth="1"/>
    <col min="2830" max="2830" width="13.88671875" style="49" customWidth="1"/>
    <col min="2831" max="2832" width="14.109375" style="49" bestFit="1" customWidth="1"/>
    <col min="2833" max="2833" width="13.5546875" style="49" bestFit="1" customWidth="1"/>
    <col min="2834" max="2834" width="12.6640625" style="49" bestFit="1" customWidth="1"/>
    <col min="2835" max="3065" width="11.44140625" style="49"/>
    <col min="3066" max="3066" width="15.88671875" style="49" customWidth="1"/>
    <col min="3067" max="3067" width="14.44140625" style="49" bestFit="1" customWidth="1"/>
    <col min="3068" max="3068" width="15.109375" style="49" bestFit="1" customWidth="1"/>
    <col min="3069" max="3069" width="11.5546875" style="49" bestFit="1" customWidth="1"/>
    <col min="3070" max="3070" width="9.6640625" style="49" customWidth="1"/>
    <col min="3071" max="3071" width="14.44140625" style="49" bestFit="1" customWidth="1"/>
    <col min="3072" max="3072" width="14.33203125" style="49" customWidth="1"/>
    <col min="3073" max="3073" width="11.5546875" style="49" bestFit="1" customWidth="1"/>
    <col min="3074" max="3074" width="12.6640625" style="49" bestFit="1" customWidth="1"/>
    <col min="3075" max="3075" width="12.6640625" style="49" customWidth="1"/>
    <col min="3076" max="3076" width="14.5546875" style="49" customWidth="1"/>
    <col min="3077" max="3077" width="10.44140625" style="49" bestFit="1" customWidth="1"/>
    <col min="3078" max="3078" width="14.44140625" style="49" bestFit="1" customWidth="1"/>
    <col min="3079" max="3079" width="11.5546875" style="49" bestFit="1" customWidth="1"/>
    <col min="3080" max="3080" width="11.5546875" style="49" customWidth="1"/>
    <col min="3081" max="3081" width="11.5546875" style="49" bestFit="1" customWidth="1"/>
    <col min="3082" max="3082" width="14.44140625" style="49" bestFit="1" customWidth="1"/>
    <col min="3083" max="3083" width="14.88671875" style="49" customWidth="1"/>
    <col min="3084" max="3084" width="4" style="49" customWidth="1"/>
    <col min="3085" max="3085" width="13.88671875" style="49" bestFit="1" customWidth="1"/>
    <col min="3086" max="3086" width="13.88671875" style="49" customWidth="1"/>
    <col min="3087" max="3088" width="14.109375" style="49" bestFit="1" customWidth="1"/>
    <col min="3089" max="3089" width="13.5546875" style="49" bestFit="1" customWidth="1"/>
    <col min="3090" max="3090" width="12.6640625" style="49" bestFit="1" customWidth="1"/>
    <col min="3091" max="3321" width="11.44140625" style="49"/>
    <col min="3322" max="3322" width="15.88671875" style="49" customWidth="1"/>
    <col min="3323" max="3323" width="14.44140625" style="49" bestFit="1" customWidth="1"/>
    <col min="3324" max="3324" width="15.109375" style="49" bestFit="1" customWidth="1"/>
    <col min="3325" max="3325" width="11.5546875" style="49" bestFit="1" customWidth="1"/>
    <col min="3326" max="3326" width="9.6640625" style="49" customWidth="1"/>
    <col min="3327" max="3327" width="14.44140625" style="49" bestFit="1" customWidth="1"/>
    <col min="3328" max="3328" width="14.33203125" style="49" customWidth="1"/>
    <col min="3329" max="3329" width="11.5546875" style="49" bestFit="1" customWidth="1"/>
    <col min="3330" max="3330" width="12.6640625" style="49" bestFit="1" customWidth="1"/>
    <col min="3331" max="3331" width="12.6640625" style="49" customWidth="1"/>
    <col min="3332" max="3332" width="14.5546875" style="49" customWidth="1"/>
    <col min="3333" max="3333" width="10.44140625" style="49" bestFit="1" customWidth="1"/>
    <col min="3334" max="3334" width="14.44140625" style="49" bestFit="1" customWidth="1"/>
    <col min="3335" max="3335" width="11.5546875" style="49" bestFit="1" customWidth="1"/>
    <col min="3336" max="3336" width="11.5546875" style="49" customWidth="1"/>
    <col min="3337" max="3337" width="11.5546875" style="49" bestFit="1" customWidth="1"/>
    <col min="3338" max="3338" width="14.44140625" style="49" bestFit="1" customWidth="1"/>
    <col min="3339" max="3339" width="14.88671875" style="49" customWidth="1"/>
    <col min="3340" max="3340" width="4" style="49" customWidth="1"/>
    <col min="3341" max="3341" width="13.88671875" style="49" bestFit="1" customWidth="1"/>
    <col min="3342" max="3342" width="13.88671875" style="49" customWidth="1"/>
    <col min="3343" max="3344" width="14.109375" style="49" bestFit="1" customWidth="1"/>
    <col min="3345" max="3345" width="13.5546875" style="49" bestFit="1" customWidth="1"/>
    <col min="3346" max="3346" width="12.6640625" style="49" bestFit="1" customWidth="1"/>
    <col min="3347" max="3577" width="11.44140625" style="49"/>
    <col min="3578" max="3578" width="15.88671875" style="49" customWidth="1"/>
    <col min="3579" max="3579" width="14.44140625" style="49" bestFit="1" customWidth="1"/>
    <col min="3580" max="3580" width="15.109375" style="49" bestFit="1" customWidth="1"/>
    <col min="3581" max="3581" width="11.5546875" style="49" bestFit="1" customWidth="1"/>
    <col min="3582" max="3582" width="9.6640625" style="49" customWidth="1"/>
    <col min="3583" max="3583" width="14.44140625" style="49" bestFit="1" customWidth="1"/>
    <col min="3584" max="3584" width="14.33203125" style="49" customWidth="1"/>
    <col min="3585" max="3585" width="11.5546875" style="49" bestFit="1" customWidth="1"/>
    <col min="3586" max="3586" width="12.6640625" style="49" bestFit="1" customWidth="1"/>
    <col min="3587" max="3587" width="12.6640625" style="49" customWidth="1"/>
    <col min="3588" max="3588" width="14.5546875" style="49" customWidth="1"/>
    <col min="3589" max="3589" width="10.44140625" style="49" bestFit="1" customWidth="1"/>
    <col min="3590" max="3590" width="14.44140625" style="49" bestFit="1" customWidth="1"/>
    <col min="3591" max="3591" width="11.5546875" style="49" bestFit="1" customWidth="1"/>
    <col min="3592" max="3592" width="11.5546875" style="49" customWidth="1"/>
    <col min="3593" max="3593" width="11.5546875" style="49" bestFit="1" customWidth="1"/>
    <col min="3594" max="3594" width="14.44140625" style="49" bestFit="1" customWidth="1"/>
    <col min="3595" max="3595" width="14.88671875" style="49" customWidth="1"/>
    <col min="3596" max="3596" width="4" style="49" customWidth="1"/>
    <col min="3597" max="3597" width="13.88671875" style="49" bestFit="1" customWidth="1"/>
    <col min="3598" max="3598" width="13.88671875" style="49" customWidth="1"/>
    <col min="3599" max="3600" width="14.109375" style="49" bestFit="1" customWidth="1"/>
    <col min="3601" max="3601" width="13.5546875" style="49" bestFit="1" customWidth="1"/>
    <col min="3602" max="3602" width="12.6640625" style="49" bestFit="1" customWidth="1"/>
    <col min="3603" max="3833" width="11.44140625" style="49"/>
    <col min="3834" max="3834" width="15.88671875" style="49" customWidth="1"/>
    <col min="3835" max="3835" width="14.44140625" style="49" bestFit="1" customWidth="1"/>
    <col min="3836" max="3836" width="15.109375" style="49" bestFit="1" customWidth="1"/>
    <col min="3837" max="3837" width="11.5546875" style="49" bestFit="1" customWidth="1"/>
    <col min="3838" max="3838" width="9.6640625" style="49" customWidth="1"/>
    <col min="3839" max="3839" width="14.44140625" style="49" bestFit="1" customWidth="1"/>
    <col min="3840" max="3840" width="14.33203125" style="49" customWidth="1"/>
    <col min="3841" max="3841" width="11.5546875" style="49" bestFit="1" customWidth="1"/>
    <col min="3842" max="3842" width="12.6640625" style="49" bestFit="1" customWidth="1"/>
    <col min="3843" max="3843" width="12.6640625" style="49" customWidth="1"/>
    <col min="3844" max="3844" width="14.5546875" style="49" customWidth="1"/>
    <col min="3845" max="3845" width="10.44140625" style="49" bestFit="1" customWidth="1"/>
    <col min="3846" max="3846" width="14.44140625" style="49" bestFit="1" customWidth="1"/>
    <col min="3847" max="3847" width="11.5546875" style="49" bestFit="1" customWidth="1"/>
    <col min="3848" max="3848" width="11.5546875" style="49" customWidth="1"/>
    <col min="3849" max="3849" width="11.5546875" style="49" bestFit="1" customWidth="1"/>
    <col min="3850" max="3850" width="14.44140625" style="49" bestFit="1" customWidth="1"/>
    <col min="3851" max="3851" width="14.88671875" style="49" customWidth="1"/>
    <col min="3852" max="3852" width="4" style="49" customWidth="1"/>
    <col min="3853" max="3853" width="13.88671875" style="49" bestFit="1" customWidth="1"/>
    <col min="3854" max="3854" width="13.88671875" style="49" customWidth="1"/>
    <col min="3855" max="3856" width="14.109375" style="49" bestFit="1" customWidth="1"/>
    <col min="3857" max="3857" width="13.5546875" style="49" bestFit="1" customWidth="1"/>
    <col min="3858" max="3858" width="12.6640625" style="49" bestFit="1" customWidth="1"/>
    <col min="3859" max="4089" width="11.44140625" style="49"/>
    <col min="4090" max="4090" width="15.88671875" style="49" customWidth="1"/>
    <col min="4091" max="4091" width="14.44140625" style="49" bestFit="1" customWidth="1"/>
    <col min="4092" max="4092" width="15.109375" style="49" bestFit="1" customWidth="1"/>
    <col min="4093" max="4093" width="11.5546875" style="49" bestFit="1" customWidth="1"/>
    <col min="4094" max="4094" width="9.6640625" style="49" customWidth="1"/>
    <col min="4095" max="4095" width="14.44140625" style="49" bestFit="1" customWidth="1"/>
    <col min="4096" max="4096" width="14.33203125" style="49" customWidth="1"/>
    <col min="4097" max="4097" width="11.5546875" style="49" bestFit="1" customWidth="1"/>
    <col min="4098" max="4098" width="12.6640625" style="49" bestFit="1" customWidth="1"/>
    <col min="4099" max="4099" width="12.6640625" style="49" customWidth="1"/>
    <col min="4100" max="4100" width="14.5546875" style="49" customWidth="1"/>
    <col min="4101" max="4101" width="10.44140625" style="49" bestFit="1" customWidth="1"/>
    <col min="4102" max="4102" width="14.44140625" style="49" bestFit="1" customWidth="1"/>
    <col min="4103" max="4103" width="11.5546875" style="49" bestFit="1" customWidth="1"/>
    <col min="4104" max="4104" width="11.5546875" style="49" customWidth="1"/>
    <col min="4105" max="4105" width="11.5546875" style="49" bestFit="1" customWidth="1"/>
    <col min="4106" max="4106" width="14.44140625" style="49" bestFit="1" customWidth="1"/>
    <col min="4107" max="4107" width="14.88671875" style="49" customWidth="1"/>
    <col min="4108" max="4108" width="4" style="49" customWidth="1"/>
    <col min="4109" max="4109" width="13.88671875" style="49" bestFit="1" customWidth="1"/>
    <col min="4110" max="4110" width="13.88671875" style="49" customWidth="1"/>
    <col min="4111" max="4112" width="14.109375" style="49" bestFit="1" customWidth="1"/>
    <col min="4113" max="4113" width="13.5546875" style="49" bestFit="1" customWidth="1"/>
    <col min="4114" max="4114" width="12.6640625" style="49" bestFit="1" customWidth="1"/>
    <col min="4115" max="4345" width="11.44140625" style="49"/>
    <col min="4346" max="4346" width="15.88671875" style="49" customWidth="1"/>
    <col min="4347" max="4347" width="14.44140625" style="49" bestFit="1" customWidth="1"/>
    <col min="4348" max="4348" width="15.109375" style="49" bestFit="1" customWidth="1"/>
    <col min="4349" max="4349" width="11.5546875" style="49" bestFit="1" customWidth="1"/>
    <col min="4350" max="4350" width="9.6640625" style="49" customWidth="1"/>
    <col min="4351" max="4351" width="14.44140625" style="49" bestFit="1" customWidth="1"/>
    <col min="4352" max="4352" width="14.33203125" style="49" customWidth="1"/>
    <col min="4353" max="4353" width="11.5546875" style="49" bestFit="1" customWidth="1"/>
    <col min="4354" max="4354" width="12.6640625" style="49" bestFit="1" customWidth="1"/>
    <col min="4355" max="4355" width="12.6640625" style="49" customWidth="1"/>
    <col min="4356" max="4356" width="14.5546875" style="49" customWidth="1"/>
    <col min="4357" max="4357" width="10.44140625" style="49" bestFit="1" customWidth="1"/>
    <col min="4358" max="4358" width="14.44140625" style="49" bestFit="1" customWidth="1"/>
    <col min="4359" max="4359" width="11.5546875" style="49" bestFit="1" customWidth="1"/>
    <col min="4360" max="4360" width="11.5546875" style="49" customWidth="1"/>
    <col min="4361" max="4361" width="11.5546875" style="49" bestFit="1" customWidth="1"/>
    <col min="4362" max="4362" width="14.44140625" style="49" bestFit="1" customWidth="1"/>
    <col min="4363" max="4363" width="14.88671875" style="49" customWidth="1"/>
    <col min="4364" max="4364" width="4" style="49" customWidth="1"/>
    <col min="4365" max="4365" width="13.88671875" style="49" bestFit="1" customWidth="1"/>
    <col min="4366" max="4366" width="13.88671875" style="49" customWidth="1"/>
    <col min="4367" max="4368" width="14.109375" style="49" bestFit="1" customWidth="1"/>
    <col min="4369" max="4369" width="13.5546875" style="49" bestFit="1" customWidth="1"/>
    <col min="4370" max="4370" width="12.6640625" style="49" bestFit="1" customWidth="1"/>
    <col min="4371" max="4601" width="11.44140625" style="49"/>
    <col min="4602" max="4602" width="15.88671875" style="49" customWidth="1"/>
    <col min="4603" max="4603" width="14.44140625" style="49" bestFit="1" customWidth="1"/>
    <col min="4604" max="4604" width="15.109375" style="49" bestFit="1" customWidth="1"/>
    <col min="4605" max="4605" width="11.5546875" style="49" bestFit="1" customWidth="1"/>
    <col min="4606" max="4606" width="9.6640625" style="49" customWidth="1"/>
    <col min="4607" max="4607" width="14.44140625" style="49" bestFit="1" customWidth="1"/>
    <col min="4608" max="4608" width="14.33203125" style="49" customWidth="1"/>
    <col min="4609" max="4609" width="11.5546875" style="49" bestFit="1" customWidth="1"/>
    <col min="4610" max="4610" width="12.6640625" style="49" bestFit="1" customWidth="1"/>
    <col min="4611" max="4611" width="12.6640625" style="49" customWidth="1"/>
    <col min="4612" max="4612" width="14.5546875" style="49" customWidth="1"/>
    <col min="4613" max="4613" width="10.44140625" style="49" bestFit="1" customWidth="1"/>
    <col min="4614" max="4614" width="14.44140625" style="49" bestFit="1" customWidth="1"/>
    <col min="4615" max="4615" width="11.5546875" style="49" bestFit="1" customWidth="1"/>
    <col min="4616" max="4616" width="11.5546875" style="49" customWidth="1"/>
    <col min="4617" max="4617" width="11.5546875" style="49" bestFit="1" customWidth="1"/>
    <col min="4618" max="4618" width="14.44140625" style="49" bestFit="1" customWidth="1"/>
    <col min="4619" max="4619" width="14.88671875" style="49" customWidth="1"/>
    <col min="4620" max="4620" width="4" style="49" customWidth="1"/>
    <col min="4621" max="4621" width="13.88671875" style="49" bestFit="1" customWidth="1"/>
    <col min="4622" max="4622" width="13.88671875" style="49" customWidth="1"/>
    <col min="4623" max="4624" width="14.109375" style="49" bestFit="1" customWidth="1"/>
    <col min="4625" max="4625" width="13.5546875" style="49" bestFit="1" customWidth="1"/>
    <col min="4626" max="4626" width="12.6640625" style="49" bestFit="1" customWidth="1"/>
    <col min="4627" max="4857" width="11.44140625" style="49"/>
    <col min="4858" max="4858" width="15.88671875" style="49" customWidth="1"/>
    <col min="4859" max="4859" width="14.44140625" style="49" bestFit="1" customWidth="1"/>
    <col min="4860" max="4860" width="15.109375" style="49" bestFit="1" customWidth="1"/>
    <col min="4861" max="4861" width="11.5546875" style="49" bestFit="1" customWidth="1"/>
    <col min="4862" max="4862" width="9.6640625" style="49" customWidth="1"/>
    <col min="4863" max="4863" width="14.44140625" style="49" bestFit="1" customWidth="1"/>
    <col min="4864" max="4864" width="14.33203125" style="49" customWidth="1"/>
    <col min="4865" max="4865" width="11.5546875" style="49" bestFit="1" customWidth="1"/>
    <col min="4866" max="4866" width="12.6640625" style="49" bestFit="1" customWidth="1"/>
    <col min="4867" max="4867" width="12.6640625" style="49" customWidth="1"/>
    <col min="4868" max="4868" width="14.5546875" style="49" customWidth="1"/>
    <col min="4869" max="4869" width="10.44140625" style="49" bestFit="1" customWidth="1"/>
    <col min="4870" max="4870" width="14.44140625" style="49" bestFit="1" customWidth="1"/>
    <col min="4871" max="4871" width="11.5546875" style="49" bestFit="1" customWidth="1"/>
    <col min="4872" max="4872" width="11.5546875" style="49" customWidth="1"/>
    <col min="4873" max="4873" width="11.5546875" style="49" bestFit="1" customWidth="1"/>
    <col min="4874" max="4874" width="14.44140625" style="49" bestFit="1" customWidth="1"/>
    <col min="4875" max="4875" width="14.88671875" style="49" customWidth="1"/>
    <col min="4876" max="4876" width="4" style="49" customWidth="1"/>
    <col min="4877" max="4877" width="13.88671875" style="49" bestFit="1" customWidth="1"/>
    <col min="4878" max="4878" width="13.88671875" style="49" customWidth="1"/>
    <col min="4879" max="4880" width="14.109375" style="49" bestFit="1" customWidth="1"/>
    <col min="4881" max="4881" width="13.5546875" style="49" bestFit="1" customWidth="1"/>
    <col min="4882" max="4882" width="12.6640625" style="49" bestFit="1" customWidth="1"/>
    <col min="4883" max="5113" width="11.44140625" style="49"/>
    <col min="5114" max="5114" width="15.88671875" style="49" customWidth="1"/>
    <col min="5115" max="5115" width="14.44140625" style="49" bestFit="1" customWidth="1"/>
    <col min="5116" max="5116" width="15.109375" style="49" bestFit="1" customWidth="1"/>
    <col min="5117" max="5117" width="11.5546875" style="49" bestFit="1" customWidth="1"/>
    <col min="5118" max="5118" width="9.6640625" style="49" customWidth="1"/>
    <col min="5119" max="5119" width="14.44140625" style="49" bestFit="1" customWidth="1"/>
    <col min="5120" max="5120" width="14.33203125" style="49" customWidth="1"/>
    <col min="5121" max="5121" width="11.5546875" style="49" bestFit="1" customWidth="1"/>
    <col min="5122" max="5122" width="12.6640625" style="49" bestFit="1" customWidth="1"/>
    <col min="5123" max="5123" width="12.6640625" style="49" customWidth="1"/>
    <col min="5124" max="5124" width="14.5546875" style="49" customWidth="1"/>
    <col min="5125" max="5125" width="10.44140625" style="49" bestFit="1" customWidth="1"/>
    <col min="5126" max="5126" width="14.44140625" style="49" bestFit="1" customWidth="1"/>
    <col min="5127" max="5127" width="11.5546875" style="49" bestFit="1" customWidth="1"/>
    <col min="5128" max="5128" width="11.5546875" style="49" customWidth="1"/>
    <col min="5129" max="5129" width="11.5546875" style="49" bestFit="1" customWidth="1"/>
    <col min="5130" max="5130" width="14.44140625" style="49" bestFit="1" customWidth="1"/>
    <col min="5131" max="5131" width="14.88671875" style="49" customWidth="1"/>
    <col min="5132" max="5132" width="4" style="49" customWidth="1"/>
    <col min="5133" max="5133" width="13.88671875" style="49" bestFit="1" customWidth="1"/>
    <col min="5134" max="5134" width="13.88671875" style="49" customWidth="1"/>
    <col min="5135" max="5136" width="14.109375" style="49" bestFit="1" customWidth="1"/>
    <col min="5137" max="5137" width="13.5546875" style="49" bestFit="1" customWidth="1"/>
    <col min="5138" max="5138" width="12.6640625" style="49" bestFit="1" customWidth="1"/>
    <col min="5139" max="5369" width="11.44140625" style="49"/>
    <col min="5370" max="5370" width="15.88671875" style="49" customWidth="1"/>
    <col min="5371" max="5371" width="14.44140625" style="49" bestFit="1" customWidth="1"/>
    <col min="5372" max="5372" width="15.109375" style="49" bestFit="1" customWidth="1"/>
    <col min="5373" max="5373" width="11.5546875" style="49" bestFit="1" customWidth="1"/>
    <col min="5374" max="5374" width="9.6640625" style="49" customWidth="1"/>
    <col min="5375" max="5375" width="14.44140625" style="49" bestFit="1" customWidth="1"/>
    <col min="5376" max="5376" width="14.33203125" style="49" customWidth="1"/>
    <col min="5377" max="5377" width="11.5546875" style="49" bestFit="1" customWidth="1"/>
    <col min="5378" max="5378" width="12.6640625" style="49" bestFit="1" customWidth="1"/>
    <col min="5379" max="5379" width="12.6640625" style="49" customWidth="1"/>
    <col min="5380" max="5380" width="14.5546875" style="49" customWidth="1"/>
    <col min="5381" max="5381" width="10.44140625" style="49" bestFit="1" customWidth="1"/>
    <col min="5382" max="5382" width="14.44140625" style="49" bestFit="1" customWidth="1"/>
    <col min="5383" max="5383" width="11.5546875" style="49" bestFit="1" customWidth="1"/>
    <col min="5384" max="5384" width="11.5546875" style="49" customWidth="1"/>
    <col min="5385" max="5385" width="11.5546875" style="49" bestFit="1" customWidth="1"/>
    <col min="5386" max="5386" width="14.44140625" style="49" bestFit="1" customWidth="1"/>
    <col min="5387" max="5387" width="14.88671875" style="49" customWidth="1"/>
    <col min="5388" max="5388" width="4" style="49" customWidth="1"/>
    <col min="5389" max="5389" width="13.88671875" style="49" bestFit="1" customWidth="1"/>
    <col min="5390" max="5390" width="13.88671875" style="49" customWidth="1"/>
    <col min="5391" max="5392" width="14.109375" style="49" bestFit="1" customWidth="1"/>
    <col min="5393" max="5393" width="13.5546875" style="49" bestFit="1" customWidth="1"/>
    <col min="5394" max="5394" width="12.6640625" style="49" bestFit="1" customWidth="1"/>
    <col min="5395" max="5625" width="11.44140625" style="49"/>
    <col min="5626" max="5626" width="15.88671875" style="49" customWidth="1"/>
    <col min="5627" max="5627" width="14.44140625" style="49" bestFit="1" customWidth="1"/>
    <col min="5628" max="5628" width="15.109375" style="49" bestFit="1" customWidth="1"/>
    <col min="5629" max="5629" width="11.5546875" style="49" bestFit="1" customWidth="1"/>
    <col min="5630" max="5630" width="9.6640625" style="49" customWidth="1"/>
    <col min="5631" max="5631" width="14.44140625" style="49" bestFit="1" customWidth="1"/>
    <col min="5632" max="5632" width="14.33203125" style="49" customWidth="1"/>
    <col min="5633" max="5633" width="11.5546875" style="49" bestFit="1" customWidth="1"/>
    <col min="5634" max="5634" width="12.6640625" style="49" bestFit="1" customWidth="1"/>
    <col min="5635" max="5635" width="12.6640625" style="49" customWidth="1"/>
    <col min="5636" max="5636" width="14.5546875" style="49" customWidth="1"/>
    <col min="5637" max="5637" width="10.44140625" style="49" bestFit="1" customWidth="1"/>
    <col min="5638" max="5638" width="14.44140625" style="49" bestFit="1" customWidth="1"/>
    <col min="5639" max="5639" width="11.5546875" style="49" bestFit="1" customWidth="1"/>
    <col min="5640" max="5640" width="11.5546875" style="49" customWidth="1"/>
    <col min="5641" max="5641" width="11.5546875" style="49" bestFit="1" customWidth="1"/>
    <col min="5642" max="5642" width="14.44140625" style="49" bestFit="1" customWidth="1"/>
    <col min="5643" max="5643" width="14.88671875" style="49" customWidth="1"/>
    <col min="5644" max="5644" width="4" style="49" customWidth="1"/>
    <col min="5645" max="5645" width="13.88671875" style="49" bestFit="1" customWidth="1"/>
    <col min="5646" max="5646" width="13.88671875" style="49" customWidth="1"/>
    <col min="5647" max="5648" width="14.109375" style="49" bestFit="1" customWidth="1"/>
    <col min="5649" max="5649" width="13.5546875" style="49" bestFit="1" customWidth="1"/>
    <col min="5650" max="5650" width="12.6640625" style="49" bestFit="1" customWidth="1"/>
    <col min="5651" max="5881" width="11.44140625" style="49"/>
    <col min="5882" max="5882" width="15.88671875" style="49" customWidth="1"/>
    <col min="5883" max="5883" width="14.44140625" style="49" bestFit="1" customWidth="1"/>
    <col min="5884" max="5884" width="15.109375" style="49" bestFit="1" customWidth="1"/>
    <col min="5885" max="5885" width="11.5546875" style="49" bestFit="1" customWidth="1"/>
    <col min="5886" max="5886" width="9.6640625" style="49" customWidth="1"/>
    <col min="5887" max="5887" width="14.44140625" style="49" bestFit="1" customWidth="1"/>
    <col min="5888" max="5888" width="14.33203125" style="49" customWidth="1"/>
    <col min="5889" max="5889" width="11.5546875" style="49" bestFit="1" customWidth="1"/>
    <col min="5890" max="5890" width="12.6640625" style="49" bestFit="1" customWidth="1"/>
    <col min="5891" max="5891" width="12.6640625" style="49" customWidth="1"/>
    <col min="5892" max="5892" width="14.5546875" style="49" customWidth="1"/>
    <col min="5893" max="5893" width="10.44140625" style="49" bestFit="1" customWidth="1"/>
    <col min="5894" max="5894" width="14.44140625" style="49" bestFit="1" customWidth="1"/>
    <col min="5895" max="5895" width="11.5546875" style="49" bestFit="1" customWidth="1"/>
    <col min="5896" max="5896" width="11.5546875" style="49" customWidth="1"/>
    <col min="5897" max="5897" width="11.5546875" style="49" bestFit="1" customWidth="1"/>
    <col min="5898" max="5898" width="14.44140625" style="49" bestFit="1" customWidth="1"/>
    <col min="5899" max="5899" width="14.88671875" style="49" customWidth="1"/>
    <col min="5900" max="5900" width="4" style="49" customWidth="1"/>
    <col min="5901" max="5901" width="13.88671875" style="49" bestFit="1" customWidth="1"/>
    <col min="5902" max="5902" width="13.88671875" style="49" customWidth="1"/>
    <col min="5903" max="5904" width="14.109375" style="49" bestFit="1" customWidth="1"/>
    <col min="5905" max="5905" width="13.5546875" style="49" bestFit="1" customWidth="1"/>
    <col min="5906" max="5906" width="12.6640625" style="49" bestFit="1" customWidth="1"/>
    <col min="5907" max="6137" width="11.44140625" style="49"/>
    <col min="6138" max="6138" width="15.88671875" style="49" customWidth="1"/>
    <col min="6139" max="6139" width="14.44140625" style="49" bestFit="1" customWidth="1"/>
    <col min="6140" max="6140" width="15.109375" style="49" bestFit="1" customWidth="1"/>
    <col min="6141" max="6141" width="11.5546875" style="49" bestFit="1" customWidth="1"/>
    <col min="6142" max="6142" width="9.6640625" style="49" customWidth="1"/>
    <col min="6143" max="6143" width="14.44140625" style="49" bestFit="1" customWidth="1"/>
    <col min="6144" max="6144" width="14.33203125" style="49" customWidth="1"/>
    <col min="6145" max="6145" width="11.5546875" style="49" bestFit="1" customWidth="1"/>
    <col min="6146" max="6146" width="12.6640625" style="49" bestFit="1" customWidth="1"/>
    <col min="6147" max="6147" width="12.6640625" style="49" customWidth="1"/>
    <col min="6148" max="6148" width="14.5546875" style="49" customWidth="1"/>
    <col min="6149" max="6149" width="10.44140625" style="49" bestFit="1" customWidth="1"/>
    <col min="6150" max="6150" width="14.44140625" style="49" bestFit="1" customWidth="1"/>
    <col min="6151" max="6151" width="11.5546875" style="49" bestFit="1" customWidth="1"/>
    <col min="6152" max="6152" width="11.5546875" style="49" customWidth="1"/>
    <col min="6153" max="6153" width="11.5546875" style="49" bestFit="1" customWidth="1"/>
    <col min="6154" max="6154" width="14.44140625" style="49" bestFit="1" customWidth="1"/>
    <col min="6155" max="6155" width="14.88671875" style="49" customWidth="1"/>
    <col min="6156" max="6156" width="4" style="49" customWidth="1"/>
    <col min="6157" max="6157" width="13.88671875" style="49" bestFit="1" customWidth="1"/>
    <col min="6158" max="6158" width="13.88671875" style="49" customWidth="1"/>
    <col min="6159" max="6160" width="14.109375" style="49" bestFit="1" customWidth="1"/>
    <col min="6161" max="6161" width="13.5546875" style="49" bestFit="1" customWidth="1"/>
    <col min="6162" max="6162" width="12.6640625" style="49" bestFit="1" customWidth="1"/>
    <col min="6163" max="6393" width="11.44140625" style="49"/>
    <col min="6394" max="6394" width="15.88671875" style="49" customWidth="1"/>
    <col min="6395" max="6395" width="14.44140625" style="49" bestFit="1" customWidth="1"/>
    <col min="6396" max="6396" width="15.109375" style="49" bestFit="1" customWidth="1"/>
    <col min="6397" max="6397" width="11.5546875" style="49" bestFit="1" customWidth="1"/>
    <col min="6398" max="6398" width="9.6640625" style="49" customWidth="1"/>
    <col min="6399" max="6399" width="14.44140625" style="49" bestFit="1" customWidth="1"/>
    <col min="6400" max="6400" width="14.33203125" style="49" customWidth="1"/>
    <col min="6401" max="6401" width="11.5546875" style="49" bestFit="1" customWidth="1"/>
    <col min="6402" max="6402" width="12.6640625" style="49" bestFit="1" customWidth="1"/>
    <col min="6403" max="6403" width="12.6640625" style="49" customWidth="1"/>
    <col min="6404" max="6404" width="14.5546875" style="49" customWidth="1"/>
    <col min="6405" max="6405" width="10.44140625" style="49" bestFit="1" customWidth="1"/>
    <col min="6406" max="6406" width="14.44140625" style="49" bestFit="1" customWidth="1"/>
    <col min="6407" max="6407" width="11.5546875" style="49" bestFit="1" customWidth="1"/>
    <col min="6408" max="6408" width="11.5546875" style="49" customWidth="1"/>
    <col min="6409" max="6409" width="11.5546875" style="49" bestFit="1" customWidth="1"/>
    <col min="6410" max="6410" width="14.44140625" style="49" bestFit="1" customWidth="1"/>
    <col min="6411" max="6411" width="14.88671875" style="49" customWidth="1"/>
    <col min="6412" max="6412" width="4" style="49" customWidth="1"/>
    <col min="6413" max="6413" width="13.88671875" style="49" bestFit="1" customWidth="1"/>
    <col min="6414" max="6414" width="13.88671875" style="49" customWidth="1"/>
    <col min="6415" max="6416" width="14.109375" style="49" bestFit="1" customWidth="1"/>
    <col min="6417" max="6417" width="13.5546875" style="49" bestFit="1" customWidth="1"/>
    <col min="6418" max="6418" width="12.6640625" style="49" bestFit="1" customWidth="1"/>
    <col min="6419" max="6649" width="11.44140625" style="49"/>
    <col min="6650" max="6650" width="15.88671875" style="49" customWidth="1"/>
    <col min="6651" max="6651" width="14.44140625" style="49" bestFit="1" customWidth="1"/>
    <col min="6652" max="6652" width="15.109375" style="49" bestFit="1" customWidth="1"/>
    <col min="6653" max="6653" width="11.5546875" style="49" bestFit="1" customWidth="1"/>
    <col min="6654" max="6654" width="9.6640625" style="49" customWidth="1"/>
    <col min="6655" max="6655" width="14.44140625" style="49" bestFit="1" customWidth="1"/>
    <col min="6656" max="6656" width="14.33203125" style="49" customWidth="1"/>
    <col min="6657" max="6657" width="11.5546875" style="49" bestFit="1" customWidth="1"/>
    <col min="6658" max="6658" width="12.6640625" style="49" bestFit="1" customWidth="1"/>
    <col min="6659" max="6659" width="12.6640625" style="49" customWidth="1"/>
    <col min="6660" max="6660" width="14.5546875" style="49" customWidth="1"/>
    <col min="6661" max="6661" width="10.44140625" style="49" bestFit="1" customWidth="1"/>
    <col min="6662" max="6662" width="14.44140625" style="49" bestFit="1" customWidth="1"/>
    <col min="6663" max="6663" width="11.5546875" style="49" bestFit="1" customWidth="1"/>
    <col min="6664" max="6664" width="11.5546875" style="49" customWidth="1"/>
    <col min="6665" max="6665" width="11.5546875" style="49" bestFit="1" customWidth="1"/>
    <col min="6666" max="6666" width="14.44140625" style="49" bestFit="1" customWidth="1"/>
    <col min="6667" max="6667" width="14.88671875" style="49" customWidth="1"/>
    <col min="6668" max="6668" width="4" style="49" customWidth="1"/>
    <col min="6669" max="6669" width="13.88671875" style="49" bestFit="1" customWidth="1"/>
    <col min="6670" max="6670" width="13.88671875" style="49" customWidth="1"/>
    <col min="6671" max="6672" width="14.109375" style="49" bestFit="1" customWidth="1"/>
    <col min="6673" max="6673" width="13.5546875" style="49" bestFit="1" customWidth="1"/>
    <col min="6674" max="6674" width="12.6640625" style="49" bestFit="1" customWidth="1"/>
    <col min="6675" max="6905" width="11.44140625" style="49"/>
    <col min="6906" max="6906" width="15.88671875" style="49" customWidth="1"/>
    <col min="6907" max="6907" width="14.44140625" style="49" bestFit="1" customWidth="1"/>
    <col min="6908" max="6908" width="15.109375" style="49" bestFit="1" customWidth="1"/>
    <col min="6909" max="6909" width="11.5546875" style="49" bestFit="1" customWidth="1"/>
    <col min="6910" max="6910" width="9.6640625" style="49" customWidth="1"/>
    <col min="6911" max="6911" width="14.44140625" style="49" bestFit="1" customWidth="1"/>
    <col min="6912" max="6912" width="14.33203125" style="49" customWidth="1"/>
    <col min="6913" max="6913" width="11.5546875" style="49" bestFit="1" customWidth="1"/>
    <col min="6914" max="6914" width="12.6640625" style="49" bestFit="1" customWidth="1"/>
    <col min="6915" max="6915" width="12.6640625" style="49" customWidth="1"/>
    <col min="6916" max="6916" width="14.5546875" style="49" customWidth="1"/>
    <col min="6917" max="6917" width="10.44140625" style="49" bestFit="1" customWidth="1"/>
    <col min="6918" max="6918" width="14.44140625" style="49" bestFit="1" customWidth="1"/>
    <col min="6919" max="6919" width="11.5546875" style="49" bestFit="1" customWidth="1"/>
    <col min="6920" max="6920" width="11.5546875" style="49" customWidth="1"/>
    <col min="6921" max="6921" width="11.5546875" style="49" bestFit="1" customWidth="1"/>
    <col min="6922" max="6922" width="14.44140625" style="49" bestFit="1" customWidth="1"/>
    <col min="6923" max="6923" width="14.88671875" style="49" customWidth="1"/>
    <col min="6924" max="6924" width="4" style="49" customWidth="1"/>
    <col min="6925" max="6925" width="13.88671875" style="49" bestFit="1" customWidth="1"/>
    <col min="6926" max="6926" width="13.88671875" style="49" customWidth="1"/>
    <col min="6927" max="6928" width="14.109375" style="49" bestFit="1" customWidth="1"/>
    <col min="6929" max="6929" width="13.5546875" style="49" bestFit="1" customWidth="1"/>
    <col min="6930" max="6930" width="12.6640625" style="49" bestFit="1" customWidth="1"/>
    <col min="6931" max="7161" width="11.44140625" style="49"/>
    <col min="7162" max="7162" width="15.88671875" style="49" customWidth="1"/>
    <col min="7163" max="7163" width="14.44140625" style="49" bestFit="1" customWidth="1"/>
    <col min="7164" max="7164" width="15.109375" style="49" bestFit="1" customWidth="1"/>
    <col min="7165" max="7165" width="11.5546875" style="49" bestFit="1" customWidth="1"/>
    <col min="7166" max="7166" width="9.6640625" style="49" customWidth="1"/>
    <col min="7167" max="7167" width="14.44140625" style="49" bestFit="1" customWidth="1"/>
    <col min="7168" max="7168" width="14.33203125" style="49" customWidth="1"/>
    <col min="7169" max="7169" width="11.5546875" style="49" bestFit="1" customWidth="1"/>
    <col min="7170" max="7170" width="12.6640625" style="49" bestFit="1" customWidth="1"/>
    <col min="7171" max="7171" width="12.6640625" style="49" customWidth="1"/>
    <col min="7172" max="7172" width="14.5546875" style="49" customWidth="1"/>
    <col min="7173" max="7173" width="10.44140625" style="49" bestFit="1" customWidth="1"/>
    <col min="7174" max="7174" width="14.44140625" style="49" bestFit="1" customWidth="1"/>
    <col min="7175" max="7175" width="11.5546875" style="49" bestFit="1" customWidth="1"/>
    <col min="7176" max="7176" width="11.5546875" style="49" customWidth="1"/>
    <col min="7177" max="7177" width="11.5546875" style="49" bestFit="1" customWidth="1"/>
    <col min="7178" max="7178" width="14.44140625" style="49" bestFit="1" customWidth="1"/>
    <col min="7179" max="7179" width="14.88671875" style="49" customWidth="1"/>
    <col min="7180" max="7180" width="4" style="49" customWidth="1"/>
    <col min="7181" max="7181" width="13.88671875" style="49" bestFit="1" customWidth="1"/>
    <col min="7182" max="7182" width="13.88671875" style="49" customWidth="1"/>
    <col min="7183" max="7184" width="14.109375" style="49" bestFit="1" customWidth="1"/>
    <col min="7185" max="7185" width="13.5546875" style="49" bestFit="1" customWidth="1"/>
    <col min="7186" max="7186" width="12.6640625" style="49" bestFit="1" customWidth="1"/>
    <col min="7187" max="7417" width="11.44140625" style="49"/>
    <col min="7418" max="7418" width="15.88671875" style="49" customWidth="1"/>
    <col min="7419" max="7419" width="14.44140625" style="49" bestFit="1" customWidth="1"/>
    <col min="7420" max="7420" width="15.109375" style="49" bestFit="1" customWidth="1"/>
    <col min="7421" max="7421" width="11.5546875" style="49" bestFit="1" customWidth="1"/>
    <col min="7422" max="7422" width="9.6640625" style="49" customWidth="1"/>
    <col min="7423" max="7423" width="14.44140625" style="49" bestFit="1" customWidth="1"/>
    <col min="7424" max="7424" width="14.33203125" style="49" customWidth="1"/>
    <col min="7425" max="7425" width="11.5546875" style="49" bestFit="1" customWidth="1"/>
    <col min="7426" max="7426" width="12.6640625" style="49" bestFit="1" customWidth="1"/>
    <col min="7427" max="7427" width="12.6640625" style="49" customWidth="1"/>
    <col min="7428" max="7428" width="14.5546875" style="49" customWidth="1"/>
    <col min="7429" max="7429" width="10.44140625" style="49" bestFit="1" customWidth="1"/>
    <col min="7430" max="7430" width="14.44140625" style="49" bestFit="1" customWidth="1"/>
    <col min="7431" max="7431" width="11.5546875" style="49" bestFit="1" customWidth="1"/>
    <col min="7432" max="7432" width="11.5546875" style="49" customWidth="1"/>
    <col min="7433" max="7433" width="11.5546875" style="49" bestFit="1" customWidth="1"/>
    <col min="7434" max="7434" width="14.44140625" style="49" bestFit="1" customWidth="1"/>
    <col min="7435" max="7435" width="14.88671875" style="49" customWidth="1"/>
    <col min="7436" max="7436" width="4" style="49" customWidth="1"/>
    <col min="7437" max="7437" width="13.88671875" style="49" bestFit="1" customWidth="1"/>
    <col min="7438" max="7438" width="13.88671875" style="49" customWidth="1"/>
    <col min="7439" max="7440" width="14.109375" style="49" bestFit="1" customWidth="1"/>
    <col min="7441" max="7441" width="13.5546875" style="49" bestFit="1" customWidth="1"/>
    <col min="7442" max="7442" width="12.6640625" style="49" bestFit="1" customWidth="1"/>
    <col min="7443" max="7673" width="11.44140625" style="49"/>
    <col min="7674" max="7674" width="15.88671875" style="49" customWidth="1"/>
    <col min="7675" max="7675" width="14.44140625" style="49" bestFit="1" customWidth="1"/>
    <col min="7676" max="7676" width="15.109375" style="49" bestFit="1" customWidth="1"/>
    <col min="7677" max="7677" width="11.5546875" style="49" bestFit="1" customWidth="1"/>
    <col min="7678" max="7678" width="9.6640625" style="49" customWidth="1"/>
    <col min="7679" max="7679" width="14.44140625" style="49" bestFit="1" customWidth="1"/>
    <col min="7680" max="7680" width="14.33203125" style="49" customWidth="1"/>
    <col min="7681" max="7681" width="11.5546875" style="49" bestFit="1" customWidth="1"/>
    <col min="7682" max="7682" width="12.6640625" style="49" bestFit="1" customWidth="1"/>
    <col min="7683" max="7683" width="12.6640625" style="49" customWidth="1"/>
    <col min="7684" max="7684" width="14.5546875" style="49" customWidth="1"/>
    <col min="7685" max="7685" width="10.44140625" style="49" bestFit="1" customWidth="1"/>
    <col min="7686" max="7686" width="14.44140625" style="49" bestFit="1" customWidth="1"/>
    <col min="7687" max="7687" width="11.5546875" style="49" bestFit="1" customWidth="1"/>
    <col min="7688" max="7688" width="11.5546875" style="49" customWidth="1"/>
    <col min="7689" max="7689" width="11.5546875" style="49" bestFit="1" customWidth="1"/>
    <col min="7690" max="7690" width="14.44140625" style="49" bestFit="1" customWidth="1"/>
    <col min="7691" max="7691" width="14.88671875" style="49" customWidth="1"/>
    <col min="7692" max="7692" width="4" style="49" customWidth="1"/>
    <col min="7693" max="7693" width="13.88671875" style="49" bestFit="1" customWidth="1"/>
    <col min="7694" max="7694" width="13.88671875" style="49" customWidth="1"/>
    <col min="7695" max="7696" width="14.109375" style="49" bestFit="1" customWidth="1"/>
    <col min="7697" max="7697" width="13.5546875" style="49" bestFit="1" customWidth="1"/>
    <col min="7698" max="7698" width="12.6640625" style="49" bestFit="1" customWidth="1"/>
    <col min="7699" max="7929" width="11.44140625" style="49"/>
    <col min="7930" max="7930" width="15.88671875" style="49" customWidth="1"/>
    <col min="7931" max="7931" width="14.44140625" style="49" bestFit="1" customWidth="1"/>
    <col min="7932" max="7932" width="15.109375" style="49" bestFit="1" customWidth="1"/>
    <col min="7933" max="7933" width="11.5546875" style="49" bestFit="1" customWidth="1"/>
    <col min="7934" max="7934" width="9.6640625" style="49" customWidth="1"/>
    <col min="7935" max="7935" width="14.44140625" style="49" bestFit="1" customWidth="1"/>
    <col min="7936" max="7936" width="14.33203125" style="49" customWidth="1"/>
    <col min="7937" max="7937" width="11.5546875" style="49" bestFit="1" customWidth="1"/>
    <col min="7938" max="7938" width="12.6640625" style="49" bestFit="1" customWidth="1"/>
    <col min="7939" max="7939" width="12.6640625" style="49" customWidth="1"/>
    <col min="7940" max="7940" width="14.5546875" style="49" customWidth="1"/>
    <col min="7941" max="7941" width="10.44140625" style="49" bestFit="1" customWidth="1"/>
    <col min="7942" max="7942" width="14.44140625" style="49" bestFit="1" customWidth="1"/>
    <col min="7943" max="7943" width="11.5546875" style="49" bestFit="1" customWidth="1"/>
    <col min="7944" max="7944" width="11.5546875" style="49" customWidth="1"/>
    <col min="7945" max="7945" width="11.5546875" style="49" bestFit="1" customWidth="1"/>
    <col min="7946" max="7946" width="14.44140625" style="49" bestFit="1" customWidth="1"/>
    <col min="7947" max="7947" width="14.88671875" style="49" customWidth="1"/>
    <col min="7948" max="7948" width="4" style="49" customWidth="1"/>
    <col min="7949" max="7949" width="13.88671875" style="49" bestFit="1" customWidth="1"/>
    <col min="7950" max="7950" width="13.88671875" style="49" customWidth="1"/>
    <col min="7951" max="7952" width="14.109375" style="49" bestFit="1" customWidth="1"/>
    <col min="7953" max="7953" width="13.5546875" style="49" bestFit="1" customWidth="1"/>
    <col min="7954" max="7954" width="12.6640625" style="49" bestFit="1" customWidth="1"/>
    <col min="7955" max="8185" width="11.44140625" style="49"/>
    <col min="8186" max="8186" width="15.88671875" style="49" customWidth="1"/>
    <col min="8187" max="8187" width="14.44140625" style="49" bestFit="1" customWidth="1"/>
    <col min="8188" max="8188" width="15.109375" style="49" bestFit="1" customWidth="1"/>
    <col min="8189" max="8189" width="11.5546875" style="49" bestFit="1" customWidth="1"/>
    <col min="8190" max="8190" width="9.6640625" style="49" customWidth="1"/>
    <col min="8191" max="8191" width="14.44140625" style="49" bestFit="1" customWidth="1"/>
    <col min="8192" max="8192" width="14.33203125" style="49" customWidth="1"/>
    <col min="8193" max="8193" width="11.5546875" style="49" bestFit="1" customWidth="1"/>
    <col min="8194" max="8194" width="12.6640625" style="49" bestFit="1" customWidth="1"/>
    <col min="8195" max="8195" width="12.6640625" style="49" customWidth="1"/>
    <col min="8196" max="8196" width="14.5546875" style="49" customWidth="1"/>
    <col min="8197" max="8197" width="10.44140625" style="49" bestFit="1" customWidth="1"/>
    <col min="8198" max="8198" width="14.44140625" style="49" bestFit="1" customWidth="1"/>
    <col min="8199" max="8199" width="11.5546875" style="49" bestFit="1" customWidth="1"/>
    <col min="8200" max="8200" width="11.5546875" style="49" customWidth="1"/>
    <col min="8201" max="8201" width="11.5546875" style="49" bestFit="1" customWidth="1"/>
    <col min="8202" max="8202" width="14.44140625" style="49" bestFit="1" customWidth="1"/>
    <col min="8203" max="8203" width="14.88671875" style="49" customWidth="1"/>
    <col min="8204" max="8204" width="4" style="49" customWidth="1"/>
    <col min="8205" max="8205" width="13.88671875" style="49" bestFit="1" customWidth="1"/>
    <col min="8206" max="8206" width="13.88671875" style="49" customWidth="1"/>
    <col min="8207" max="8208" width="14.109375" style="49" bestFit="1" customWidth="1"/>
    <col min="8209" max="8209" width="13.5546875" style="49" bestFit="1" customWidth="1"/>
    <col min="8210" max="8210" width="12.6640625" style="49" bestFit="1" customWidth="1"/>
    <col min="8211" max="8441" width="11.44140625" style="49"/>
    <col min="8442" max="8442" width="15.88671875" style="49" customWidth="1"/>
    <col min="8443" max="8443" width="14.44140625" style="49" bestFit="1" customWidth="1"/>
    <col min="8444" max="8444" width="15.109375" style="49" bestFit="1" customWidth="1"/>
    <col min="8445" max="8445" width="11.5546875" style="49" bestFit="1" customWidth="1"/>
    <col min="8446" max="8446" width="9.6640625" style="49" customWidth="1"/>
    <col min="8447" max="8447" width="14.44140625" style="49" bestFit="1" customWidth="1"/>
    <col min="8448" max="8448" width="14.33203125" style="49" customWidth="1"/>
    <col min="8449" max="8449" width="11.5546875" style="49" bestFit="1" customWidth="1"/>
    <col min="8450" max="8450" width="12.6640625" style="49" bestFit="1" customWidth="1"/>
    <col min="8451" max="8451" width="12.6640625" style="49" customWidth="1"/>
    <col min="8452" max="8452" width="14.5546875" style="49" customWidth="1"/>
    <col min="8453" max="8453" width="10.44140625" style="49" bestFit="1" customWidth="1"/>
    <col min="8454" max="8454" width="14.44140625" style="49" bestFit="1" customWidth="1"/>
    <col min="8455" max="8455" width="11.5546875" style="49" bestFit="1" customWidth="1"/>
    <col min="8456" max="8456" width="11.5546875" style="49" customWidth="1"/>
    <col min="8457" max="8457" width="11.5546875" style="49" bestFit="1" customWidth="1"/>
    <col min="8458" max="8458" width="14.44140625" style="49" bestFit="1" customWidth="1"/>
    <col min="8459" max="8459" width="14.88671875" style="49" customWidth="1"/>
    <col min="8460" max="8460" width="4" style="49" customWidth="1"/>
    <col min="8461" max="8461" width="13.88671875" style="49" bestFit="1" customWidth="1"/>
    <col min="8462" max="8462" width="13.88671875" style="49" customWidth="1"/>
    <col min="8463" max="8464" width="14.109375" style="49" bestFit="1" customWidth="1"/>
    <col min="8465" max="8465" width="13.5546875" style="49" bestFit="1" customWidth="1"/>
    <col min="8466" max="8466" width="12.6640625" style="49" bestFit="1" customWidth="1"/>
    <col min="8467" max="8697" width="11.44140625" style="49"/>
    <col min="8698" max="8698" width="15.88671875" style="49" customWidth="1"/>
    <col min="8699" max="8699" width="14.44140625" style="49" bestFit="1" customWidth="1"/>
    <col min="8700" max="8700" width="15.109375" style="49" bestFit="1" customWidth="1"/>
    <col min="8701" max="8701" width="11.5546875" style="49" bestFit="1" customWidth="1"/>
    <col min="8702" max="8702" width="9.6640625" style="49" customWidth="1"/>
    <col min="8703" max="8703" width="14.44140625" style="49" bestFit="1" customWidth="1"/>
    <col min="8704" max="8704" width="14.33203125" style="49" customWidth="1"/>
    <col min="8705" max="8705" width="11.5546875" style="49" bestFit="1" customWidth="1"/>
    <col min="8706" max="8706" width="12.6640625" style="49" bestFit="1" customWidth="1"/>
    <col min="8707" max="8707" width="12.6640625" style="49" customWidth="1"/>
    <col min="8708" max="8708" width="14.5546875" style="49" customWidth="1"/>
    <col min="8709" max="8709" width="10.44140625" style="49" bestFit="1" customWidth="1"/>
    <col min="8710" max="8710" width="14.44140625" style="49" bestFit="1" customWidth="1"/>
    <col min="8711" max="8711" width="11.5546875" style="49" bestFit="1" customWidth="1"/>
    <col min="8712" max="8712" width="11.5546875" style="49" customWidth="1"/>
    <col min="8713" max="8713" width="11.5546875" style="49" bestFit="1" customWidth="1"/>
    <col min="8714" max="8714" width="14.44140625" style="49" bestFit="1" customWidth="1"/>
    <col min="8715" max="8715" width="14.88671875" style="49" customWidth="1"/>
    <col min="8716" max="8716" width="4" style="49" customWidth="1"/>
    <col min="8717" max="8717" width="13.88671875" style="49" bestFit="1" customWidth="1"/>
    <col min="8718" max="8718" width="13.88671875" style="49" customWidth="1"/>
    <col min="8719" max="8720" width="14.109375" style="49" bestFit="1" customWidth="1"/>
    <col min="8721" max="8721" width="13.5546875" style="49" bestFit="1" customWidth="1"/>
    <col min="8722" max="8722" width="12.6640625" style="49" bestFit="1" customWidth="1"/>
    <col min="8723" max="8953" width="11.44140625" style="49"/>
    <col min="8954" max="8954" width="15.88671875" style="49" customWidth="1"/>
    <col min="8955" max="8955" width="14.44140625" style="49" bestFit="1" customWidth="1"/>
    <col min="8956" max="8956" width="15.109375" style="49" bestFit="1" customWidth="1"/>
    <col min="8957" max="8957" width="11.5546875" style="49" bestFit="1" customWidth="1"/>
    <col min="8958" max="8958" width="9.6640625" style="49" customWidth="1"/>
    <col min="8959" max="8959" width="14.44140625" style="49" bestFit="1" customWidth="1"/>
    <col min="8960" max="8960" width="14.33203125" style="49" customWidth="1"/>
    <col min="8961" max="8961" width="11.5546875" style="49" bestFit="1" customWidth="1"/>
    <col min="8962" max="8962" width="12.6640625" style="49" bestFit="1" customWidth="1"/>
    <col min="8963" max="8963" width="12.6640625" style="49" customWidth="1"/>
    <col min="8964" max="8964" width="14.5546875" style="49" customWidth="1"/>
    <col min="8965" max="8965" width="10.44140625" style="49" bestFit="1" customWidth="1"/>
    <col min="8966" max="8966" width="14.44140625" style="49" bestFit="1" customWidth="1"/>
    <col min="8967" max="8967" width="11.5546875" style="49" bestFit="1" customWidth="1"/>
    <col min="8968" max="8968" width="11.5546875" style="49" customWidth="1"/>
    <col min="8969" max="8969" width="11.5546875" style="49" bestFit="1" customWidth="1"/>
    <col min="8970" max="8970" width="14.44140625" style="49" bestFit="1" customWidth="1"/>
    <col min="8971" max="8971" width="14.88671875" style="49" customWidth="1"/>
    <col min="8972" max="8972" width="4" style="49" customWidth="1"/>
    <col min="8973" max="8973" width="13.88671875" style="49" bestFit="1" customWidth="1"/>
    <col min="8974" max="8974" width="13.88671875" style="49" customWidth="1"/>
    <col min="8975" max="8976" width="14.109375" style="49" bestFit="1" customWidth="1"/>
    <col min="8977" max="8977" width="13.5546875" style="49" bestFit="1" customWidth="1"/>
    <col min="8978" max="8978" width="12.6640625" style="49" bestFit="1" customWidth="1"/>
    <col min="8979" max="9209" width="11.44140625" style="49"/>
    <col min="9210" max="9210" width="15.88671875" style="49" customWidth="1"/>
    <col min="9211" max="9211" width="14.44140625" style="49" bestFit="1" customWidth="1"/>
    <col min="9212" max="9212" width="15.109375" style="49" bestFit="1" customWidth="1"/>
    <col min="9213" max="9213" width="11.5546875" style="49" bestFit="1" customWidth="1"/>
    <col min="9214" max="9214" width="9.6640625" style="49" customWidth="1"/>
    <col min="9215" max="9215" width="14.44140625" style="49" bestFit="1" customWidth="1"/>
    <col min="9216" max="9216" width="14.33203125" style="49" customWidth="1"/>
    <col min="9217" max="9217" width="11.5546875" style="49" bestFit="1" customWidth="1"/>
    <col min="9218" max="9218" width="12.6640625" style="49" bestFit="1" customWidth="1"/>
    <col min="9219" max="9219" width="12.6640625" style="49" customWidth="1"/>
    <col min="9220" max="9220" width="14.5546875" style="49" customWidth="1"/>
    <col min="9221" max="9221" width="10.44140625" style="49" bestFit="1" customWidth="1"/>
    <col min="9222" max="9222" width="14.44140625" style="49" bestFit="1" customWidth="1"/>
    <col min="9223" max="9223" width="11.5546875" style="49" bestFit="1" customWidth="1"/>
    <col min="9224" max="9224" width="11.5546875" style="49" customWidth="1"/>
    <col min="9225" max="9225" width="11.5546875" style="49" bestFit="1" customWidth="1"/>
    <col min="9226" max="9226" width="14.44140625" style="49" bestFit="1" customWidth="1"/>
    <col min="9227" max="9227" width="14.88671875" style="49" customWidth="1"/>
    <col min="9228" max="9228" width="4" style="49" customWidth="1"/>
    <col min="9229" max="9229" width="13.88671875" style="49" bestFit="1" customWidth="1"/>
    <col min="9230" max="9230" width="13.88671875" style="49" customWidth="1"/>
    <col min="9231" max="9232" width="14.109375" style="49" bestFit="1" customWidth="1"/>
    <col min="9233" max="9233" width="13.5546875" style="49" bestFit="1" customWidth="1"/>
    <col min="9234" max="9234" width="12.6640625" style="49" bestFit="1" customWidth="1"/>
    <col min="9235" max="9465" width="11.44140625" style="49"/>
    <col min="9466" max="9466" width="15.88671875" style="49" customWidth="1"/>
    <col min="9467" max="9467" width="14.44140625" style="49" bestFit="1" customWidth="1"/>
    <col min="9468" max="9468" width="15.109375" style="49" bestFit="1" customWidth="1"/>
    <col min="9469" max="9469" width="11.5546875" style="49" bestFit="1" customWidth="1"/>
    <col min="9470" max="9470" width="9.6640625" style="49" customWidth="1"/>
    <col min="9471" max="9471" width="14.44140625" style="49" bestFit="1" customWidth="1"/>
    <col min="9472" max="9472" width="14.33203125" style="49" customWidth="1"/>
    <col min="9473" max="9473" width="11.5546875" style="49" bestFit="1" customWidth="1"/>
    <col min="9474" max="9474" width="12.6640625" style="49" bestFit="1" customWidth="1"/>
    <col min="9475" max="9475" width="12.6640625" style="49" customWidth="1"/>
    <col min="9476" max="9476" width="14.5546875" style="49" customWidth="1"/>
    <col min="9477" max="9477" width="10.44140625" style="49" bestFit="1" customWidth="1"/>
    <col min="9478" max="9478" width="14.44140625" style="49" bestFit="1" customWidth="1"/>
    <col min="9479" max="9479" width="11.5546875" style="49" bestFit="1" customWidth="1"/>
    <col min="9480" max="9480" width="11.5546875" style="49" customWidth="1"/>
    <col min="9481" max="9481" width="11.5546875" style="49" bestFit="1" customWidth="1"/>
    <col min="9482" max="9482" width="14.44140625" style="49" bestFit="1" customWidth="1"/>
    <col min="9483" max="9483" width="14.88671875" style="49" customWidth="1"/>
    <col min="9484" max="9484" width="4" style="49" customWidth="1"/>
    <col min="9485" max="9485" width="13.88671875" style="49" bestFit="1" customWidth="1"/>
    <col min="9486" max="9486" width="13.88671875" style="49" customWidth="1"/>
    <col min="9487" max="9488" width="14.109375" style="49" bestFit="1" customWidth="1"/>
    <col min="9489" max="9489" width="13.5546875" style="49" bestFit="1" customWidth="1"/>
    <col min="9490" max="9490" width="12.6640625" style="49" bestFit="1" customWidth="1"/>
    <col min="9491" max="9721" width="11.44140625" style="49"/>
    <col min="9722" max="9722" width="15.88671875" style="49" customWidth="1"/>
    <col min="9723" max="9723" width="14.44140625" style="49" bestFit="1" customWidth="1"/>
    <col min="9724" max="9724" width="15.109375" style="49" bestFit="1" customWidth="1"/>
    <col min="9725" max="9725" width="11.5546875" style="49" bestFit="1" customWidth="1"/>
    <col min="9726" max="9726" width="9.6640625" style="49" customWidth="1"/>
    <col min="9727" max="9727" width="14.44140625" style="49" bestFit="1" customWidth="1"/>
    <col min="9728" max="9728" width="14.33203125" style="49" customWidth="1"/>
    <col min="9729" max="9729" width="11.5546875" style="49" bestFit="1" customWidth="1"/>
    <col min="9730" max="9730" width="12.6640625" style="49" bestFit="1" customWidth="1"/>
    <col min="9731" max="9731" width="12.6640625" style="49" customWidth="1"/>
    <col min="9732" max="9732" width="14.5546875" style="49" customWidth="1"/>
    <col min="9733" max="9733" width="10.44140625" style="49" bestFit="1" customWidth="1"/>
    <col min="9734" max="9734" width="14.44140625" style="49" bestFit="1" customWidth="1"/>
    <col min="9735" max="9735" width="11.5546875" style="49" bestFit="1" customWidth="1"/>
    <col min="9736" max="9736" width="11.5546875" style="49" customWidth="1"/>
    <col min="9737" max="9737" width="11.5546875" style="49" bestFit="1" customWidth="1"/>
    <col min="9738" max="9738" width="14.44140625" style="49" bestFit="1" customWidth="1"/>
    <col min="9739" max="9739" width="14.88671875" style="49" customWidth="1"/>
    <col min="9740" max="9740" width="4" style="49" customWidth="1"/>
    <col min="9741" max="9741" width="13.88671875" style="49" bestFit="1" customWidth="1"/>
    <col min="9742" max="9742" width="13.88671875" style="49" customWidth="1"/>
    <col min="9743" max="9744" width="14.109375" style="49" bestFit="1" customWidth="1"/>
    <col min="9745" max="9745" width="13.5546875" style="49" bestFit="1" customWidth="1"/>
    <col min="9746" max="9746" width="12.6640625" style="49" bestFit="1" customWidth="1"/>
    <col min="9747" max="9977" width="11.44140625" style="49"/>
    <col min="9978" max="9978" width="15.88671875" style="49" customWidth="1"/>
    <col min="9979" max="9979" width="14.44140625" style="49" bestFit="1" customWidth="1"/>
    <col min="9980" max="9980" width="15.109375" style="49" bestFit="1" customWidth="1"/>
    <col min="9981" max="9981" width="11.5546875" style="49" bestFit="1" customWidth="1"/>
    <col min="9982" max="9982" width="9.6640625" style="49" customWidth="1"/>
    <col min="9983" max="9983" width="14.44140625" style="49" bestFit="1" customWidth="1"/>
    <col min="9984" max="9984" width="14.33203125" style="49" customWidth="1"/>
    <col min="9985" max="9985" width="11.5546875" style="49" bestFit="1" customWidth="1"/>
    <col min="9986" max="9986" width="12.6640625" style="49" bestFit="1" customWidth="1"/>
    <col min="9987" max="9987" width="12.6640625" style="49" customWidth="1"/>
    <col min="9988" max="9988" width="14.5546875" style="49" customWidth="1"/>
    <col min="9989" max="9989" width="10.44140625" style="49" bestFit="1" customWidth="1"/>
    <col min="9990" max="9990" width="14.44140625" style="49" bestFit="1" customWidth="1"/>
    <col min="9991" max="9991" width="11.5546875" style="49" bestFit="1" customWidth="1"/>
    <col min="9992" max="9992" width="11.5546875" style="49" customWidth="1"/>
    <col min="9993" max="9993" width="11.5546875" style="49" bestFit="1" customWidth="1"/>
    <col min="9994" max="9994" width="14.44140625" style="49" bestFit="1" customWidth="1"/>
    <col min="9995" max="9995" width="14.88671875" style="49" customWidth="1"/>
    <col min="9996" max="9996" width="4" style="49" customWidth="1"/>
    <col min="9997" max="9997" width="13.88671875" style="49" bestFit="1" customWidth="1"/>
    <col min="9998" max="9998" width="13.88671875" style="49" customWidth="1"/>
    <col min="9999" max="10000" width="14.109375" style="49" bestFit="1" customWidth="1"/>
    <col min="10001" max="10001" width="13.5546875" style="49" bestFit="1" customWidth="1"/>
    <col min="10002" max="10002" width="12.6640625" style="49" bestFit="1" customWidth="1"/>
    <col min="10003" max="10233" width="11.44140625" style="49"/>
    <col min="10234" max="10234" width="15.88671875" style="49" customWidth="1"/>
    <col min="10235" max="10235" width="14.44140625" style="49" bestFit="1" customWidth="1"/>
    <col min="10236" max="10236" width="15.109375" style="49" bestFit="1" customWidth="1"/>
    <col min="10237" max="10237" width="11.5546875" style="49" bestFit="1" customWidth="1"/>
    <col min="10238" max="10238" width="9.6640625" style="49" customWidth="1"/>
    <col min="10239" max="10239" width="14.44140625" style="49" bestFit="1" customWidth="1"/>
    <col min="10240" max="10240" width="14.33203125" style="49" customWidth="1"/>
    <col min="10241" max="10241" width="11.5546875" style="49" bestFit="1" customWidth="1"/>
    <col min="10242" max="10242" width="12.6640625" style="49" bestFit="1" customWidth="1"/>
    <col min="10243" max="10243" width="12.6640625" style="49" customWidth="1"/>
    <col min="10244" max="10244" width="14.5546875" style="49" customWidth="1"/>
    <col min="10245" max="10245" width="10.44140625" style="49" bestFit="1" customWidth="1"/>
    <col min="10246" max="10246" width="14.44140625" style="49" bestFit="1" customWidth="1"/>
    <col min="10247" max="10247" width="11.5546875" style="49" bestFit="1" customWidth="1"/>
    <col min="10248" max="10248" width="11.5546875" style="49" customWidth="1"/>
    <col min="10249" max="10249" width="11.5546875" style="49" bestFit="1" customWidth="1"/>
    <col min="10250" max="10250" width="14.44140625" style="49" bestFit="1" customWidth="1"/>
    <col min="10251" max="10251" width="14.88671875" style="49" customWidth="1"/>
    <col min="10252" max="10252" width="4" style="49" customWidth="1"/>
    <col min="10253" max="10253" width="13.88671875" style="49" bestFit="1" customWidth="1"/>
    <col min="10254" max="10254" width="13.88671875" style="49" customWidth="1"/>
    <col min="10255" max="10256" width="14.109375" style="49" bestFit="1" customWidth="1"/>
    <col min="10257" max="10257" width="13.5546875" style="49" bestFit="1" customWidth="1"/>
    <col min="10258" max="10258" width="12.6640625" style="49" bestFit="1" customWidth="1"/>
    <col min="10259" max="10489" width="11.44140625" style="49"/>
    <col min="10490" max="10490" width="15.88671875" style="49" customWidth="1"/>
    <col min="10491" max="10491" width="14.44140625" style="49" bestFit="1" customWidth="1"/>
    <col min="10492" max="10492" width="15.109375" style="49" bestFit="1" customWidth="1"/>
    <col min="10493" max="10493" width="11.5546875" style="49" bestFit="1" customWidth="1"/>
    <col min="10494" max="10494" width="9.6640625" style="49" customWidth="1"/>
    <col min="10495" max="10495" width="14.44140625" style="49" bestFit="1" customWidth="1"/>
    <col min="10496" max="10496" width="14.33203125" style="49" customWidth="1"/>
    <col min="10497" max="10497" width="11.5546875" style="49" bestFit="1" customWidth="1"/>
    <col min="10498" max="10498" width="12.6640625" style="49" bestFit="1" customWidth="1"/>
    <col min="10499" max="10499" width="12.6640625" style="49" customWidth="1"/>
    <col min="10500" max="10500" width="14.5546875" style="49" customWidth="1"/>
    <col min="10501" max="10501" width="10.44140625" style="49" bestFit="1" customWidth="1"/>
    <col min="10502" max="10502" width="14.44140625" style="49" bestFit="1" customWidth="1"/>
    <col min="10503" max="10503" width="11.5546875" style="49" bestFit="1" customWidth="1"/>
    <col min="10504" max="10504" width="11.5546875" style="49" customWidth="1"/>
    <col min="10505" max="10505" width="11.5546875" style="49" bestFit="1" customWidth="1"/>
    <col min="10506" max="10506" width="14.44140625" style="49" bestFit="1" customWidth="1"/>
    <col min="10507" max="10507" width="14.88671875" style="49" customWidth="1"/>
    <col min="10508" max="10508" width="4" style="49" customWidth="1"/>
    <col min="10509" max="10509" width="13.88671875" style="49" bestFit="1" customWidth="1"/>
    <col min="10510" max="10510" width="13.88671875" style="49" customWidth="1"/>
    <col min="10511" max="10512" width="14.109375" style="49" bestFit="1" customWidth="1"/>
    <col min="10513" max="10513" width="13.5546875" style="49" bestFit="1" customWidth="1"/>
    <col min="10514" max="10514" width="12.6640625" style="49" bestFit="1" customWidth="1"/>
    <col min="10515" max="10745" width="11.44140625" style="49"/>
    <col min="10746" max="10746" width="15.88671875" style="49" customWidth="1"/>
    <col min="10747" max="10747" width="14.44140625" style="49" bestFit="1" customWidth="1"/>
    <col min="10748" max="10748" width="15.109375" style="49" bestFit="1" customWidth="1"/>
    <col min="10749" max="10749" width="11.5546875" style="49" bestFit="1" customWidth="1"/>
    <col min="10750" max="10750" width="9.6640625" style="49" customWidth="1"/>
    <col min="10751" max="10751" width="14.44140625" style="49" bestFit="1" customWidth="1"/>
    <col min="10752" max="10752" width="14.33203125" style="49" customWidth="1"/>
    <col min="10753" max="10753" width="11.5546875" style="49" bestFit="1" customWidth="1"/>
    <col min="10754" max="10754" width="12.6640625" style="49" bestFit="1" customWidth="1"/>
    <col min="10755" max="10755" width="12.6640625" style="49" customWidth="1"/>
    <col min="10756" max="10756" width="14.5546875" style="49" customWidth="1"/>
    <col min="10757" max="10757" width="10.44140625" style="49" bestFit="1" customWidth="1"/>
    <col min="10758" max="10758" width="14.44140625" style="49" bestFit="1" customWidth="1"/>
    <col min="10759" max="10759" width="11.5546875" style="49" bestFit="1" customWidth="1"/>
    <col min="10760" max="10760" width="11.5546875" style="49" customWidth="1"/>
    <col min="10761" max="10761" width="11.5546875" style="49" bestFit="1" customWidth="1"/>
    <col min="10762" max="10762" width="14.44140625" style="49" bestFit="1" customWidth="1"/>
    <col min="10763" max="10763" width="14.88671875" style="49" customWidth="1"/>
    <col min="10764" max="10764" width="4" style="49" customWidth="1"/>
    <col min="10765" max="10765" width="13.88671875" style="49" bestFit="1" customWidth="1"/>
    <col min="10766" max="10766" width="13.88671875" style="49" customWidth="1"/>
    <col min="10767" max="10768" width="14.109375" style="49" bestFit="1" customWidth="1"/>
    <col min="10769" max="10769" width="13.5546875" style="49" bestFit="1" customWidth="1"/>
    <col min="10770" max="10770" width="12.6640625" style="49" bestFit="1" customWidth="1"/>
    <col min="10771" max="11001" width="11.44140625" style="49"/>
    <col min="11002" max="11002" width="15.88671875" style="49" customWidth="1"/>
    <col min="11003" max="11003" width="14.44140625" style="49" bestFit="1" customWidth="1"/>
    <col min="11004" max="11004" width="15.109375" style="49" bestFit="1" customWidth="1"/>
    <col min="11005" max="11005" width="11.5546875" style="49" bestFit="1" customWidth="1"/>
    <col min="11006" max="11006" width="9.6640625" style="49" customWidth="1"/>
    <col min="11007" max="11007" width="14.44140625" style="49" bestFit="1" customWidth="1"/>
    <col min="11008" max="11008" width="14.33203125" style="49" customWidth="1"/>
    <col min="11009" max="11009" width="11.5546875" style="49" bestFit="1" customWidth="1"/>
    <col min="11010" max="11010" width="12.6640625" style="49" bestFit="1" customWidth="1"/>
    <col min="11011" max="11011" width="12.6640625" style="49" customWidth="1"/>
    <col min="11012" max="11012" width="14.5546875" style="49" customWidth="1"/>
    <col min="11013" max="11013" width="10.44140625" style="49" bestFit="1" customWidth="1"/>
    <col min="11014" max="11014" width="14.44140625" style="49" bestFit="1" customWidth="1"/>
    <col min="11015" max="11015" width="11.5546875" style="49" bestFit="1" customWidth="1"/>
    <col min="11016" max="11016" width="11.5546875" style="49" customWidth="1"/>
    <col min="11017" max="11017" width="11.5546875" style="49" bestFit="1" customWidth="1"/>
    <col min="11018" max="11018" width="14.44140625" style="49" bestFit="1" customWidth="1"/>
    <col min="11019" max="11019" width="14.88671875" style="49" customWidth="1"/>
    <col min="11020" max="11020" width="4" style="49" customWidth="1"/>
    <col min="11021" max="11021" width="13.88671875" style="49" bestFit="1" customWidth="1"/>
    <col min="11022" max="11022" width="13.88671875" style="49" customWidth="1"/>
    <col min="11023" max="11024" width="14.109375" style="49" bestFit="1" customWidth="1"/>
    <col min="11025" max="11025" width="13.5546875" style="49" bestFit="1" customWidth="1"/>
    <col min="11026" max="11026" width="12.6640625" style="49" bestFit="1" customWidth="1"/>
    <col min="11027" max="11257" width="11.44140625" style="49"/>
    <col min="11258" max="11258" width="15.88671875" style="49" customWidth="1"/>
    <col min="11259" max="11259" width="14.44140625" style="49" bestFit="1" customWidth="1"/>
    <col min="11260" max="11260" width="15.109375" style="49" bestFit="1" customWidth="1"/>
    <col min="11261" max="11261" width="11.5546875" style="49" bestFit="1" customWidth="1"/>
    <col min="11262" max="11262" width="9.6640625" style="49" customWidth="1"/>
    <col min="11263" max="11263" width="14.44140625" style="49" bestFit="1" customWidth="1"/>
    <col min="11264" max="11264" width="14.33203125" style="49" customWidth="1"/>
    <col min="11265" max="11265" width="11.5546875" style="49" bestFit="1" customWidth="1"/>
    <col min="11266" max="11266" width="12.6640625" style="49" bestFit="1" customWidth="1"/>
    <col min="11267" max="11267" width="12.6640625" style="49" customWidth="1"/>
    <col min="11268" max="11268" width="14.5546875" style="49" customWidth="1"/>
    <col min="11269" max="11269" width="10.44140625" style="49" bestFit="1" customWidth="1"/>
    <col min="11270" max="11270" width="14.44140625" style="49" bestFit="1" customWidth="1"/>
    <col min="11271" max="11271" width="11.5546875" style="49" bestFit="1" customWidth="1"/>
    <col min="11272" max="11272" width="11.5546875" style="49" customWidth="1"/>
    <col min="11273" max="11273" width="11.5546875" style="49" bestFit="1" customWidth="1"/>
    <col min="11274" max="11274" width="14.44140625" style="49" bestFit="1" customWidth="1"/>
    <col min="11275" max="11275" width="14.88671875" style="49" customWidth="1"/>
    <col min="11276" max="11276" width="4" style="49" customWidth="1"/>
    <col min="11277" max="11277" width="13.88671875" style="49" bestFit="1" customWidth="1"/>
    <col min="11278" max="11278" width="13.88671875" style="49" customWidth="1"/>
    <col min="11279" max="11280" width="14.109375" style="49" bestFit="1" customWidth="1"/>
    <col min="11281" max="11281" width="13.5546875" style="49" bestFit="1" customWidth="1"/>
    <col min="11282" max="11282" width="12.6640625" style="49" bestFit="1" customWidth="1"/>
    <col min="11283" max="11513" width="11.44140625" style="49"/>
    <col min="11514" max="11514" width="15.88671875" style="49" customWidth="1"/>
    <col min="11515" max="11515" width="14.44140625" style="49" bestFit="1" customWidth="1"/>
    <col min="11516" max="11516" width="15.109375" style="49" bestFit="1" customWidth="1"/>
    <col min="11517" max="11517" width="11.5546875" style="49" bestFit="1" customWidth="1"/>
    <col min="11518" max="11518" width="9.6640625" style="49" customWidth="1"/>
    <col min="11519" max="11519" width="14.44140625" style="49" bestFit="1" customWidth="1"/>
    <col min="11520" max="11520" width="14.33203125" style="49" customWidth="1"/>
    <col min="11521" max="11521" width="11.5546875" style="49" bestFit="1" customWidth="1"/>
    <col min="11522" max="11522" width="12.6640625" style="49" bestFit="1" customWidth="1"/>
    <col min="11523" max="11523" width="12.6640625" style="49" customWidth="1"/>
    <col min="11524" max="11524" width="14.5546875" style="49" customWidth="1"/>
    <col min="11525" max="11525" width="10.44140625" style="49" bestFit="1" customWidth="1"/>
    <col min="11526" max="11526" width="14.44140625" style="49" bestFit="1" customWidth="1"/>
    <col min="11527" max="11527" width="11.5546875" style="49" bestFit="1" customWidth="1"/>
    <col min="11528" max="11528" width="11.5546875" style="49" customWidth="1"/>
    <col min="11529" max="11529" width="11.5546875" style="49" bestFit="1" customWidth="1"/>
    <col min="11530" max="11530" width="14.44140625" style="49" bestFit="1" customWidth="1"/>
    <col min="11531" max="11531" width="14.88671875" style="49" customWidth="1"/>
    <col min="11532" max="11532" width="4" style="49" customWidth="1"/>
    <col min="11533" max="11533" width="13.88671875" style="49" bestFit="1" customWidth="1"/>
    <col min="11534" max="11534" width="13.88671875" style="49" customWidth="1"/>
    <col min="11535" max="11536" width="14.109375" style="49" bestFit="1" customWidth="1"/>
    <col min="11537" max="11537" width="13.5546875" style="49" bestFit="1" customWidth="1"/>
    <col min="11538" max="11538" width="12.6640625" style="49" bestFit="1" customWidth="1"/>
    <col min="11539" max="11769" width="11.44140625" style="49"/>
    <col min="11770" max="11770" width="15.88671875" style="49" customWidth="1"/>
    <col min="11771" max="11771" width="14.44140625" style="49" bestFit="1" customWidth="1"/>
    <col min="11772" max="11772" width="15.109375" style="49" bestFit="1" customWidth="1"/>
    <col min="11773" max="11773" width="11.5546875" style="49" bestFit="1" customWidth="1"/>
    <col min="11774" max="11774" width="9.6640625" style="49" customWidth="1"/>
    <col min="11775" max="11775" width="14.44140625" style="49" bestFit="1" customWidth="1"/>
    <col min="11776" max="11776" width="14.33203125" style="49" customWidth="1"/>
    <col min="11777" max="11777" width="11.5546875" style="49" bestFit="1" customWidth="1"/>
    <col min="11778" max="11778" width="12.6640625" style="49" bestFit="1" customWidth="1"/>
    <col min="11779" max="11779" width="12.6640625" style="49" customWidth="1"/>
    <col min="11780" max="11780" width="14.5546875" style="49" customWidth="1"/>
    <col min="11781" max="11781" width="10.44140625" style="49" bestFit="1" customWidth="1"/>
    <col min="11782" max="11782" width="14.44140625" style="49" bestFit="1" customWidth="1"/>
    <col min="11783" max="11783" width="11.5546875" style="49" bestFit="1" customWidth="1"/>
    <col min="11784" max="11784" width="11.5546875" style="49" customWidth="1"/>
    <col min="11785" max="11785" width="11.5546875" style="49" bestFit="1" customWidth="1"/>
    <col min="11786" max="11786" width="14.44140625" style="49" bestFit="1" customWidth="1"/>
    <col min="11787" max="11787" width="14.88671875" style="49" customWidth="1"/>
    <col min="11788" max="11788" width="4" style="49" customWidth="1"/>
    <col min="11789" max="11789" width="13.88671875" style="49" bestFit="1" customWidth="1"/>
    <col min="11790" max="11790" width="13.88671875" style="49" customWidth="1"/>
    <col min="11791" max="11792" width="14.109375" style="49" bestFit="1" customWidth="1"/>
    <col min="11793" max="11793" width="13.5546875" style="49" bestFit="1" customWidth="1"/>
    <col min="11794" max="11794" width="12.6640625" style="49" bestFit="1" customWidth="1"/>
    <col min="11795" max="12025" width="11.44140625" style="49"/>
    <col min="12026" max="12026" width="15.88671875" style="49" customWidth="1"/>
    <col min="12027" max="12027" width="14.44140625" style="49" bestFit="1" customWidth="1"/>
    <col min="12028" max="12028" width="15.109375" style="49" bestFit="1" customWidth="1"/>
    <col min="12029" max="12029" width="11.5546875" style="49" bestFit="1" customWidth="1"/>
    <col min="12030" max="12030" width="9.6640625" style="49" customWidth="1"/>
    <col min="12031" max="12031" width="14.44140625" style="49" bestFit="1" customWidth="1"/>
    <col min="12032" max="12032" width="14.33203125" style="49" customWidth="1"/>
    <col min="12033" max="12033" width="11.5546875" style="49" bestFit="1" customWidth="1"/>
    <col min="12034" max="12034" width="12.6640625" style="49" bestFit="1" customWidth="1"/>
    <col min="12035" max="12035" width="12.6640625" style="49" customWidth="1"/>
    <col min="12036" max="12036" width="14.5546875" style="49" customWidth="1"/>
    <col min="12037" max="12037" width="10.44140625" style="49" bestFit="1" customWidth="1"/>
    <col min="12038" max="12038" width="14.44140625" style="49" bestFit="1" customWidth="1"/>
    <col min="12039" max="12039" width="11.5546875" style="49" bestFit="1" customWidth="1"/>
    <col min="12040" max="12040" width="11.5546875" style="49" customWidth="1"/>
    <col min="12041" max="12041" width="11.5546875" style="49" bestFit="1" customWidth="1"/>
    <col min="12042" max="12042" width="14.44140625" style="49" bestFit="1" customWidth="1"/>
    <col min="12043" max="12043" width="14.88671875" style="49" customWidth="1"/>
    <col min="12044" max="12044" width="4" style="49" customWidth="1"/>
    <col min="12045" max="12045" width="13.88671875" style="49" bestFit="1" customWidth="1"/>
    <col min="12046" max="12046" width="13.88671875" style="49" customWidth="1"/>
    <col min="12047" max="12048" width="14.109375" style="49" bestFit="1" customWidth="1"/>
    <col min="12049" max="12049" width="13.5546875" style="49" bestFit="1" customWidth="1"/>
    <col min="12050" max="12050" width="12.6640625" style="49" bestFit="1" customWidth="1"/>
    <col min="12051" max="12281" width="11.44140625" style="49"/>
    <col min="12282" max="12282" width="15.88671875" style="49" customWidth="1"/>
    <col min="12283" max="12283" width="14.44140625" style="49" bestFit="1" customWidth="1"/>
    <col min="12284" max="12284" width="15.109375" style="49" bestFit="1" customWidth="1"/>
    <col min="12285" max="12285" width="11.5546875" style="49" bestFit="1" customWidth="1"/>
    <col min="12286" max="12286" width="9.6640625" style="49" customWidth="1"/>
    <col min="12287" max="12287" width="14.44140625" style="49" bestFit="1" customWidth="1"/>
    <col min="12288" max="12288" width="14.33203125" style="49" customWidth="1"/>
    <col min="12289" max="12289" width="11.5546875" style="49" bestFit="1" customWidth="1"/>
    <col min="12290" max="12290" width="12.6640625" style="49" bestFit="1" customWidth="1"/>
    <col min="12291" max="12291" width="12.6640625" style="49" customWidth="1"/>
    <col min="12292" max="12292" width="14.5546875" style="49" customWidth="1"/>
    <col min="12293" max="12293" width="10.44140625" style="49" bestFit="1" customWidth="1"/>
    <col min="12294" max="12294" width="14.44140625" style="49" bestFit="1" customWidth="1"/>
    <col min="12295" max="12295" width="11.5546875" style="49" bestFit="1" customWidth="1"/>
    <col min="12296" max="12296" width="11.5546875" style="49" customWidth="1"/>
    <col min="12297" max="12297" width="11.5546875" style="49" bestFit="1" customWidth="1"/>
    <col min="12298" max="12298" width="14.44140625" style="49" bestFit="1" customWidth="1"/>
    <col min="12299" max="12299" width="14.88671875" style="49" customWidth="1"/>
    <col min="12300" max="12300" width="4" style="49" customWidth="1"/>
    <col min="12301" max="12301" width="13.88671875" style="49" bestFit="1" customWidth="1"/>
    <col min="12302" max="12302" width="13.88671875" style="49" customWidth="1"/>
    <col min="12303" max="12304" width="14.109375" style="49" bestFit="1" customWidth="1"/>
    <col min="12305" max="12305" width="13.5546875" style="49" bestFit="1" customWidth="1"/>
    <col min="12306" max="12306" width="12.6640625" style="49" bestFit="1" customWidth="1"/>
    <col min="12307" max="12537" width="11.44140625" style="49"/>
    <col min="12538" max="12538" width="15.88671875" style="49" customWidth="1"/>
    <col min="12539" max="12539" width="14.44140625" style="49" bestFit="1" customWidth="1"/>
    <col min="12540" max="12540" width="15.109375" style="49" bestFit="1" customWidth="1"/>
    <col min="12541" max="12541" width="11.5546875" style="49" bestFit="1" customWidth="1"/>
    <col min="12542" max="12542" width="9.6640625" style="49" customWidth="1"/>
    <col min="12543" max="12543" width="14.44140625" style="49" bestFit="1" customWidth="1"/>
    <col min="12544" max="12544" width="14.33203125" style="49" customWidth="1"/>
    <col min="12545" max="12545" width="11.5546875" style="49" bestFit="1" customWidth="1"/>
    <col min="12546" max="12546" width="12.6640625" style="49" bestFit="1" customWidth="1"/>
    <col min="12547" max="12547" width="12.6640625" style="49" customWidth="1"/>
    <col min="12548" max="12548" width="14.5546875" style="49" customWidth="1"/>
    <col min="12549" max="12549" width="10.44140625" style="49" bestFit="1" customWidth="1"/>
    <col min="12550" max="12550" width="14.44140625" style="49" bestFit="1" customWidth="1"/>
    <col min="12551" max="12551" width="11.5546875" style="49" bestFit="1" customWidth="1"/>
    <col min="12552" max="12552" width="11.5546875" style="49" customWidth="1"/>
    <col min="12553" max="12553" width="11.5546875" style="49" bestFit="1" customWidth="1"/>
    <col min="12554" max="12554" width="14.44140625" style="49" bestFit="1" customWidth="1"/>
    <col min="12555" max="12555" width="14.88671875" style="49" customWidth="1"/>
    <col min="12556" max="12556" width="4" style="49" customWidth="1"/>
    <col min="12557" max="12557" width="13.88671875" style="49" bestFit="1" customWidth="1"/>
    <col min="12558" max="12558" width="13.88671875" style="49" customWidth="1"/>
    <col min="12559" max="12560" width="14.109375" style="49" bestFit="1" customWidth="1"/>
    <col min="12561" max="12561" width="13.5546875" style="49" bestFit="1" customWidth="1"/>
    <col min="12562" max="12562" width="12.6640625" style="49" bestFit="1" customWidth="1"/>
    <col min="12563" max="12793" width="11.44140625" style="49"/>
    <col min="12794" max="12794" width="15.88671875" style="49" customWidth="1"/>
    <col min="12795" max="12795" width="14.44140625" style="49" bestFit="1" customWidth="1"/>
    <col min="12796" max="12796" width="15.109375" style="49" bestFit="1" customWidth="1"/>
    <col min="12797" max="12797" width="11.5546875" style="49" bestFit="1" customWidth="1"/>
    <col min="12798" max="12798" width="9.6640625" style="49" customWidth="1"/>
    <col min="12799" max="12799" width="14.44140625" style="49" bestFit="1" customWidth="1"/>
    <col min="12800" max="12800" width="14.33203125" style="49" customWidth="1"/>
    <col min="12801" max="12801" width="11.5546875" style="49" bestFit="1" customWidth="1"/>
    <col min="12802" max="12802" width="12.6640625" style="49" bestFit="1" customWidth="1"/>
    <col min="12803" max="12803" width="12.6640625" style="49" customWidth="1"/>
    <col min="12804" max="12804" width="14.5546875" style="49" customWidth="1"/>
    <col min="12805" max="12805" width="10.44140625" style="49" bestFit="1" customWidth="1"/>
    <col min="12806" max="12806" width="14.44140625" style="49" bestFit="1" customWidth="1"/>
    <col min="12807" max="12807" width="11.5546875" style="49" bestFit="1" customWidth="1"/>
    <col min="12808" max="12808" width="11.5546875" style="49" customWidth="1"/>
    <col min="12809" max="12809" width="11.5546875" style="49" bestFit="1" customWidth="1"/>
    <col min="12810" max="12810" width="14.44140625" style="49" bestFit="1" customWidth="1"/>
    <col min="12811" max="12811" width="14.88671875" style="49" customWidth="1"/>
    <col min="12812" max="12812" width="4" style="49" customWidth="1"/>
    <col min="12813" max="12813" width="13.88671875" style="49" bestFit="1" customWidth="1"/>
    <col min="12814" max="12814" width="13.88671875" style="49" customWidth="1"/>
    <col min="12815" max="12816" width="14.109375" style="49" bestFit="1" customWidth="1"/>
    <col min="12817" max="12817" width="13.5546875" style="49" bestFit="1" customWidth="1"/>
    <col min="12818" max="12818" width="12.6640625" style="49" bestFit="1" customWidth="1"/>
    <col min="12819" max="13049" width="11.44140625" style="49"/>
    <col min="13050" max="13050" width="15.88671875" style="49" customWidth="1"/>
    <col min="13051" max="13051" width="14.44140625" style="49" bestFit="1" customWidth="1"/>
    <col min="13052" max="13052" width="15.109375" style="49" bestFit="1" customWidth="1"/>
    <col min="13053" max="13053" width="11.5546875" style="49" bestFit="1" customWidth="1"/>
    <col min="13054" max="13054" width="9.6640625" style="49" customWidth="1"/>
    <col min="13055" max="13055" width="14.44140625" style="49" bestFit="1" customWidth="1"/>
    <col min="13056" max="13056" width="14.33203125" style="49" customWidth="1"/>
    <col min="13057" max="13057" width="11.5546875" style="49" bestFit="1" customWidth="1"/>
    <col min="13058" max="13058" width="12.6640625" style="49" bestFit="1" customWidth="1"/>
    <col min="13059" max="13059" width="12.6640625" style="49" customWidth="1"/>
    <col min="13060" max="13060" width="14.5546875" style="49" customWidth="1"/>
    <col min="13061" max="13061" width="10.44140625" style="49" bestFit="1" customWidth="1"/>
    <col min="13062" max="13062" width="14.44140625" style="49" bestFit="1" customWidth="1"/>
    <col min="13063" max="13063" width="11.5546875" style="49" bestFit="1" customWidth="1"/>
    <col min="13064" max="13064" width="11.5546875" style="49" customWidth="1"/>
    <col min="13065" max="13065" width="11.5546875" style="49" bestFit="1" customWidth="1"/>
    <col min="13066" max="13066" width="14.44140625" style="49" bestFit="1" customWidth="1"/>
    <col min="13067" max="13067" width="14.88671875" style="49" customWidth="1"/>
    <col min="13068" max="13068" width="4" style="49" customWidth="1"/>
    <col min="13069" max="13069" width="13.88671875" style="49" bestFit="1" customWidth="1"/>
    <col min="13070" max="13070" width="13.88671875" style="49" customWidth="1"/>
    <col min="13071" max="13072" width="14.109375" style="49" bestFit="1" customWidth="1"/>
    <col min="13073" max="13073" width="13.5546875" style="49" bestFit="1" customWidth="1"/>
    <col min="13074" max="13074" width="12.6640625" style="49" bestFit="1" customWidth="1"/>
    <col min="13075" max="13305" width="11.44140625" style="49"/>
    <col min="13306" max="13306" width="15.88671875" style="49" customWidth="1"/>
    <col min="13307" max="13307" width="14.44140625" style="49" bestFit="1" customWidth="1"/>
    <col min="13308" max="13308" width="15.109375" style="49" bestFit="1" customWidth="1"/>
    <col min="13309" max="13309" width="11.5546875" style="49" bestFit="1" customWidth="1"/>
    <col min="13310" max="13310" width="9.6640625" style="49" customWidth="1"/>
    <col min="13311" max="13311" width="14.44140625" style="49" bestFit="1" customWidth="1"/>
    <col min="13312" max="13312" width="14.33203125" style="49" customWidth="1"/>
    <col min="13313" max="13313" width="11.5546875" style="49" bestFit="1" customWidth="1"/>
    <col min="13314" max="13314" width="12.6640625" style="49" bestFit="1" customWidth="1"/>
    <col min="13315" max="13315" width="12.6640625" style="49" customWidth="1"/>
    <col min="13316" max="13316" width="14.5546875" style="49" customWidth="1"/>
    <col min="13317" max="13317" width="10.44140625" style="49" bestFit="1" customWidth="1"/>
    <col min="13318" max="13318" width="14.44140625" style="49" bestFit="1" customWidth="1"/>
    <col min="13319" max="13319" width="11.5546875" style="49" bestFit="1" customWidth="1"/>
    <col min="13320" max="13320" width="11.5546875" style="49" customWidth="1"/>
    <col min="13321" max="13321" width="11.5546875" style="49" bestFit="1" customWidth="1"/>
    <col min="13322" max="13322" width="14.44140625" style="49" bestFit="1" customWidth="1"/>
    <col min="13323" max="13323" width="14.88671875" style="49" customWidth="1"/>
    <col min="13324" max="13324" width="4" style="49" customWidth="1"/>
    <col min="13325" max="13325" width="13.88671875" style="49" bestFit="1" customWidth="1"/>
    <col min="13326" max="13326" width="13.88671875" style="49" customWidth="1"/>
    <col min="13327" max="13328" width="14.109375" style="49" bestFit="1" customWidth="1"/>
    <col min="13329" max="13329" width="13.5546875" style="49" bestFit="1" customWidth="1"/>
    <col min="13330" max="13330" width="12.6640625" style="49" bestFit="1" customWidth="1"/>
    <col min="13331" max="13561" width="11.44140625" style="49"/>
    <col min="13562" max="13562" width="15.88671875" style="49" customWidth="1"/>
    <col min="13563" max="13563" width="14.44140625" style="49" bestFit="1" customWidth="1"/>
    <col min="13564" max="13564" width="15.109375" style="49" bestFit="1" customWidth="1"/>
    <col min="13565" max="13565" width="11.5546875" style="49" bestFit="1" customWidth="1"/>
    <col min="13566" max="13566" width="9.6640625" style="49" customWidth="1"/>
    <col min="13567" max="13567" width="14.44140625" style="49" bestFit="1" customWidth="1"/>
    <col min="13568" max="13568" width="14.33203125" style="49" customWidth="1"/>
    <col min="13569" max="13569" width="11.5546875" style="49" bestFit="1" customWidth="1"/>
    <col min="13570" max="13570" width="12.6640625" style="49" bestFit="1" customWidth="1"/>
    <col min="13571" max="13571" width="12.6640625" style="49" customWidth="1"/>
    <col min="13572" max="13572" width="14.5546875" style="49" customWidth="1"/>
    <col min="13573" max="13573" width="10.44140625" style="49" bestFit="1" customWidth="1"/>
    <col min="13574" max="13574" width="14.44140625" style="49" bestFit="1" customWidth="1"/>
    <col min="13575" max="13575" width="11.5546875" style="49" bestFit="1" customWidth="1"/>
    <col min="13576" max="13576" width="11.5546875" style="49" customWidth="1"/>
    <col min="13577" max="13577" width="11.5546875" style="49" bestFit="1" customWidth="1"/>
    <col min="13578" max="13578" width="14.44140625" style="49" bestFit="1" customWidth="1"/>
    <col min="13579" max="13579" width="14.88671875" style="49" customWidth="1"/>
    <col min="13580" max="13580" width="4" style="49" customWidth="1"/>
    <col min="13581" max="13581" width="13.88671875" style="49" bestFit="1" customWidth="1"/>
    <col min="13582" max="13582" width="13.88671875" style="49" customWidth="1"/>
    <col min="13583" max="13584" width="14.109375" style="49" bestFit="1" customWidth="1"/>
    <col min="13585" max="13585" width="13.5546875" style="49" bestFit="1" customWidth="1"/>
    <col min="13586" max="13586" width="12.6640625" style="49" bestFit="1" customWidth="1"/>
    <col min="13587" max="13817" width="11.44140625" style="49"/>
    <col min="13818" max="13818" width="15.88671875" style="49" customWidth="1"/>
    <col min="13819" max="13819" width="14.44140625" style="49" bestFit="1" customWidth="1"/>
    <col min="13820" max="13820" width="15.109375" style="49" bestFit="1" customWidth="1"/>
    <col min="13821" max="13821" width="11.5546875" style="49" bestFit="1" customWidth="1"/>
    <col min="13822" max="13822" width="9.6640625" style="49" customWidth="1"/>
    <col min="13823" max="13823" width="14.44140625" style="49" bestFit="1" customWidth="1"/>
    <col min="13824" max="13824" width="14.33203125" style="49" customWidth="1"/>
    <col min="13825" max="13825" width="11.5546875" style="49" bestFit="1" customWidth="1"/>
    <col min="13826" max="13826" width="12.6640625" style="49" bestFit="1" customWidth="1"/>
    <col min="13827" max="13827" width="12.6640625" style="49" customWidth="1"/>
    <col min="13828" max="13828" width="14.5546875" style="49" customWidth="1"/>
    <col min="13829" max="13829" width="10.44140625" style="49" bestFit="1" customWidth="1"/>
    <col min="13830" max="13830" width="14.44140625" style="49" bestFit="1" customWidth="1"/>
    <col min="13831" max="13831" width="11.5546875" style="49" bestFit="1" customWidth="1"/>
    <col min="13832" max="13832" width="11.5546875" style="49" customWidth="1"/>
    <col min="13833" max="13833" width="11.5546875" style="49" bestFit="1" customWidth="1"/>
    <col min="13834" max="13834" width="14.44140625" style="49" bestFit="1" customWidth="1"/>
    <col min="13835" max="13835" width="14.88671875" style="49" customWidth="1"/>
    <col min="13836" max="13836" width="4" style="49" customWidth="1"/>
    <col min="13837" max="13837" width="13.88671875" style="49" bestFit="1" customWidth="1"/>
    <col min="13838" max="13838" width="13.88671875" style="49" customWidth="1"/>
    <col min="13839" max="13840" width="14.109375" style="49" bestFit="1" customWidth="1"/>
    <col min="13841" max="13841" width="13.5546875" style="49" bestFit="1" customWidth="1"/>
    <col min="13842" max="13842" width="12.6640625" style="49" bestFit="1" customWidth="1"/>
    <col min="13843" max="14073" width="11.44140625" style="49"/>
    <col min="14074" max="14074" width="15.88671875" style="49" customWidth="1"/>
    <col min="14075" max="14075" width="14.44140625" style="49" bestFit="1" customWidth="1"/>
    <col min="14076" max="14076" width="15.109375" style="49" bestFit="1" customWidth="1"/>
    <col min="14077" max="14077" width="11.5546875" style="49" bestFit="1" customWidth="1"/>
    <col min="14078" max="14078" width="9.6640625" style="49" customWidth="1"/>
    <col min="14079" max="14079" width="14.44140625" style="49" bestFit="1" customWidth="1"/>
    <col min="14080" max="14080" width="14.33203125" style="49" customWidth="1"/>
    <col min="14081" max="14081" width="11.5546875" style="49" bestFit="1" customWidth="1"/>
    <col min="14082" max="14082" width="12.6640625" style="49" bestFit="1" customWidth="1"/>
    <col min="14083" max="14083" width="12.6640625" style="49" customWidth="1"/>
    <col min="14084" max="14084" width="14.5546875" style="49" customWidth="1"/>
    <col min="14085" max="14085" width="10.44140625" style="49" bestFit="1" customWidth="1"/>
    <col min="14086" max="14086" width="14.44140625" style="49" bestFit="1" customWidth="1"/>
    <col min="14087" max="14087" width="11.5546875" style="49" bestFit="1" customWidth="1"/>
    <col min="14088" max="14088" width="11.5546875" style="49" customWidth="1"/>
    <col min="14089" max="14089" width="11.5546875" style="49" bestFit="1" customWidth="1"/>
    <col min="14090" max="14090" width="14.44140625" style="49" bestFit="1" customWidth="1"/>
    <col min="14091" max="14091" width="14.88671875" style="49" customWidth="1"/>
    <col min="14092" max="14092" width="4" style="49" customWidth="1"/>
    <col min="14093" max="14093" width="13.88671875" style="49" bestFit="1" customWidth="1"/>
    <col min="14094" max="14094" width="13.88671875" style="49" customWidth="1"/>
    <col min="14095" max="14096" width="14.109375" style="49" bestFit="1" customWidth="1"/>
    <col min="14097" max="14097" width="13.5546875" style="49" bestFit="1" customWidth="1"/>
    <col min="14098" max="14098" width="12.6640625" style="49" bestFit="1" customWidth="1"/>
    <col min="14099" max="14329" width="11.44140625" style="49"/>
    <col min="14330" max="14330" width="15.88671875" style="49" customWidth="1"/>
    <col min="14331" max="14331" width="14.44140625" style="49" bestFit="1" customWidth="1"/>
    <col min="14332" max="14332" width="15.109375" style="49" bestFit="1" customWidth="1"/>
    <col min="14333" max="14333" width="11.5546875" style="49" bestFit="1" customWidth="1"/>
    <col min="14334" max="14334" width="9.6640625" style="49" customWidth="1"/>
    <col min="14335" max="14335" width="14.44140625" style="49" bestFit="1" customWidth="1"/>
    <col min="14336" max="14336" width="14.33203125" style="49" customWidth="1"/>
    <col min="14337" max="14337" width="11.5546875" style="49" bestFit="1" customWidth="1"/>
    <col min="14338" max="14338" width="12.6640625" style="49" bestFit="1" customWidth="1"/>
    <col min="14339" max="14339" width="12.6640625" style="49" customWidth="1"/>
    <col min="14340" max="14340" width="14.5546875" style="49" customWidth="1"/>
    <col min="14341" max="14341" width="10.44140625" style="49" bestFit="1" customWidth="1"/>
    <col min="14342" max="14342" width="14.44140625" style="49" bestFit="1" customWidth="1"/>
    <col min="14343" max="14343" width="11.5546875" style="49" bestFit="1" customWidth="1"/>
    <col min="14344" max="14344" width="11.5546875" style="49" customWidth="1"/>
    <col min="14345" max="14345" width="11.5546875" style="49" bestFit="1" customWidth="1"/>
    <col min="14346" max="14346" width="14.44140625" style="49" bestFit="1" customWidth="1"/>
    <col min="14347" max="14347" width="14.88671875" style="49" customWidth="1"/>
    <col min="14348" max="14348" width="4" style="49" customWidth="1"/>
    <col min="14349" max="14349" width="13.88671875" style="49" bestFit="1" customWidth="1"/>
    <col min="14350" max="14350" width="13.88671875" style="49" customWidth="1"/>
    <col min="14351" max="14352" width="14.109375" style="49" bestFit="1" customWidth="1"/>
    <col min="14353" max="14353" width="13.5546875" style="49" bestFit="1" customWidth="1"/>
    <col min="14354" max="14354" width="12.6640625" style="49" bestFit="1" customWidth="1"/>
    <col min="14355" max="14585" width="11.44140625" style="49"/>
    <col min="14586" max="14586" width="15.88671875" style="49" customWidth="1"/>
    <col min="14587" max="14587" width="14.44140625" style="49" bestFit="1" customWidth="1"/>
    <col min="14588" max="14588" width="15.109375" style="49" bestFit="1" customWidth="1"/>
    <col min="14589" max="14589" width="11.5546875" style="49" bestFit="1" customWidth="1"/>
    <col min="14590" max="14590" width="9.6640625" style="49" customWidth="1"/>
    <col min="14591" max="14591" width="14.44140625" style="49" bestFit="1" customWidth="1"/>
    <col min="14592" max="14592" width="14.33203125" style="49" customWidth="1"/>
    <col min="14593" max="14593" width="11.5546875" style="49" bestFit="1" customWidth="1"/>
    <col min="14594" max="14594" width="12.6640625" style="49" bestFit="1" customWidth="1"/>
    <col min="14595" max="14595" width="12.6640625" style="49" customWidth="1"/>
    <col min="14596" max="14596" width="14.5546875" style="49" customWidth="1"/>
    <col min="14597" max="14597" width="10.44140625" style="49" bestFit="1" customWidth="1"/>
    <col min="14598" max="14598" width="14.44140625" style="49" bestFit="1" customWidth="1"/>
    <col min="14599" max="14599" width="11.5546875" style="49" bestFit="1" customWidth="1"/>
    <col min="14600" max="14600" width="11.5546875" style="49" customWidth="1"/>
    <col min="14601" max="14601" width="11.5546875" style="49" bestFit="1" customWidth="1"/>
    <col min="14602" max="14602" width="14.44140625" style="49" bestFit="1" customWidth="1"/>
    <col min="14603" max="14603" width="14.88671875" style="49" customWidth="1"/>
    <col min="14604" max="14604" width="4" style="49" customWidth="1"/>
    <col min="14605" max="14605" width="13.88671875" style="49" bestFit="1" customWidth="1"/>
    <col min="14606" max="14606" width="13.88671875" style="49" customWidth="1"/>
    <col min="14607" max="14608" width="14.109375" style="49" bestFit="1" customWidth="1"/>
    <col min="14609" max="14609" width="13.5546875" style="49" bestFit="1" customWidth="1"/>
    <col min="14610" max="14610" width="12.6640625" style="49" bestFit="1" customWidth="1"/>
    <col min="14611" max="14841" width="11.44140625" style="49"/>
    <col min="14842" max="14842" width="15.88671875" style="49" customWidth="1"/>
    <col min="14843" max="14843" width="14.44140625" style="49" bestFit="1" customWidth="1"/>
    <col min="14844" max="14844" width="15.109375" style="49" bestFit="1" customWidth="1"/>
    <col min="14845" max="14845" width="11.5546875" style="49" bestFit="1" customWidth="1"/>
    <col min="14846" max="14846" width="9.6640625" style="49" customWidth="1"/>
    <col min="14847" max="14847" width="14.44140625" style="49" bestFit="1" customWidth="1"/>
    <col min="14848" max="14848" width="14.33203125" style="49" customWidth="1"/>
    <col min="14849" max="14849" width="11.5546875" style="49" bestFit="1" customWidth="1"/>
    <col min="14850" max="14850" width="12.6640625" style="49" bestFit="1" customWidth="1"/>
    <col min="14851" max="14851" width="12.6640625" style="49" customWidth="1"/>
    <col min="14852" max="14852" width="14.5546875" style="49" customWidth="1"/>
    <col min="14853" max="14853" width="10.44140625" style="49" bestFit="1" customWidth="1"/>
    <col min="14854" max="14854" width="14.44140625" style="49" bestFit="1" customWidth="1"/>
    <col min="14855" max="14855" width="11.5546875" style="49" bestFit="1" customWidth="1"/>
    <col min="14856" max="14856" width="11.5546875" style="49" customWidth="1"/>
    <col min="14857" max="14857" width="11.5546875" style="49" bestFit="1" customWidth="1"/>
    <col min="14858" max="14858" width="14.44140625" style="49" bestFit="1" customWidth="1"/>
    <col min="14859" max="14859" width="14.88671875" style="49" customWidth="1"/>
    <col min="14860" max="14860" width="4" style="49" customWidth="1"/>
    <col min="14861" max="14861" width="13.88671875" style="49" bestFit="1" customWidth="1"/>
    <col min="14862" max="14862" width="13.88671875" style="49" customWidth="1"/>
    <col min="14863" max="14864" width="14.109375" style="49" bestFit="1" customWidth="1"/>
    <col min="14865" max="14865" width="13.5546875" style="49" bestFit="1" customWidth="1"/>
    <col min="14866" max="14866" width="12.6640625" style="49" bestFit="1" customWidth="1"/>
    <col min="14867" max="15097" width="11.44140625" style="49"/>
    <col min="15098" max="15098" width="15.88671875" style="49" customWidth="1"/>
    <col min="15099" max="15099" width="14.44140625" style="49" bestFit="1" customWidth="1"/>
    <col min="15100" max="15100" width="15.109375" style="49" bestFit="1" customWidth="1"/>
    <col min="15101" max="15101" width="11.5546875" style="49" bestFit="1" customWidth="1"/>
    <col min="15102" max="15102" width="9.6640625" style="49" customWidth="1"/>
    <col min="15103" max="15103" width="14.44140625" style="49" bestFit="1" customWidth="1"/>
    <col min="15104" max="15104" width="14.33203125" style="49" customWidth="1"/>
    <col min="15105" max="15105" width="11.5546875" style="49" bestFit="1" customWidth="1"/>
    <col min="15106" max="15106" width="12.6640625" style="49" bestFit="1" customWidth="1"/>
    <col min="15107" max="15107" width="12.6640625" style="49" customWidth="1"/>
    <col min="15108" max="15108" width="14.5546875" style="49" customWidth="1"/>
    <col min="15109" max="15109" width="10.44140625" style="49" bestFit="1" customWidth="1"/>
    <col min="15110" max="15110" width="14.44140625" style="49" bestFit="1" customWidth="1"/>
    <col min="15111" max="15111" width="11.5546875" style="49" bestFit="1" customWidth="1"/>
    <col min="15112" max="15112" width="11.5546875" style="49" customWidth="1"/>
    <col min="15113" max="15113" width="11.5546875" style="49" bestFit="1" customWidth="1"/>
    <col min="15114" max="15114" width="14.44140625" style="49" bestFit="1" customWidth="1"/>
    <col min="15115" max="15115" width="14.88671875" style="49" customWidth="1"/>
    <col min="15116" max="15116" width="4" style="49" customWidth="1"/>
    <col min="15117" max="15117" width="13.88671875" style="49" bestFit="1" customWidth="1"/>
    <col min="15118" max="15118" width="13.88671875" style="49" customWidth="1"/>
    <col min="15119" max="15120" width="14.109375" style="49" bestFit="1" customWidth="1"/>
    <col min="15121" max="15121" width="13.5546875" style="49" bestFit="1" customWidth="1"/>
    <col min="15122" max="15122" width="12.6640625" style="49" bestFit="1" customWidth="1"/>
    <col min="15123" max="15353" width="11.44140625" style="49"/>
    <col min="15354" max="15354" width="15.88671875" style="49" customWidth="1"/>
    <col min="15355" max="15355" width="14.44140625" style="49" bestFit="1" customWidth="1"/>
    <col min="15356" max="15356" width="15.109375" style="49" bestFit="1" customWidth="1"/>
    <col min="15357" max="15357" width="11.5546875" style="49" bestFit="1" customWidth="1"/>
    <col min="15358" max="15358" width="9.6640625" style="49" customWidth="1"/>
    <col min="15359" max="15359" width="14.44140625" style="49" bestFit="1" customWidth="1"/>
    <col min="15360" max="15360" width="14.33203125" style="49" customWidth="1"/>
    <col min="15361" max="15361" width="11.5546875" style="49" bestFit="1" customWidth="1"/>
    <col min="15362" max="15362" width="12.6640625" style="49" bestFit="1" customWidth="1"/>
    <col min="15363" max="15363" width="12.6640625" style="49" customWidth="1"/>
    <col min="15364" max="15364" width="14.5546875" style="49" customWidth="1"/>
    <col min="15365" max="15365" width="10.44140625" style="49" bestFit="1" customWidth="1"/>
    <col min="15366" max="15366" width="14.44140625" style="49" bestFit="1" customWidth="1"/>
    <col min="15367" max="15367" width="11.5546875" style="49" bestFit="1" customWidth="1"/>
    <col min="15368" max="15368" width="11.5546875" style="49" customWidth="1"/>
    <col min="15369" max="15369" width="11.5546875" style="49" bestFit="1" customWidth="1"/>
    <col min="15370" max="15370" width="14.44140625" style="49" bestFit="1" customWidth="1"/>
    <col min="15371" max="15371" width="14.88671875" style="49" customWidth="1"/>
    <col min="15372" max="15372" width="4" style="49" customWidth="1"/>
    <col min="15373" max="15373" width="13.88671875" style="49" bestFit="1" customWidth="1"/>
    <col min="15374" max="15374" width="13.88671875" style="49" customWidth="1"/>
    <col min="15375" max="15376" width="14.109375" style="49" bestFit="1" customWidth="1"/>
    <col min="15377" max="15377" width="13.5546875" style="49" bestFit="1" customWidth="1"/>
    <col min="15378" max="15378" width="12.6640625" style="49" bestFit="1" customWidth="1"/>
    <col min="15379" max="15609" width="11.44140625" style="49"/>
    <col min="15610" max="15610" width="15.88671875" style="49" customWidth="1"/>
    <col min="15611" max="15611" width="14.44140625" style="49" bestFit="1" customWidth="1"/>
    <col min="15612" max="15612" width="15.109375" style="49" bestFit="1" customWidth="1"/>
    <col min="15613" max="15613" width="11.5546875" style="49" bestFit="1" customWidth="1"/>
    <col min="15614" max="15614" width="9.6640625" style="49" customWidth="1"/>
    <col min="15615" max="15615" width="14.44140625" style="49" bestFit="1" customWidth="1"/>
    <col min="15616" max="15616" width="14.33203125" style="49" customWidth="1"/>
    <col min="15617" max="15617" width="11.5546875" style="49" bestFit="1" customWidth="1"/>
    <col min="15618" max="15618" width="12.6640625" style="49" bestFit="1" customWidth="1"/>
    <col min="15619" max="15619" width="12.6640625" style="49" customWidth="1"/>
    <col min="15620" max="15620" width="14.5546875" style="49" customWidth="1"/>
    <col min="15621" max="15621" width="10.44140625" style="49" bestFit="1" customWidth="1"/>
    <col min="15622" max="15622" width="14.44140625" style="49" bestFit="1" customWidth="1"/>
    <col min="15623" max="15623" width="11.5546875" style="49" bestFit="1" customWidth="1"/>
    <col min="15624" max="15624" width="11.5546875" style="49" customWidth="1"/>
    <col min="15625" max="15625" width="11.5546875" style="49" bestFit="1" customWidth="1"/>
    <col min="15626" max="15626" width="14.44140625" style="49" bestFit="1" customWidth="1"/>
    <col min="15627" max="15627" width="14.88671875" style="49" customWidth="1"/>
    <col min="15628" max="15628" width="4" style="49" customWidth="1"/>
    <col min="15629" max="15629" width="13.88671875" style="49" bestFit="1" customWidth="1"/>
    <col min="15630" max="15630" width="13.88671875" style="49" customWidth="1"/>
    <col min="15631" max="15632" width="14.109375" style="49" bestFit="1" customWidth="1"/>
    <col min="15633" max="15633" width="13.5546875" style="49" bestFit="1" customWidth="1"/>
    <col min="15634" max="15634" width="12.6640625" style="49" bestFit="1" customWidth="1"/>
    <col min="15635" max="15865" width="11.44140625" style="49"/>
    <col min="15866" max="15866" width="15.88671875" style="49" customWidth="1"/>
    <col min="15867" max="15867" width="14.44140625" style="49" bestFit="1" customWidth="1"/>
    <col min="15868" max="15868" width="15.109375" style="49" bestFit="1" customWidth="1"/>
    <col min="15869" max="15869" width="11.5546875" style="49" bestFit="1" customWidth="1"/>
    <col min="15870" max="15870" width="9.6640625" style="49" customWidth="1"/>
    <col min="15871" max="15871" width="14.44140625" style="49" bestFit="1" customWidth="1"/>
    <col min="15872" max="15872" width="14.33203125" style="49" customWidth="1"/>
    <col min="15873" max="15873" width="11.5546875" style="49" bestFit="1" customWidth="1"/>
    <col min="15874" max="15874" width="12.6640625" style="49" bestFit="1" customWidth="1"/>
    <col min="15875" max="15875" width="12.6640625" style="49" customWidth="1"/>
    <col min="15876" max="15876" width="14.5546875" style="49" customWidth="1"/>
    <col min="15877" max="15877" width="10.44140625" style="49" bestFit="1" customWidth="1"/>
    <col min="15878" max="15878" width="14.44140625" style="49" bestFit="1" customWidth="1"/>
    <col min="15879" max="15879" width="11.5546875" style="49" bestFit="1" customWidth="1"/>
    <col min="15880" max="15880" width="11.5546875" style="49" customWidth="1"/>
    <col min="15881" max="15881" width="11.5546875" style="49" bestFit="1" customWidth="1"/>
    <col min="15882" max="15882" width="14.44140625" style="49" bestFit="1" customWidth="1"/>
    <col min="15883" max="15883" width="14.88671875" style="49" customWidth="1"/>
    <col min="15884" max="15884" width="4" style="49" customWidth="1"/>
    <col min="15885" max="15885" width="13.88671875" style="49" bestFit="1" customWidth="1"/>
    <col min="15886" max="15886" width="13.88671875" style="49" customWidth="1"/>
    <col min="15887" max="15888" width="14.109375" style="49" bestFit="1" customWidth="1"/>
    <col min="15889" max="15889" width="13.5546875" style="49" bestFit="1" customWidth="1"/>
    <col min="15890" max="15890" width="12.6640625" style="49" bestFit="1" customWidth="1"/>
    <col min="15891" max="16121" width="11.44140625" style="49"/>
    <col min="16122" max="16122" width="15.88671875" style="49" customWidth="1"/>
    <col min="16123" max="16123" width="14.44140625" style="49" bestFit="1" customWidth="1"/>
    <col min="16124" max="16124" width="15.109375" style="49" bestFit="1" customWidth="1"/>
    <col min="16125" max="16125" width="11.5546875" style="49" bestFit="1" customWidth="1"/>
    <col min="16126" max="16126" width="9.6640625" style="49" customWidth="1"/>
    <col min="16127" max="16127" width="14.44140625" style="49" bestFit="1" customWidth="1"/>
    <col min="16128" max="16128" width="14.33203125" style="49" customWidth="1"/>
    <col min="16129" max="16129" width="11.5546875" style="49" bestFit="1" customWidth="1"/>
    <col min="16130" max="16130" width="12.6640625" style="49" bestFit="1" customWidth="1"/>
    <col min="16131" max="16131" width="12.6640625" style="49" customWidth="1"/>
    <col min="16132" max="16132" width="14.5546875" style="49" customWidth="1"/>
    <col min="16133" max="16133" width="10.44140625" style="49" bestFit="1" customWidth="1"/>
    <col min="16134" max="16134" width="14.44140625" style="49" bestFit="1" customWidth="1"/>
    <col min="16135" max="16135" width="11.5546875" style="49" bestFit="1" customWidth="1"/>
    <col min="16136" max="16136" width="11.5546875" style="49" customWidth="1"/>
    <col min="16137" max="16137" width="11.5546875" style="49" bestFit="1" customWidth="1"/>
    <col min="16138" max="16138" width="14.44140625" style="49" bestFit="1" customWidth="1"/>
    <col min="16139" max="16139" width="14.88671875" style="49" customWidth="1"/>
    <col min="16140" max="16140" width="4" style="49" customWidth="1"/>
    <col min="16141" max="16141" width="13.88671875" style="49" bestFit="1" customWidth="1"/>
    <col min="16142" max="16142" width="13.88671875" style="49" customWidth="1"/>
    <col min="16143" max="16144" width="14.109375" style="49" bestFit="1" customWidth="1"/>
    <col min="16145" max="16145" width="13.5546875" style="49" bestFit="1" customWidth="1"/>
    <col min="16146" max="16146" width="12.6640625" style="49" bestFit="1" customWidth="1"/>
    <col min="16147" max="16384" width="11.44140625" style="49"/>
  </cols>
  <sheetData>
    <row r="1" spans="1:19" ht="24" customHeight="1" x14ac:dyDescent="0.3">
      <c r="A1" s="298" t="s">
        <v>3239</v>
      </c>
      <c r="B1" s="299"/>
      <c r="C1" s="299"/>
      <c r="D1" s="299"/>
      <c r="E1" s="299"/>
      <c r="F1" s="299"/>
      <c r="G1" s="299"/>
      <c r="H1" s="299"/>
      <c r="I1" s="299"/>
      <c r="J1" s="299"/>
      <c r="K1" s="299"/>
      <c r="L1" s="299"/>
      <c r="M1" s="299"/>
      <c r="N1" s="299"/>
      <c r="O1" s="299"/>
      <c r="P1" s="299"/>
      <c r="Q1" s="299"/>
      <c r="R1" s="299"/>
      <c r="S1" s="299"/>
    </row>
    <row r="2" spans="1:19" ht="22.5" customHeight="1" x14ac:dyDescent="0.3">
      <c r="A2" s="298"/>
      <c r="B2" s="299"/>
      <c r="C2" s="299"/>
      <c r="D2" s="299"/>
      <c r="E2" s="299"/>
      <c r="F2" s="299"/>
      <c r="G2" s="299"/>
      <c r="H2" s="299"/>
      <c r="I2" s="299"/>
      <c r="J2" s="299"/>
      <c r="K2" s="299"/>
      <c r="L2" s="299"/>
      <c r="M2" s="299"/>
      <c r="N2" s="299"/>
      <c r="O2" s="299"/>
      <c r="P2" s="299"/>
      <c r="Q2" s="299"/>
      <c r="R2" s="299"/>
      <c r="S2" s="299"/>
    </row>
    <row r="3" spans="1:19" ht="16.2" thickBot="1" x14ac:dyDescent="0.35">
      <c r="A3" s="300" t="s">
        <v>3245</v>
      </c>
      <c r="B3" s="301"/>
      <c r="C3" s="301"/>
      <c r="D3" s="301"/>
      <c r="E3" s="301"/>
      <c r="F3" s="301"/>
      <c r="G3" s="301"/>
      <c r="H3" s="301"/>
      <c r="I3" s="301"/>
      <c r="J3" s="301"/>
      <c r="K3" s="301"/>
      <c r="L3" s="301"/>
      <c r="M3" s="301"/>
      <c r="N3" s="301"/>
      <c r="O3" s="301"/>
      <c r="P3" s="301"/>
      <c r="Q3" s="301"/>
      <c r="R3" s="301"/>
      <c r="S3" s="301"/>
    </row>
    <row r="4" spans="1:19" ht="16.5" customHeight="1" thickBot="1" x14ac:dyDescent="0.35">
      <c r="A4" s="163" t="s">
        <v>3234</v>
      </c>
      <c r="B4" s="164"/>
      <c r="C4" s="166">
        <f>+'A4'!C4</f>
        <v>0</v>
      </c>
      <c r="D4" s="165"/>
      <c r="E4" s="166"/>
      <c r="F4" s="167"/>
      <c r="G4" s="167"/>
      <c r="H4" s="168" t="s">
        <v>3255</v>
      </c>
      <c r="I4" s="165"/>
      <c r="J4" s="169" t="str">
        <f>+'A4'!O4</f>
        <v>31 de diciembre de 2024</v>
      </c>
      <c r="K4" s="167"/>
      <c r="L4" s="167"/>
      <c r="M4" s="178"/>
      <c r="N4" s="180"/>
      <c r="O4" s="181"/>
      <c r="P4" s="189"/>
      <c r="Q4" s="336" t="s">
        <v>3238</v>
      </c>
      <c r="R4" s="325"/>
      <c r="S4" s="331" t="s">
        <v>3244</v>
      </c>
    </row>
    <row r="5" spans="1:19" ht="16.5" customHeight="1" thickBot="1" x14ac:dyDescent="0.35">
      <c r="A5" s="163" t="s">
        <v>3235</v>
      </c>
      <c r="B5" s="166">
        <f>+'A4'!C5</f>
        <v>0</v>
      </c>
      <c r="C5" s="172"/>
      <c r="D5" s="167"/>
      <c r="E5" s="167"/>
      <c r="F5" s="167"/>
      <c r="G5" s="167"/>
      <c r="H5" s="168" t="s">
        <v>3237</v>
      </c>
      <c r="I5" s="173">
        <f>+'A4'!I5</f>
        <v>45369</v>
      </c>
      <c r="J5" s="167"/>
      <c r="K5" s="167"/>
      <c r="L5" s="167"/>
      <c r="M5" s="167"/>
      <c r="N5" s="167"/>
      <c r="O5" s="175"/>
      <c r="P5" s="228"/>
      <c r="Q5" s="326"/>
      <c r="R5" s="327"/>
      <c r="S5" s="333"/>
    </row>
    <row r="6" spans="1:19" ht="16.5" customHeight="1" thickBot="1" x14ac:dyDescent="0.35">
      <c r="A6" s="163" t="s">
        <v>3236</v>
      </c>
      <c r="B6" s="172">
        <f>+'A4'!B6</f>
        <v>0</v>
      </c>
      <c r="C6" s="167"/>
      <c r="D6" s="167"/>
      <c r="E6" s="167"/>
      <c r="F6" s="167"/>
      <c r="G6" s="175"/>
      <c r="H6" s="168" t="s">
        <v>3237</v>
      </c>
      <c r="I6" s="173">
        <f>+'A4'!I6</f>
        <v>45369</v>
      </c>
      <c r="J6" s="167"/>
      <c r="K6" s="167"/>
      <c r="L6" s="167"/>
      <c r="M6" s="167"/>
      <c r="N6" s="167"/>
      <c r="O6" s="167"/>
      <c r="P6" s="174"/>
      <c r="Q6" s="328"/>
      <c r="R6" s="329"/>
      <c r="S6" s="335"/>
    </row>
    <row r="7" spans="1:19" ht="16.2" thickBot="1" x14ac:dyDescent="0.35">
      <c r="S7" s="80"/>
    </row>
    <row r="8" spans="1:19" s="51" customFormat="1" ht="15.75" customHeight="1" x14ac:dyDescent="0.3">
      <c r="A8" s="337" t="s">
        <v>3200</v>
      </c>
      <c r="B8" s="217" t="s">
        <v>3201</v>
      </c>
      <c r="C8" s="340" t="s">
        <v>3202</v>
      </c>
      <c r="D8" s="340" t="s">
        <v>3203</v>
      </c>
      <c r="E8" s="223" t="s">
        <v>3204</v>
      </c>
      <c r="F8" s="346" t="s">
        <v>3205</v>
      </c>
      <c r="G8" s="346"/>
      <c r="H8" s="346"/>
      <c r="I8" s="346"/>
      <c r="J8" s="346"/>
      <c r="K8" s="346"/>
      <c r="L8" s="346"/>
      <c r="M8" s="346"/>
      <c r="N8" s="346"/>
      <c r="O8" s="346"/>
      <c r="P8" s="346"/>
      <c r="Q8" s="346"/>
      <c r="R8" s="223" t="s">
        <v>3207</v>
      </c>
      <c r="S8" s="343" t="s">
        <v>3208</v>
      </c>
    </row>
    <row r="9" spans="1:19" s="51" customFormat="1" ht="15.75" customHeight="1" x14ac:dyDescent="0.3">
      <c r="A9" s="338"/>
      <c r="B9" s="81" t="s">
        <v>3260</v>
      </c>
      <c r="C9" s="341"/>
      <c r="D9" s="341"/>
      <c r="E9" s="84" t="s">
        <v>3209</v>
      </c>
      <c r="F9" s="347" t="s">
        <v>3219</v>
      </c>
      <c r="G9" s="348"/>
      <c r="H9" s="348"/>
      <c r="I9" s="348"/>
      <c r="J9" s="348"/>
      <c r="K9" s="349"/>
      <c r="L9" s="350" t="s">
        <v>3218</v>
      </c>
      <c r="M9" s="351"/>
      <c r="N9" s="351"/>
      <c r="O9" s="240" t="s">
        <v>3206</v>
      </c>
      <c r="P9" s="240" t="s">
        <v>3256</v>
      </c>
      <c r="Q9" s="241" t="s">
        <v>3257</v>
      </c>
      <c r="R9" s="84" t="s">
        <v>3209</v>
      </c>
      <c r="S9" s="344"/>
    </row>
    <row r="10" spans="1:19" s="51" customFormat="1" x14ac:dyDescent="0.3">
      <c r="A10" s="339"/>
      <c r="B10" s="81">
        <v>103</v>
      </c>
      <c r="C10" s="342"/>
      <c r="D10" s="341"/>
      <c r="E10" s="84"/>
      <c r="F10" s="148">
        <v>500</v>
      </c>
      <c r="G10" s="148">
        <v>501</v>
      </c>
      <c r="H10" s="148">
        <v>502</v>
      </c>
      <c r="I10" s="138">
        <v>503</v>
      </c>
      <c r="J10" s="138">
        <v>540</v>
      </c>
      <c r="K10" s="138">
        <v>505</v>
      </c>
      <c r="L10" s="139">
        <v>506</v>
      </c>
      <c r="M10" s="148">
        <v>507</v>
      </c>
      <c r="N10" s="148">
        <v>508</v>
      </c>
      <c r="O10" s="148">
        <v>531</v>
      </c>
      <c r="P10" s="148">
        <v>532</v>
      </c>
      <c r="Q10" s="229">
        <v>535</v>
      </c>
      <c r="R10" s="84"/>
      <c r="S10" s="345"/>
    </row>
    <row r="11" spans="1:19" x14ac:dyDescent="0.3">
      <c r="A11" s="218" t="s">
        <v>3178</v>
      </c>
      <c r="B11" s="52">
        <f>+'103 VS ATS'!C46</f>
        <v>35634.1</v>
      </c>
      <c r="C11" s="58">
        <f>-'103 VS ATS'!F44</f>
        <v>0</v>
      </c>
      <c r="D11" s="53"/>
      <c r="E11" s="85">
        <f>SUM(B11:D11)</f>
        <v>35634.1</v>
      </c>
      <c r="F11" s="52">
        <v>31316.86</v>
      </c>
      <c r="G11" s="52">
        <v>0</v>
      </c>
      <c r="H11" s="52">
        <v>0</v>
      </c>
      <c r="I11" s="52">
        <v>0</v>
      </c>
      <c r="J11" s="52">
        <v>0</v>
      </c>
      <c r="K11" s="52">
        <v>0</v>
      </c>
      <c r="L11" s="52">
        <v>0</v>
      </c>
      <c r="M11" s="52">
        <v>4317.24</v>
      </c>
      <c r="N11" s="52">
        <v>0</v>
      </c>
      <c r="O11" s="52">
        <v>0</v>
      </c>
      <c r="P11" s="52">
        <v>0</v>
      </c>
      <c r="Q11" s="52">
        <v>0</v>
      </c>
      <c r="R11" s="85">
        <f>SUM(F11:Q11)</f>
        <v>35634.1</v>
      </c>
      <c r="S11" s="219">
        <f>+E11-R11</f>
        <v>0</v>
      </c>
    </row>
    <row r="12" spans="1:19" x14ac:dyDescent="0.3">
      <c r="A12" s="119" t="s">
        <v>3179</v>
      </c>
      <c r="B12" s="59">
        <f>+'103 VS ATS'!F46</f>
        <v>41235.290000000008</v>
      </c>
      <c r="C12" s="58">
        <f>-'103 VS ATS'!F44</f>
        <v>0</v>
      </c>
      <c r="D12" s="58"/>
      <c r="E12" s="55">
        <f t="shared" ref="E12:E22" si="0">SUM(B12:D12)</f>
        <v>41235.290000000008</v>
      </c>
      <c r="F12" s="52">
        <v>35472.879999999997</v>
      </c>
      <c r="G12" s="52">
        <v>0</v>
      </c>
      <c r="H12" s="52">
        <v>0</v>
      </c>
      <c r="I12" s="52">
        <v>0</v>
      </c>
      <c r="J12" s="52">
        <v>0</v>
      </c>
      <c r="K12" s="52">
        <v>0</v>
      </c>
      <c r="L12" s="52">
        <v>0</v>
      </c>
      <c r="M12" s="52">
        <v>5762.41</v>
      </c>
      <c r="N12" s="52">
        <v>0</v>
      </c>
      <c r="O12" s="52">
        <v>0</v>
      </c>
      <c r="P12" s="52">
        <v>0</v>
      </c>
      <c r="Q12" s="52">
        <v>0</v>
      </c>
      <c r="R12" s="55">
        <f>SUM(F12:Q12)</f>
        <v>41235.289999999994</v>
      </c>
      <c r="S12" s="219">
        <f>+E12-R12</f>
        <v>0</v>
      </c>
    </row>
    <row r="13" spans="1:19" x14ac:dyDescent="0.3">
      <c r="A13" s="119" t="s">
        <v>3180</v>
      </c>
      <c r="B13" s="59">
        <f>+'103 VS ATS'!I46</f>
        <v>31829.14</v>
      </c>
      <c r="C13" s="58">
        <f>-'103 VS ATS'!I44</f>
        <v>0</v>
      </c>
      <c r="D13" s="58"/>
      <c r="E13" s="55">
        <f t="shared" si="0"/>
        <v>31829.14</v>
      </c>
      <c r="F13" s="52">
        <v>30504.99</v>
      </c>
      <c r="G13" s="52">
        <v>0</v>
      </c>
      <c r="H13" s="52">
        <v>0</v>
      </c>
      <c r="I13" s="52">
        <v>0</v>
      </c>
      <c r="J13" s="52">
        <v>0</v>
      </c>
      <c r="K13" s="52">
        <v>0</v>
      </c>
      <c r="L13" s="52">
        <v>0</v>
      </c>
      <c r="M13" s="52">
        <v>7310.42</v>
      </c>
      <c r="N13" s="52">
        <v>0</v>
      </c>
      <c r="O13" s="52">
        <v>133.22999999999999</v>
      </c>
      <c r="P13" s="52">
        <v>0</v>
      </c>
      <c r="Q13" s="52">
        <v>0</v>
      </c>
      <c r="R13" s="55">
        <f t="shared" ref="R13:R22" si="1">SUM(F13:Q13)</f>
        <v>37948.640000000007</v>
      </c>
      <c r="S13" s="219">
        <f>+E13-R13</f>
        <v>-6119.5000000000073</v>
      </c>
    </row>
    <row r="14" spans="1:19" x14ac:dyDescent="0.3">
      <c r="A14" s="119" t="s">
        <v>3181</v>
      </c>
      <c r="B14" s="59">
        <f>+'103 VS ATS'!L46</f>
        <v>41912.14</v>
      </c>
      <c r="C14" s="58">
        <f>-'103 VS ATS'!L44</f>
        <v>0</v>
      </c>
      <c r="D14" s="58"/>
      <c r="E14" s="55">
        <f t="shared" si="0"/>
        <v>41912.14</v>
      </c>
      <c r="F14" s="52">
        <v>35562.769999999997</v>
      </c>
      <c r="G14" s="52">
        <v>0</v>
      </c>
      <c r="H14" s="52">
        <v>0</v>
      </c>
      <c r="I14" s="52">
        <v>0</v>
      </c>
      <c r="J14" s="52">
        <v>0</v>
      </c>
      <c r="K14" s="52">
        <v>0</v>
      </c>
      <c r="L14" s="52">
        <v>0</v>
      </c>
      <c r="M14" s="52">
        <v>6301.33</v>
      </c>
      <c r="N14" s="52">
        <v>0</v>
      </c>
      <c r="O14" s="52">
        <v>48.04</v>
      </c>
      <c r="P14" s="52">
        <v>0</v>
      </c>
      <c r="Q14" s="52">
        <v>0</v>
      </c>
      <c r="R14" s="55">
        <f t="shared" si="1"/>
        <v>41912.14</v>
      </c>
      <c r="S14" s="219">
        <f t="shared" ref="S14:S22" si="2">+E14-R14</f>
        <v>0</v>
      </c>
    </row>
    <row r="15" spans="1:19" x14ac:dyDescent="0.3">
      <c r="A15" s="119" t="s">
        <v>3182</v>
      </c>
      <c r="B15" s="59">
        <f>+'103 VS ATS'!O46</f>
        <v>49000.130000000005</v>
      </c>
      <c r="C15" s="60">
        <f>-'103 VS ATS'!O44</f>
        <v>0</v>
      </c>
      <c r="D15" s="58"/>
      <c r="E15" s="55">
        <f t="shared" si="0"/>
        <v>49000.130000000005</v>
      </c>
      <c r="F15" s="52">
        <v>43787.63</v>
      </c>
      <c r="G15" s="52">
        <v>0</v>
      </c>
      <c r="H15" s="52">
        <v>0</v>
      </c>
      <c r="I15" s="52">
        <v>0</v>
      </c>
      <c r="J15" s="52">
        <v>0</v>
      </c>
      <c r="K15" s="52">
        <v>0</v>
      </c>
      <c r="L15" s="52">
        <v>0</v>
      </c>
      <c r="M15" s="52">
        <v>0</v>
      </c>
      <c r="N15" s="52">
        <v>0</v>
      </c>
      <c r="O15" s="52">
        <v>0</v>
      </c>
      <c r="P15" s="52">
        <v>0</v>
      </c>
      <c r="Q15" s="52">
        <v>0</v>
      </c>
      <c r="R15" s="55">
        <f t="shared" si="1"/>
        <v>43787.63</v>
      </c>
      <c r="S15" s="219">
        <f t="shared" si="2"/>
        <v>5212.5000000000073</v>
      </c>
    </row>
    <row r="16" spans="1:19" x14ac:dyDescent="0.3">
      <c r="A16" s="119" t="s">
        <v>3183</v>
      </c>
      <c r="B16" s="59">
        <f>+'103 VS ATS'!R46</f>
        <v>44483.270000000004</v>
      </c>
      <c r="C16" s="58">
        <f>-'103 VS ATS'!R44</f>
        <v>0</v>
      </c>
      <c r="D16" s="58"/>
      <c r="E16" s="55">
        <f t="shared" si="0"/>
        <v>44483.270000000004</v>
      </c>
      <c r="F16" s="52">
        <v>38194.620000000003</v>
      </c>
      <c r="G16" s="52">
        <v>0</v>
      </c>
      <c r="H16" s="52">
        <v>0</v>
      </c>
      <c r="I16" s="52">
        <v>0</v>
      </c>
      <c r="J16" s="52">
        <v>0</v>
      </c>
      <c r="K16" s="52">
        <v>0</v>
      </c>
      <c r="L16" s="52">
        <v>0</v>
      </c>
      <c r="M16" s="52">
        <v>6288.66</v>
      </c>
      <c r="N16" s="52">
        <v>0</v>
      </c>
      <c r="O16" s="52">
        <v>0</v>
      </c>
      <c r="P16" s="52">
        <v>0</v>
      </c>
      <c r="Q16" s="52">
        <v>0</v>
      </c>
      <c r="R16" s="55">
        <f t="shared" si="1"/>
        <v>44483.28</v>
      </c>
      <c r="S16" s="219">
        <f t="shared" si="2"/>
        <v>-9.9999999947613105E-3</v>
      </c>
    </row>
    <row r="17" spans="1:19" x14ac:dyDescent="0.3">
      <c r="A17" s="119" t="s">
        <v>3184</v>
      </c>
      <c r="B17" s="59">
        <f>+'103 VS ATS'!U46</f>
        <v>37947.919999999998</v>
      </c>
      <c r="C17" s="58">
        <f>-'103 VS ATS'!U44</f>
        <v>0</v>
      </c>
      <c r="D17" s="58"/>
      <c r="E17" s="55">
        <f t="shared" si="0"/>
        <v>37947.919999999998</v>
      </c>
      <c r="F17" s="52">
        <v>32951.980000000003</v>
      </c>
      <c r="G17" s="52">
        <v>0</v>
      </c>
      <c r="H17" s="52">
        <v>0</v>
      </c>
      <c r="I17" s="52">
        <v>0</v>
      </c>
      <c r="J17" s="52">
        <v>0</v>
      </c>
      <c r="K17" s="52">
        <v>0</v>
      </c>
      <c r="L17" s="52">
        <v>0</v>
      </c>
      <c r="M17" s="52">
        <v>4895.26</v>
      </c>
      <c r="N17" s="52">
        <v>0</v>
      </c>
      <c r="O17" s="52">
        <v>80.680000000000007</v>
      </c>
      <c r="P17" s="52">
        <v>0</v>
      </c>
      <c r="Q17" s="52">
        <v>0</v>
      </c>
      <c r="R17" s="55">
        <f t="shared" si="1"/>
        <v>37927.920000000006</v>
      </c>
      <c r="S17" s="219">
        <f t="shared" si="2"/>
        <v>19.999999999992724</v>
      </c>
    </row>
    <row r="18" spans="1:19" ht="15" customHeight="1" x14ac:dyDescent="0.3">
      <c r="A18" s="119" t="s">
        <v>3185</v>
      </c>
      <c r="B18" s="59">
        <f>+'103 VS ATS'!X46</f>
        <v>32832.980000000003</v>
      </c>
      <c r="C18" s="58">
        <f>-'103 VS ATS'!X44</f>
        <v>0</v>
      </c>
      <c r="D18" s="58"/>
      <c r="E18" s="55">
        <f t="shared" si="0"/>
        <v>32832.980000000003</v>
      </c>
      <c r="F18" s="52">
        <v>27891.08</v>
      </c>
      <c r="G18" s="52">
        <v>0</v>
      </c>
      <c r="H18" s="52">
        <v>0</v>
      </c>
      <c r="I18" s="52">
        <v>0</v>
      </c>
      <c r="J18" s="52">
        <v>0</v>
      </c>
      <c r="K18" s="52">
        <v>0</v>
      </c>
      <c r="L18" s="52">
        <v>0</v>
      </c>
      <c r="M18" s="52">
        <v>4801.59</v>
      </c>
      <c r="N18" s="52">
        <v>0</v>
      </c>
      <c r="O18" s="52">
        <v>140.31</v>
      </c>
      <c r="P18" s="52">
        <v>0</v>
      </c>
      <c r="Q18" s="52">
        <v>0</v>
      </c>
      <c r="R18" s="55">
        <f t="shared" si="1"/>
        <v>32832.980000000003</v>
      </c>
      <c r="S18" s="219">
        <f>+E18-R18</f>
        <v>0</v>
      </c>
    </row>
    <row r="19" spans="1:19" ht="15" customHeight="1" x14ac:dyDescent="0.3">
      <c r="A19" s="119" t="s">
        <v>3186</v>
      </c>
      <c r="B19" s="59">
        <f>+'103 VS ATS'!AA46</f>
        <v>38662.449999999997</v>
      </c>
      <c r="C19" s="58">
        <f>-'103 VS ATS'!AA44</f>
        <v>0</v>
      </c>
      <c r="D19" s="58"/>
      <c r="E19" s="55">
        <f t="shared" si="0"/>
        <v>38662.449999999997</v>
      </c>
      <c r="F19" s="52">
        <v>34535.730000000003</v>
      </c>
      <c r="G19" s="52">
        <v>0</v>
      </c>
      <c r="H19" s="52">
        <v>0</v>
      </c>
      <c r="I19" s="52">
        <v>0</v>
      </c>
      <c r="J19" s="52">
        <v>0</v>
      </c>
      <c r="K19" s="52">
        <v>0</v>
      </c>
      <c r="L19" s="52">
        <v>0</v>
      </c>
      <c r="M19" s="52">
        <v>3746.8</v>
      </c>
      <c r="N19" s="52">
        <v>0</v>
      </c>
      <c r="O19" s="52">
        <v>129.91999999999999</v>
      </c>
      <c r="P19" s="52">
        <v>0</v>
      </c>
      <c r="Q19" s="52">
        <v>0</v>
      </c>
      <c r="R19" s="55">
        <f t="shared" si="1"/>
        <v>38412.450000000004</v>
      </c>
      <c r="S19" s="219">
        <f t="shared" si="2"/>
        <v>249.99999999999272</v>
      </c>
    </row>
    <row r="20" spans="1:19" ht="15" customHeight="1" x14ac:dyDescent="0.3">
      <c r="A20" s="119" t="s">
        <v>3187</v>
      </c>
      <c r="B20" s="59">
        <f>+'103 VS ATS'!AD46</f>
        <v>46043.41</v>
      </c>
      <c r="C20" s="58">
        <f>-'103 VS ATS'!AD44</f>
        <v>0</v>
      </c>
      <c r="D20" s="58"/>
      <c r="E20" s="55">
        <f t="shared" si="0"/>
        <v>46043.41</v>
      </c>
      <c r="F20" s="52">
        <v>40540.26</v>
      </c>
      <c r="G20" s="52">
        <v>0</v>
      </c>
      <c r="H20" s="52">
        <v>0</v>
      </c>
      <c r="I20" s="52">
        <v>0</v>
      </c>
      <c r="J20" s="52">
        <v>0</v>
      </c>
      <c r="K20" s="52">
        <v>0</v>
      </c>
      <c r="L20" s="52">
        <v>0</v>
      </c>
      <c r="M20" s="52">
        <v>1940.71</v>
      </c>
      <c r="N20" s="52">
        <v>0</v>
      </c>
      <c r="O20" s="52">
        <v>3562.44</v>
      </c>
      <c r="P20" s="52">
        <v>0</v>
      </c>
      <c r="Q20" s="52">
        <v>0</v>
      </c>
      <c r="R20" s="55">
        <f t="shared" si="1"/>
        <v>46043.41</v>
      </c>
      <c r="S20" s="219">
        <f t="shared" si="2"/>
        <v>0</v>
      </c>
    </row>
    <row r="21" spans="1:19" ht="15" customHeight="1" x14ac:dyDescent="0.3">
      <c r="A21" s="119" t="s">
        <v>3188</v>
      </c>
      <c r="B21" s="59">
        <f>+'103 VS ATS'!AG46</f>
        <v>40099.47</v>
      </c>
      <c r="C21" s="58">
        <f>-'103 VS ATS'!AG44</f>
        <v>0</v>
      </c>
      <c r="D21" s="58"/>
      <c r="E21" s="55">
        <f t="shared" si="0"/>
        <v>40099.47</v>
      </c>
      <c r="F21" s="52">
        <v>33935.32</v>
      </c>
      <c r="G21" s="52">
        <v>0</v>
      </c>
      <c r="H21" s="52">
        <v>0</v>
      </c>
      <c r="I21" s="52">
        <v>0</v>
      </c>
      <c r="J21" s="52">
        <v>0</v>
      </c>
      <c r="K21" s="52">
        <v>0</v>
      </c>
      <c r="L21" s="52">
        <v>0</v>
      </c>
      <c r="M21" s="52">
        <v>6041.94</v>
      </c>
      <c r="N21" s="52">
        <v>0</v>
      </c>
      <c r="O21" s="52">
        <v>122.21</v>
      </c>
      <c r="P21" s="52">
        <v>0</v>
      </c>
      <c r="Q21" s="52">
        <v>0</v>
      </c>
      <c r="R21" s="55">
        <f t="shared" si="1"/>
        <v>40099.47</v>
      </c>
      <c r="S21" s="219">
        <f>+E21-R21</f>
        <v>0</v>
      </c>
    </row>
    <row r="22" spans="1:19" ht="15" customHeight="1" thickBot="1" x14ac:dyDescent="0.35">
      <c r="A22" s="220" t="s">
        <v>3189</v>
      </c>
      <c r="B22" s="209">
        <f>+'103 VS ATS'!AJ46</f>
        <v>30447.87</v>
      </c>
      <c r="C22" s="210">
        <f>-'103 VS ATS'!AJ44</f>
        <v>0</v>
      </c>
      <c r="D22" s="210"/>
      <c r="E22" s="221">
        <f t="shared" si="0"/>
        <v>30447.87</v>
      </c>
      <c r="F22" s="52">
        <v>26399.75</v>
      </c>
      <c r="G22" s="52">
        <v>0</v>
      </c>
      <c r="H22" s="52">
        <v>0</v>
      </c>
      <c r="I22" s="52">
        <v>0</v>
      </c>
      <c r="J22" s="52">
        <v>0</v>
      </c>
      <c r="K22" s="52">
        <v>0</v>
      </c>
      <c r="L22" s="52">
        <v>0</v>
      </c>
      <c r="M22" s="52">
        <v>4177.78</v>
      </c>
      <c r="N22" s="52">
        <v>0</v>
      </c>
      <c r="O22" s="52">
        <v>109.41</v>
      </c>
      <c r="P22" s="52">
        <v>0</v>
      </c>
      <c r="Q22" s="52">
        <v>0</v>
      </c>
      <c r="R22" s="221">
        <f t="shared" si="1"/>
        <v>30686.94</v>
      </c>
      <c r="S22" s="222">
        <f t="shared" si="2"/>
        <v>-239.06999999999971</v>
      </c>
    </row>
    <row r="23" spans="1:19" ht="16.2" thickBot="1" x14ac:dyDescent="0.35">
      <c r="A23" s="140" t="s">
        <v>24</v>
      </c>
      <c r="B23" s="141">
        <f>SUM(B11:B22)</f>
        <v>470128.16999999993</v>
      </c>
      <c r="C23" s="141">
        <f t="shared" ref="C23:R23" si="3">SUM(C11:C22)</f>
        <v>0</v>
      </c>
      <c r="D23" s="141">
        <f t="shared" si="3"/>
        <v>0</v>
      </c>
      <c r="E23" s="141">
        <f t="shared" si="3"/>
        <v>470128.16999999993</v>
      </c>
      <c r="F23" s="141">
        <f t="shared" si="3"/>
        <v>411093.87</v>
      </c>
      <c r="G23" s="141">
        <f t="shared" si="3"/>
        <v>0</v>
      </c>
      <c r="H23" s="141">
        <f t="shared" si="3"/>
        <v>0</v>
      </c>
      <c r="I23" s="141"/>
      <c r="J23" s="141"/>
      <c r="K23" s="141">
        <f t="shared" si="3"/>
        <v>0</v>
      </c>
      <c r="L23" s="141">
        <f t="shared" si="3"/>
        <v>0</v>
      </c>
      <c r="M23" s="141">
        <f t="shared" si="3"/>
        <v>55584.140000000007</v>
      </c>
      <c r="N23" s="141">
        <f t="shared" si="3"/>
        <v>0</v>
      </c>
      <c r="O23" s="141"/>
      <c r="P23" s="141"/>
      <c r="Q23" s="141">
        <f t="shared" si="3"/>
        <v>0</v>
      </c>
      <c r="R23" s="141">
        <f t="shared" si="3"/>
        <v>471004.24999999994</v>
      </c>
      <c r="S23" s="141">
        <f>SUM(S11:S22)</f>
        <v>-876.08000000000902</v>
      </c>
    </row>
    <row r="24" spans="1:19" ht="16.2" thickTop="1" x14ac:dyDescent="0.3"/>
    <row r="27" spans="1:19" x14ac:dyDescent="0.3">
      <c r="A27" s="93" t="s">
        <v>3225</v>
      </c>
    </row>
    <row r="28" spans="1:19" x14ac:dyDescent="0.3">
      <c r="A28" s="94" t="s">
        <v>3226</v>
      </c>
      <c r="B28" s="143" t="s">
        <v>3227</v>
      </c>
    </row>
    <row r="29" spans="1:19" x14ac:dyDescent="0.3">
      <c r="A29" s="98" t="s">
        <v>3229</v>
      </c>
      <c r="B29" s="99" t="s">
        <v>3230</v>
      </c>
    </row>
    <row r="30" spans="1:19" x14ac:dyDescent="0.3">
      <c r="A30" s="142" t="s">
        <v>3231</v>
      </c>
      <c r="B30" s="99" t="s">
        <v>3232</v>
      </c>
    </row>
    <row r="31" spans="1:19" x14ac:dyDescent="0.3">
      <c r="A31" s="96" t="s">
        <v>3228</v>
      </c>
      <c r="B31" s="95" t="s">
        <v>3233</v>
      </c>
    </row>
    <row r="32" spans="1:19" x14ac:dyDescent="0.3">
      <c r="A32" s="96"/>
      <c r="B32" s="95"/>
    </row>
    <row r="33" spans="1:2" x14ac:dyDescent="0.3">
      <c r="A33" s="96"/>
      <c r="B33" s="95"/>
    </row>
  </sheetData>
  <mergeCells count="11">
    <mergeCell ref="Q4:R6"/>
    <mergeCell ref="S4:S6"/>
    <mergeCell ref="A1:S2"/>
    <mergeCell ref="A3:S3"/>
    <mergeCell ref="A8:A10"/>
    <mergeCell ref="C8:C10"/>
    <mergeCell ref="D8:D10"/>
    <mergeCell ref="S8:S10"/>
    <mergeCell ref="F8:Q8"/>
    <mergeCell ref="F9:K9"/>
    <mergeCell ref="L9:N9"/>
  </mergeCells>
  <dataValidations count="1">
    <dataValidation type="list" errorStyle="information" showInputMessage="1" showErrorMessage="1" error="Estas utilizando una marca adicional a las preestablecidas._x000a__x000a_" sqref="A28" xr:uid="{00000000-0002-0000-0200-000000000000}">
      <formula1>"Q,R,8,"</formula1>
    </dataValidation>
  </dataValidations>
  <hyperlinks>
    <hyperlink ref="M1" location="Índice_Anexos_ICT!A1" display="Índice" xr:uid="{00000000-0004-0000-0200-000000000000}"/>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55"/>
  <sheetViews>
    <sheetView tabSelected="1" zoomScale="93" zoomScaleNormal="93" workbookViewId="0">
      <pane xSplit="1" ySplit="9" topLeftCell="B10" activePane="bottomRight" state="frozen"/>
      <selection pane="topRight" activeCell="B1" sqref="B1"/>
      <selection pane="bottomLeft" activeCell="A10" sqref="A10"/>
      <selection pane="bottomRight" activeCell="B10" sqref="B10"/>
    </sheetView>
  </sheetViews>
  <sheetFormatPr baseColWidth="10" defaultRowHeight="15.6" x14ac:dyDescent="0.3"/>
  <cols>
    <col min="1" max="1" width="22" style="49" customWidth="1"/>
    <col min="2" max="2" width="18.44140625" style="49" customWidth="1"/>
    <col min="3" max="3" width="17" style="49" customWidth="1"/>
    <col min="4" max="4" width="14.5546875" style="49" customWidth="1"/>
    <col min="5" max="5" width="15.44140625" style="49" customWidth="1"/>
    <col min="6" max="6" width="17.44140625" style="49" customWidth="1"/>
    <col min="7" max="7" width="15.5546875" style="49" customWidth="1"/>
    <col min="8" max="8" width="14.44140625" style="49" bestFit="1" customWidth="1"/>
    <col min="9" max="9" width="16" style="49" customWidth="1"/>
    <col min="10" max="10" width="16.44140625" style="49" customWidth="1"/>
    <col min="11" max="11" width="18.109375" style="49" customWidth="1"/>
    <col min="12" max="12" width="14.44140625" style="49" customWidth="1"/>
    <col min="13" max="13" width="20.6640625" style="49" customWidth="1"/>
    <col min="14" max="14" width="19.6640625" style="49" customWidth="1"/>
    <col min="15" max="15" width="16.5546875" style="49" customWidth="1"/>
    <col min="16" max="16" width="15" style="49" customWidth="1"/>
    <col min="17" max="17" width="16.6640625" style="49" customWidth="1"/>
    <col min="18" max="18" width="14" style="49" bestFit="1" customWidth="1"/>
    <col min="19" max="19" width="16" style="49" customWidth="1"/>
    <col min="20" max="20" width="15.33203125" style="49" customWidth="1"/>
    <col min="21" max="21" width="15.5546875" style="49" customWidth="1"/>
    <col min="22" max="22" width="14.6640625" style="49" customWidth="1"/>
    <col min="23" max="23" width="17.6640625" style="49" customWidth="1"/>
    <col min="24" max="24" width="15.44140625" style="49" customWidth="1"/>
    <col min="25" max="25" width="17" style="49" customWidth="1"/>
    <col min="26" max="26" width="17.6640625" style="49" customWidth="1"/>
    <col min="27" max="27" width="16.88671875" style="49" bestFit="1" customWidth="1"/>
    <col min="28" max="28" width="15" style="49" customWidth="1"/>
    <col min="29" max="29" width="14.33203125" style="49" customWidth="1"/>
    <col min="30" max="30" width="16.44140625" style="76" customWidth="1"/>
    <col min="31" max="31" width="16.5546875" style="49" customWidth="1"/>
    <col min="32" max="33" width="13.44140625" style="49" customWidth="1"/>
    <col min="34" max="34" width="15.33203125" style="49" customWidth="1"/>
    <col min="35" max="35" width="13.44140625" style="49" customWidth="1"/>
    <col min="36" max="36" width="14.88671875" style="49" customWidth="1"/>
    <col min="37" max="37" width="17.6640625" style="49" customWidth="1"/>
    <col min="38" max="38" width="17.44140625" style="49" customWidth="1"/>
    <col min="39" max="39" width="17.5546875" style="49" customWidth="1"/>
    <col min="40" max="40" width="15.44140625" style="50" customWidth="1"/>
    <col min="41" max="43" width="13.88671875" style="49" customWidth="1"/>
    <col min="44" max="256" width="11.44140625" style="49"/>
    <col min="257" max="257" width="13.5546875" style="49" customWidth="1"/>
    <col min="258" max="258" width="12.6640625" style="49" customWidth="1"/>
    <col min="259" max="259" width="12.88671875" style="49" customWidth="1"/>
    <col min="260" max="260" width="14.5546875" style="49" customWidth="1"/>
    <col min="261" max="261" width="12.6640625" style="49" bestFit="1" customWidth="1"/>
    <col min="262" max="262" width="13" style="49" bestFit="1" customWidth="1"/>
    <col min="263" max="263" width="13.5546875" style="49" customWidth="1"/>
    <col min="264" max="264" width="14.44140625" style="49" bestFit="1" customWidth="1"/>
    <col min="265" max="265" width="13" style="49" bestFit="1" customWidth="1"/>
    <col min="266" max="266" width="13" style="49" customWidth="1"/>
    <col min="267" max="268" width="12.88671875" style="49" customWidth="1"/>
    <col min="269" max="269" width="13.109375" style="49" bestFit="1" customWidth="1"/>
    <col min="270" max="270" width="12.6640625" style="49" bestFit="1" customWidth="1"/>
    <col min="271" max="271" width="12.88671875" style="49" customWidth="1"/>
    <col min="272" max="272" width="13.5546875" style="49" customWidth="1"/>
    <col min="273" max="274" width="12.88671875" style="49" customWidth="1"/>
    <col min="275" max="275" width="16" style="49" customWidth="1"/>
    <col min="276" max="277" width="12.88671875" style="49" customWidth="1"/>
    <col min="278" max="278" width="10.5546875" style="49" customWidth="1"/>
    <col min="279" max="280" width="12.88671875" style="49" customWidth="1"/>
    <col min="281" max="281" width="13.109375" style="49" bestFit="1" customWidth="1"/>
    <col min="282" max="283" width="12.88671875" style="49" customWidth="1"/>
    <col min="284" max="284" width="15" style="49" customWidth="1"/>
    <col min="285" max="285" width="12.6640625" style="49" customWidth="1"/>
    <col min="286" max="286" width="12.88671875" style="49" customWidth="1"/>
    <col min="287" max="287" width="14" style="49" customWidth="1"/>
    <col min="288" max="289" width="13.44140625" style="49" customWidth="1"/>
    <col min="290" max="290" width="15.33203125" style="49" customWidth="1"/>
    <col min="291" max="293" width="13.44140625" style="49" customWidth="1"/>
    <col min="294" max="294" width="14.44140625" style="49" bestFit="1" customWidth="1"/>
    <col min="295" max="295" width="14.109375" style="49" customWidth="1"/>
    <col min="296" max="296" width="13.109375" style="49" customWidth="1"/>
    <col min="297" max="299" width="13.88671875" style="49" customWidth="1"/>
    <col min="300" max="512" width="11.44140625" style="49"/>
    <col min="513" max="513" width="13.5546875" style="49" customWidth="1"/>
    <col min="514" max="514" width="12.6640625" style="49" customWidth="1"/>
    <col min="515" max="515" width="12.88671875" style="49" customWidth="1"/>
    <col min="516" max="516" width="14.5546875" style="49" customWidth="1"/>
    <col min="517" max="517" width="12.6640625" style="49" bestFit="1" customWidth="1"/>
    <col min="518" max="518" width="13" style="49" bestFit="1" customWidth="1"/>
    <col min="519" max="519" width="13.5546875" style="49" customWidth="1"/>
    <col min="520" max="520" width="14.44140625" style="49" bestFit="1" customWidth="1"/>
    <col min="521" max="521" width="13" style="49" bestFit="1" customWidth="1"/>
    <col min="522" max="522" width="13" style="49" customWidth="1"/>
    <col min="523" max="524" width="12.88671875" style="49" customWidth="1"/>
    <col min="525" max="525" width="13.109375" style="49" bestFit="1" customWidth="1"/>
    <col min="526" max="526" width="12.6640625" style="49" bestFit="1" customWidth="1"/>
    <col min="527" max="527" width="12.88671875" style="49" customWidth="1"/>
    <col min="528" max="528" width="13.5546875" style="49" customWidth="1"/>
    <col min="529" max="530" width="12.88671875" style="49" customWidth="1"/>
    <col min="531" max="531" width="16" style="49" customWidth="1"/>
    <col min="532" max="533" width="12.88671875" style="49" customWidth="1"/>
    <col min="534" max="534" width="10.5546875" style="49" customWidth="1"/>
    <col min="535" max="536" width="12.88671875" style="49" customWidth="1"/>
    <col min="537" max="537" width="13.109375" style="49" bestFit="1" customWidth="1"/>
    <col min="538" max="539" width="12.88671875" style="49" customWidth="1"/>
    <col min="540" max="540" width="15" style="49" customWidth="1"/>
    <col min="541" max="541" width="12.6640625" style="49" customWidth="1"/>
    <col min="542" max="542" width="12.88671875" style="49" customWidth="1"/>
    <col min="543" max="543" width="14" style="49" customWidth="1"/>
    <col min="544" max="545" width="13.44140625" style="49" customWidth="1"/>
    <col min="546" max="546" width="15.33203125" style="49" customWidth="1"/>
    <col min="547" max="549" width="13.44140625" style="49" customWidth="1"/>
    <col min="550" max="550" width="14.44140625" style="49" bestFit="1" customWidth="1"/>
    <col min="551" max="551" width="14.109375" style="49" customWidth="1"/>
    <col min="552" max="552" width="13.109375" style="49" customWidth="1"/>
    <col min="553" max="555" width="13.88671875" style="49" customWidth="1"/>
    <col min="556" max="768" width="11.44140625" style="49"/>
    <col min="769" max="769" width="13.5546875" style="49" customWidth="1"/>
    <col min="770" max="770" width="12.6640625" style="49" customWidth="1"/>
    <col min="771" max="771" width="12.88671875" style="49" customWidth="1"/>
    <col min="772" max="772" width="14.5546875" style="49" customWidth="1"/>
    <col min="773" max="773" width="12.6640625" style="49" bestFit="1" customWidth="1"/>
    <col min="774" max="774" width="13" style="49" bestFit="1" customWidth="1"/>
    <col min="775" max="775" width="13.5546875" style="49" customWidth="1"/>
    <col min="776" max="776" width="14.44140625" style="49" bestFit="1" customWidth="1"/>
    <col min="777" max="777" width="13" style="49" bestFit="1" customWidth="1"/>
    <col min="778" max="778" width="13" style="49" customWidth="1"/>
    <col min="779" max="780" width="12.88671875" style="49" customWidth="1"/>
    <col min="781" max="781" width="13.109375" style="49" bestFit="1" customWidth="1"/>
    <col min="782" max="782" width="12.6640625" style="49" bestFit="1" customWidth="1"/>
    <col min="783" max="783" width="12.88671875" style="49" customWidth="1"/>
    <col min="784" max="784" width="13.5546875" style="49" customWidth="1"/>
    <col min="785" max="786" width="12.88671875" style="49" customWidth="1"/>
    <col min="787" max="787" width="16" style="49" customWidth="1"/>
    <col min="788" max="789" width="12.88671875" style="49" customWidth="1"/>
    <col min="790" max="790" width="10.5546875" style="49" customWidth="1"/>
    <col min="791" max="792" width="12.88671875" style="49" customWidth="1"/>
    <col min="793" max="793" width="13.109375" style="49" bestFit="1" customWidth="1"/>
    <col min="794" max="795" width="12.88671875" style="49" customWidth="1"/>
    <col min="796" max="796" width="15" style="49" customWidth="1"/>
    <col min="797" max="797" width="12.6640625" style="49" customWidth="1"/>
    <col min="798" max="798" width="12.88671875" style="49" customWidth="1"/>
    <col min="799" max="799" width="14" style="49" customWidth="1"/>
    <col min="800" max="801" width="13.44140625" style="49" customWidth="1"/>
    <col min="802" max="802" width="15.33203125" style="49" customWidth="1"/>
    <col min="803" max="805" width="13.44140625" style="49" customWidth="1"/>
    <col min="806" max="806" width="14.44140625" style="49" bestFit="1" customWidth="1"/>
    <col min="807" max="807" width="14.109375" style="49" customWidth="1"/>
    <col min="808" max="808" width="13.109375" style="49" customWidth="1"/>
    <col min="809" max="811" width="13.88671875" style="49" customWidth="1"/>
    <col min="812" max="1024" width="11.44140625" style="49"/>
    <col min="1025" max="1025" width="13.5546875" style="49" customWidth="1"/>
    <col min="1026" max="1026" width="12.6640625" style="49" customWidth="1"/>
    <col min="1027" max="1027" width="12.88671875" style="49" customWidth="1"/>
    <col min="1028" max="1028" width="14.5546875" style="49" customWidth="1"/>
    <col min="1029" max="1029" width="12.6640625" style="49" bestFit="1" customWidth="1"/>
    <col min="1030" max="1030" width="13" style="49" bestFit="1" customWidth="1"/>
    <col min="1031" max="1031" width="13.5546875" style="49" customWidth="1"/>
    <col min="1032" max="1032" width="14.44140625" style="49" bestFit="1" customWidth="1"/>
    <col min="1033" max="1033" width="13" style="49" bestFit="1" customWidth="1"/>
    <col min="1034" max="1034" width="13" style="49" customWidth="1"/>
    <col min="1035" max="1036" width="12.88671875" style="49" customWidth="1"/>
    <col min="1037" max="1037" width="13.109375" style="49" bestFit="1" customWidth="1"/>
    <col min="1038" max="1038" width="12.6640625" style="49" bestFit="1" customWidth="1"/>
    <col min="1039" max="1039" width="12.88671875" style="49" customWidth="1"/>
    <col min="1040" max="1040" width="13.5546875" style="49" customWidth="1"/>
    <col min="1041" max="1042" width="12.88671875" style="49" customWidth="1"/>
    <col min="1043" max="1043" width="16" style="49" customWidth="1"/>
    <col min="1044" max="1045" width="12.88671875" style="49" customWidth="1"/>
    <col min="1046" max="1046" width="10.5546875" style="49" customWidth="1"/>
    <col min="1047" max="1048" width="12.88671875" style="49" customWidth="1"/>
    <col min="1049" max="1049" width="13.109375" style="49" bestFit="1" customWidth="1"/>
    <col min="1050" max="1051" width="12.88671875" style="49" customWidth="1"/>
    <col min="1052" max="1052" width="15" style="49" customWidth="1"/>
    <col min="1053" max="1053" width="12.6640625" style="49" customWidth="1"/>
    <col min="1054" max="1054" width="12.88671875" style="49" customWidth="1"/>
    <col min="1055" max="1055" width="14" style="49" customWidth="1"/>
    <col min="1056" max="1057" width="13.44140625" style="49" customWidth="1"/>
    <col min="1058" max="1058" width="15.33203125" style="49" customWidth="1"/>
    <col min="1059" max="1061" width="13.44140625" style="49" customWidth="1"/>
    <col min="1062" max="1062" width="14.44140625" style="49" bestFit="1" customWidth="1"/>
    <col min="1063" max="1063" width="14.109375" style="49" customWidth="1"/>
    <col min="1064" max="1064" width="13.109375" style="49" customWidth="1"/>
    <col min="1065" max="1067" width="13.88671875" style="49" customWidth="1"/>
    <col min="1068" max="1280" width="11.44140625" style="49"/>
    <col min="1281" max="1281" width="13.5546875" style="49" customWidth="1"/>
    <col min="1282" max="1282" width="12.6640625" style="49" customWidth="1"/>
    <col min="1283" max="1283" width="12.88671875" style="49" customWidth="1"/>
    <col min="1284" max="1284" width="14.5546875" style="49" customWidth="1"/>
    <col min="1285" max="1285" width="12.6640625" style="49" bestFit="1" customWidth="1"/>
    <col min="1286" max="1286" width="13" style="49" bestFit="1" customWidth="1"/>
    <col min="1287" max="1287" width="13.5546875" style="49" customWidth="1"/>
    <col min="1288" max="1288" width="14.44140625" style="49" bestFit="1" customWidth="1"/>
    <col min="1289" max="1289" width="13" style="49" bestFit="1" customWidth="1"/>
    <col min="1290" max="1290" width="13" style="49" customWidth="1"/>
    <col min="1291" max="1292" width="12.88671875" style="49" customWidth="1"/>
    <col min="1293" max="1293" width="13.109375" style="49" bestFit="1" customWidth="1"/>
    <col min="1294" max="1294" width="12.6640625" style="49" bestFit="1" customWidth="1"/>
    <col min="1295" max="1295" width="12.88671875" style="49" customWidth="1"/>
    <col min="1296" max="1296" width="13.5546875" style="49" customWidth="1"/>
    <col min="1297" max="1298" width="12.88671875" style="49" customWidth="1"/>
    <col min="1299" max="1299" width="16" style="49" customWidth="1"/>
    <col min="1300" max="1301" width="12.88671875" style="49" customWidth="1"/>
    <col min="1302" max="1302" width="10.5546875" style="49" customWidth="1"/>
    <col min="1303" max="1304" width="12.88671875" style="49" customWidth="1"/>
    <col min="1305" max="1305" width="13.109375" style="49" bestFit="1" customWidth="1"/>
    <col min="1306" max="1307" width="12.88671875" style="49" customWidth="1"/>
    <col min="1308" max="1308" width="15" style="49" customWidth="1"/>
    <col min="1309" max="1309" width="12.6640625" style="49" customWidth="1"/>
    <col min="1310" max="1310" width="12.88671875" style="49" customWidth="1"/>
    <col min="1311" max="1311" width="14" style="49" customWidth="1"/>
    <col min="1312" max="1313" width="13.44140625" style="49" customWidth="1"/>
    <col min="1314" max="1314" width="15.33203125" style="49" customWidth="1"/>
    <col min="1315" max="1317" width="13.44140625" style="49" customWidth="1"/>
    <col min="1318" max="1318" width="14.44140625" style="49" bestFit="1" customWidth="1"/>
    <col min="1319" max="1319" width="14.109375" style="49" customWidth="1"/>
    <col min="1320" max="1320" width="13.109375" style="49" customWidth="1"/>
    <col min="1321" max="1323" width="13.88671875" style="49" customWidth="1"/>
    <col min="1324" max="1536" width="11.44140625" style="49"/>
    <col min="1537" max="1537" width="13.5546875" style="49" customWidth="1"/>
    <col min="1538" max="1538" width="12.6640625" style="49" customWidth="1"/>
    <col min="1539" max="1539" width="12.88671875" style="49" customWidth="1"/>
    <col min="1540" max="1540" width="14.5546875" style="49" customWidth="1"/>
    <col min="1541" max="1541" width="12.6640625" style="49" bestFit="1" customWidth="1"/>
    <col min="1542" max="1542" width="13" style="49" bestFit="1" customWidth="1"/>
    <col min="1543" max="1543" width="13.5546875" style="49" customWidth="1"/>
    <col min="1544" max="1544" width="14.44140625" style="49" bestFit="1" customWidth="1"/>
    <col min="1545" max="1545" width="13" style="49" bestFit="1" customWidth="1"/>
    <col min="1546" max="1546" width="13" style="49" customWidth="1"/>
    <col min="1547" max="1548" width="12.88671875" style="49" customWidth="1"/>
    <col min="1549" max="1549" width="13.109375" style="49" bestFit="1" customWidth="1"/>
    <col min="1550" max="1550" width="12.6640625" style="49" bestFit="1" customWidth="1"/>
    <col min="1551" max="1551" width="12.88671875" style="49" customWidth="1"/>
    <col min="1552" max="1552" width="13.5546875" style="49" customWidth="1"/>
    <col min="1553" max="1554" width="12.88671875" style="49" customWidth="1"/>
    <col min="1555" max="1555" width="16" style="49" customWidth="1"/>
    <col min="1556" max="1557" width="12.88671875" style="49" customWidth="1"/>
    <col min="1558" max="1558" width="10.5546875" style="49" customWidth="1"/>
    <col min="1559" max="1560" width="12.88671875" style="49" customWidth="1"/>
    <col min="1561" max="1561" width="13.109375" style="49" bestFit="1" customWidth="1"/>
    <col min="1562" max="1563" width="12.88671875" style="49" customWidth="1"/>
    <col min="1564" max="1564" width="15" style="49" customWidth="1"/>
    <col min="1565" max="1565" width="12.6640625" style="49" customWidth="1"/>
    <col min="1566" max="1566" width="12.88671875" style="49" customWidth="1"/>
    <col min="1567" max="1567" width="14" style="49" customWidth="1"/>
    <col min="1568" max="1569" width="13.44140625" style="49" customWidth="1"/>
    <col min="1570" max="1570" width="15.33203125" style="49" customWidth="1"/>
    <col min="1571" max="1573" width="13.44140625" style="49" customWidth="1"/>
    <col min="1574" max="1574" width="14.44140625" style="49" bestFit="1" customWidth="1"/>
    <col min="1575" max="1575" width="14.109375" style="49" customWidth="1"/>
    <col min="1576" max="1576" width="13.109375" style="49" customWidth="1"/>
    <col min="1577" max="1579" width="13.88671875" style="49" customWidth="1"/>
    <col min="1580" max="1792" width="11.44140625" style="49"/>
    <col min="1793" max="1793" width="13.5546875" style="49" customWidth="1"/>
    <col min="1794" max="1794" width="12.6640625" style="49" customWidth="1"/>
    <col min="1795" max="1795" width="12.88671875" style="49" customWidth="1"/>
    <col min="1796" max="1796" width="14.5546875" style="49" customWidth="1"/>
    <col min="1797" max="1797" width="12.6640625" style="49" bestFit="1" customWidth="1"/>
    <col min="1798" max="1798" width="13" style="49" bestFit="1" customWidth="1"/>
    <col min="1799" max="1799" width="13.5546875" style="49" customWidth="1"/>
    <col min="1800" max="1800" width="14.44140625" style="49" bestFit="1" customWidth="1"/>
    <col min="1801" max="1801" width="13" style="49" bestFit="1" customWidth="1"/>
    <col min="1802" max="1802" width="13" style="49" customWidth="1"/>
    <col min="1803" max="1804" width="12.88671875" style="49" customWidth="1"/>
    <col min="1805" max="1805" width="13.109375" style="49" bestFit="1" customWidth="1"/>
    <col min="1806" max="1806" width="12.6640625" style="49" bestFit="1" customWidth="1"/>
    <col min="1807" max="1807" width="12.88671875" style="49" customWidth="1"/>
    <col min="1808" max="1808" width="13.5546875" style="49" customWidth="1"/>
    <col min="1809" max="1810" width="12.88671875" style="49" customWidth="1"/>
    <col min="1811" max="1811" width="16" style="49" customWidth="1"/>
    <col min="1812" max="1813" width="12.88671875" style="49" customWidth="1"/>
    <col min="1814" max="1814" width="10.5546875" style="49" customWidth="1"/>
    <col min="1815" max="1816" width="12.88671875" style="49" customWidth="1"/>
    <col min="1817" max="1817" width="13.109375" style="49" bestFit="1" customWidth="1"/>
    <col min="1818" max="1819" width="12.88671875" style="49" customWidth="1"/>
    <col min="1820" max="1820" width="15" style="49" customWidth="1"/>
    <col min="1821" max="1821" width="12.6640625" style="49" customWidth="1"/>
    <col min="1822" max="1822" width="12.88671875" style="49" customWidth="1"/>
    <col min="1823" max="1823" width="14" style="49" customWidth="1"/>
    <col min="1824" max="1825" width="13.44140625" style="49" customWidth="1"/>
    <col min="1826" max="1826" width="15.33203125" style="49" customWidth="1"/>
    <col min="1827" max="1829" width="13.44140625" style="49" customWidth="1"/>
    <col min="1830" max="1830" width="14.44140625" style="49" bestFit="1" customWidth="1"/>
    <col min="1831" max="1831" width="14.109375" style="49" customWidth="1"/>
    <col min="1832" max="1832" width="13.109375" style="49" customWidth="1"/>
    <col min="1833" max="1835" width="13.88671875" style="49" customWidth="1"/>
    <col min="1836" max="2048" width="11.44140625" style="49"/>
    <col min="2049" max="2049" width="13.5546875" style="49" customWidth="1"/>
    <col min="2050" max="2050" width="12.6640625" style="49" customWidth="1"/>
    <col min="2051" max="2051" width="12.88671875" style="49" customWidth="1"/>
    <col min="2052" max="2052" width="14.5546875" style="49" customWidth="1"/>
    <col min="2053" max="2053" width="12.6640625" style="49" bestFit="1" customWidth="1"/>
    <col min="2054" max="2054" width="13" style="49" bestFit="1" customWidth="1"/>
    <col min="2055" max="2055" width="13.5546875" style="49" customWidth="1"/>
    <col min="2056" max="2056" width="14.44140625" style="49" bestFit="1" customWidth="1"/>
    <col min="2057" max="2057" width="13" style="49" bestFit="1" customWidth="1"/>
    <col min="2058" max="2058" width="13" style="49" customWidth="1"/>
    <col min="2059" max="2060" width="12.88671875" style="49" customWidth="1"/>
    <col min="2061" max="2061" width="13.109375" style="49" bestFit="1" customWidth="1"/>
    <col min="2062" max="2062" width="12.6640625" style="49" bestFit="1" customWidth="1"/>
    <col min="2063" max="2063" width="12.88671875" style="49" customWidth="1"/>
    <col min="2064" max="2064" width="13.5546875" style="49" customWidth="1"/>
    <col min="2065" max="2066" width="12.88671875" style="49" customWidth="1"/>
    <col min="2067" max="2067" width="16" style="49" customWidth="1"/>
    <col min="2068" max="2069" width="12.88671875" style="49" customWidth="1"/>
    <col min="2070" max="2070" width="10.5546875" style="49" customWidth="1"/>
    <col min="2071" max="2072" width="12.88671875" style="49" customWidth="1"/>
    <col min="2073" max="2073" width="13.109375" style="49" bestFit="1" customWidth="1"/>
    <col min="2074" max="2075" width="12.88671875" style="49" customWidth="1"/>
    <col min="2076" max="2076" width="15" style="49" customWidth="1"/>
    <col min="2077" max="2077" width="12.6640625" style="49" customWidth="1"/>
    <col min="2078" max="2078" width="12.88671875" style="49" customWidth="1"/>
    <col min="2079" max="2079" width="14" style="49" customWidth="1"/>
    <col min="2080" max="2081" width="13.44140625" style="49" customWidth="1"/>
    <col min="2082" max="2082" width="15.33203125" style="49" customWidth="1"/>
    <col min="2083" max="2085" width="13.44140625" style="49" customWidth="1"/>
    <col min="2086" max="2086" width="14.44140625" style="49" bestFit="1" customWidth="1"/>
    <col min="2087" max="2087" width="14.109375" style="49" customWidth="1"/>
    <col min="2088" max="2088" width="13.109375" style="49" customWidth="1"/>
    <col min="2089" max="2091" width="13.88671875" style="49" customWidth="1"/>
    <col min="2092" max="2304" width="11.44140625" style="49"/>
    <col min="2305" max="2305" width="13.5546875" style="49" customWidth="1"/>
    <col min="2306" max="2306" width="12.6640625" style="49" customWidth="1"/>
    <col min="2307" max="2307" width="12.88671875" style="49" customWidth="1"/>
    <col min="2308" max="2308" width="14.5546875" style="49" customWidth="1"/>
    <col min="2309" max="2309" width="12.6640625" style="49" bestFit="1" customWidth="1"/>
    <col min="2310" max="2310" width="13" style="49" bestFit="1" customWidth="1"/>
    <col min="2311" max="2311" width="13.5546875" style="49" customWidth="1"/>
    <col min="2312" max="2312" width="14.44140625" style="49" bestFit="1" customWidth="1"/>
    <col min="2313" max="2313" width="13" style="49" bestFit="1" customWidth="1"/>
    <col min="2314" max="2314" width="13" style="49" customWidth="1"/>
    <col min="2315" max="2316" width="12.88671875" style="49" customWidth="1"/>
    <col min="2317" max="2317" width="13.109375" style="49" bestFit="1" customWidth="1"/>
    <col min="2318" max="2318" width="12.6640625" style="49" bestFit="1" customWidth="1"/>
    <col min="2319" max="2319" width="12.88671875" style="49" customWidth="1"/>
    <col min="2320" max="2320" width="13.5546875" style="49" customWidth="1"/>
    <col min="2321" max="2322" width="12.88671875" style="49" customWidth="1"/>
    <col min="2323" max="2323" width="16" style="49" customWidth="1"/>
    <col min="2324" max="2325" width="12.88671875" style="49" customWidth="1"/>
    <col min="2326" max="2326" width="10.5546875" style="49" customWidth="1"/>
    <col min="2327" max="2328" width="12.88671875" style="49" customWidth="1"/>
    <col min="2329" max="2329" width="13.109375" style="49" bestFit="1" customWidth="1"/>
    <col min="2330" max="2331" width="12.88671875" style="49" customWidth="1"/>
    <col min="2332" max="2332" width="15" style="49" customWidth="1"/>
    <col min="2333" max="2333" width="12.6640625" style="49" customWidth="1"/>
    <col min="2334" max="2334" width="12.88671875" style="49" customWidth="1"/>
    <col min="2335" max="2335" width="14" style="49" customWidth="1"/>
    <col min="2336" max="2337" width="13.44140625" style="49" customWidth="1"/>
    <col min="2338" max="2338" width="15.33203125" style="49" customWidth="1"/>
    <col min="2339" max="2341" width="13.44140625" style="49" customWidth="1"/>
    <col min="2342" max="2342" width="14.44140625" style="49" bestFit="1" customWidth="1"/>
    <col min="2343" max="2343" width="14.109375" style="49" customWidth="1"/>
    <col min="2344" max="2344" width="13.109375" style="49" customWidth="1"/>
    <col min="2345" max="2347" width="13.88671875" style="49" customWidth="1"/>
    <col min="2348" max="2560" width="11.44140625" style="49"/>
    <col min="2561" max="2561" width="13.5546875" style="49" customWidth="1"/>
    <col min="2562" max="2562" width="12.6640625" style="49" customWidth="1"/>
    <col min="2563" max="2563" width="12.88671875" style="49" customWidth="1"/>
    <col min="2564" max="2564" width="14.5546875" style="49" customWidth="1"/>
    <col min="2565" max="2565" width="12.6640625" style="49" bestFit="1" customWidth="1"/>
    <col min="2566" max="2566" width="13" style="49" bestFit="1" customWidth="1"/>
    <col min="2567" max="2567" width="13.5546875" style="49" customWidth="1"/>
    <col min="2568" max="2568" width="14.44140625" style="49" bestFit="1" customWidth="1"/>
    <col min="2569" max="2569" width="13" style="49" bestFit="1" customWidth="1"/>
    <col min="2570" max="2570" width="13" style="49" customWidth="1"/>
    <col min="2571" max="2572" width="12.88671875" style="49" customWidth="1"/>
    <col min="2573" max="2573" width="13.109375" style="49" bestFit="1" customWidth="1"/>
    <col min="2574" max="2574" width="12.6640625" style="49" bestFit="1" customWidth="1"/>
    <col min="2575" max="2575" width="12.88671875" style="49" customWidth="1"/>
    <col min="2576" max="2576" width="13.5546875" style="49" customWidth="1"/>
    <col min="2577" max="2578" width="12.88671875" style="49" customWidth="1"/>
    <col min="2579" max="2579" width="16" style="49" customWidth="1"/>
    <col min="2580" max="2581" width="12.88671875" style="49" customWidth="1"/>
    <col min="2582" max="2582" width="10.5546875" style="49" customWidth="1"/>
    <col min="2583" max="2584" width="12.88671875" style="49" customWidth="1"/>
    <col min="2585" max="2585" width="13.109375" style="49" bestFit="1" customWidth="1"/>
    <col min="2586" max="2587" width="12.88671875" style="49" customWidth="1"/>
    <col min="2588" max="2588" width="15" style="49" customWidth="1"/>
    <col min="2589" max="2589" width="12.6640625" style="49" customWidth="1"/>
    <col min="2590" max="2590" width="12.88671875" style="49" customWidth="1"/>
    <col min="2591" max="2591" width="14" style="49" customWidth="1"/>
    <col min="2592" max="2593" width="13.44140625" style="49" customWidth="1"/>
    <col min="2594" max="2594" width="15.33203125" style="49" customWidth="1"/>
    <col min="2595" max="2597" width="13.44140625" style="49" customWidth="1"/>
    <col min="2598" max="2598" width="14.44140625" style="49" bestFit="1" customWidth="1"/>
    <col min="2599" max="2599" width="14.109375" style="49" customWidth="1"/>
    <col min="2600" max="2600" width="13.109375" style="49" customWidth="1"/>
    <col min="2601" max="2603" width="13.88671875" style="49" customWidth="1"/>
    <col min="2604" max="2816" width="11.44140625" style="49"/>
    <col min="2817" max="2817" width="13.5546875" style="49" customWidth="1"/>
    <col min="2818" max="2818" width="12.6640625" style="49" customWidth="1"/>
    <col min="2819" max="2819" width="12.88671875" style="49" customWidth="1"/>
    <col min="2820" max="2820" width="14.5546875" style="49" customWidth="1"/>
    <col min="2821" max="2821" width="12.6640625" style="49" bestFit="1" customWidth="1"/>
    <col min="2822" max="2822" width="13" style="49" bestFit="1" customWidth="1"/>
    <col min="2823" max="2823" width="13.5546875" style="49" customWidth="1"/>
    <col min="2824" max="2824" width="14.44140625" style="49" bestFit="1" customWidth="1"/>
    <col min="2825" max="2825" width="13" style="49" bestFit="1" customWidth="1"/>
    <col min="2826" max="2826" width="13" style="49" customWidth="1"/>
    <col min="2827" max="2828" width="12.88671875" style="49" customWidth="1"/>
    <col min="2829" max="2829" width="13.109375" style="49" bestFit="1" customWidth="1"/>
    <col min="2830" max="2830" width="12.6640625" style="49" bestFit="1" customWidth="1"/>
    <col min="2831" max="2831" width="12.88671875" style="49" customWidth="1"/>
    <col min="2832" max="2832" width="13.5546875" style="49" customWidth="1"/>
    <col min="2833" max="2834" width="12.88671875" style="49" customWidth="1"/>
    <col min="2835" max="2835" width="16" style="49" customWidth="1"/>
    <col min="2836" max="2837" width="12.88671875" style="49" customWidth="1"/>
    <col min="2838" max="2838" width="10.5546875" style="49" customWidth="1"/>
    <col min="2839" max="2840" width="12.88671875" style="49" customWidth="1"/>
    <col min="2841" max="2841" width="13.109375" style="49" bestFit="1" customWidth="1"/>
    <col min="2842" max="2843" width="12.88671875" style="49" customWidth="1"/>
    <col min="2844" max="2844" width="15" style="49" customWidth="1"/>
    <col min="2845" max="2845" width="12.6640625" style="49" customWidth="1"/>
    <col min="2846" max="2846" width="12.88671875" style="49" customWidth="1"/>
    <col min="2847" max="2847" width="14" style="49" customWidth="1"/>
    <col min="2848" max="2849" width="13.44140625" style="49" customWidth="1"/>
    <col min="2850" max="2850" width="15.33203125" style="49" customWidth="1"/>
    <col min="2851" max="2853" width="13.44140625" style="49" customWidth="1"/>
    <col min="2854" max="2854" width="14.44140625" style="49" bestFit="1" customWidth="1"/>
    <col min="2855" max="2855" width="14.109375" style="49" customWidth="1"/>
    <col min="2856" max="2856" width="13.109375" style="49" customWidth="1"/>
    <col min="2857" max="2859" width="13.88671875" style="49" customWidth="1"/>
    <col min="2860" max="3072" width="11.44140625" style="49"/>
    <col min="3073" max="3073" width="13.5546875" style="49" customWidth="1"/>
    <col min="3074" max="3074" width="12.6640625" style="49" customWidth="1"/>
    <col min="3075" max="3075" width="12.88671875" style="49" customWidth="1"/>
    <col min="3076" max="3076" width="14.5546875" style="49" customWidth="1"/>
    <col min="3077" max="3077" width="12.6640625" style="49" bestFit="1" customWidth="1"/>
    <col min="3078" max="3078" width="13" style="49" bestFit="1" customWidth="1"/>
    <col min="3079" max="3079" width="13.5546875" style="49" customWidth="1"/>
    <col min="3080" max="3080" width="14.44140625" style="49" bestFit="1" customWidth="1"/>
    <col min="3081" max="3081" width="13" style="49" bestFit="1" customWidth="1"/>
    <col min="3082" max="3082" width="13" style="49" customWidth="1"/>
    <col min="3083" max="3084" width="12.88671875" style="49" customWidth="1"/>
    <col min="3085" max="3085" width="13.109375" style="49" bestFit="1" customWidth="1"/>
    <col min="3086" max="3086" width="12.6640625" style="49" bestFit="1" customWidth="1"/>
    <col min="3087" max="3087" width="12.88671875" style="49" customWidth="1"/>
    <col min="3088" max="3088" width="13.5546875" style="49" customWidth="1"/>
    <col min="3089" max="3090" width="12.88671875" style="49" customWidth="1"/>
    <col min="3091" max="3091" width="16" style="49" customWidth="1"/>
    <col min="3092" max="3093" width="12.88671875" style="49" customWidth="1"/>
    <col min="3094" max="3094" width="10.5546875" style="49" customWidth="1"/>
    <col min="3095" max="3096" width="12.88671875" style="49" customWidth="1"/>
    <col min="3097" max="3097" width="13.109375" style="49" bestFit="1" customWidth="1"/>
    <col min="3098" max="3099" width="12.88671875" style="49" customWidth="1"/>
    <col min="3100" max="3100" width="15" style="49" customWidth="1"/>
    <col min="3101" max="3101" width="12.6640625" style="49" customWidth="1"/>
    <col min="3102" max="3102" width="12.88671875" style="49" customWidth="1"/>
    <col min="3103" max="3103" width="14" style="49" customWidth="1"/>
    <col min="3104" max="3105" width="13.44140625" style="49" customWidth="1"/>
    <col min="3106" max="3106" width="15.33203125" style="49" customWidth="1"/>
    <col min="3107" max="3109" width="13.44140625" style="49" customWidth="1"/>
    <col min="3110" max="3110" width="14.44140625" style="49" bestFit="1" customWidth="1"/>
    <col min="3111" max="3111" width="14.109375" style="49" customWidth="1"/>
    <col min="3112" max="3112" width="13.109375" style="49" customWidth="1"/>
    <col min="3113" max="3115" width="13.88671875" style="49" customWidth="1"/>
    <col min="3116" max="3328" width="11.44140625" style="49"/>
    <col min="3329" max="3329" width="13.5546875" style="49" customWidth="1"/>
    <col min="3330" max="3330" width="12.6640625" style="49" customWidth="1"/>
    <col min="3331" max="3331" width="12.88671875" style="49" customWidth="1"/>
    <col min="3332" max="3332" width="14.5546875" style="49" customWidth="1"/>
    <col min="3333" max="3333" width="12.6640625" style="49" bestFit="1" customWidth="1"/>
    <col min="3334" max="3334" width="13" style="49" bestFit="1" customWidth="1"/>
    <col min="3335" max="3335" width="13.5546875" style="49" customWidth="1"/>
    <col min="3336" max="3336" width="14.44140625" style="49" bestFit="1" customWidth="1"/>
    <col min="3337" max="3337" width="13" style="49" bestFit="1" customWidth="1"/>
    <col min="3338" max="3338" width="13" style="49" customWidth="1"/>
    <col min="3339" max="3340" width="12.88671875" style="49" customWidth="1"/>
    <col min="3341" max="3341" width="13.109375" style="49" bestFit="1" customWidth="1"/>
    <col min="3342" max="3342" width="12.6640625" style="49" bestFit="1" customWidth="1"/>
    <col min="3343" max="3343" width="12.88671875" style="49" customWidth="1"/>
    <col min="3344" max="3344" width="13.5546875" style="49" customWidth="1"/>
    <col min="3345" max="3346" width="12.88671875" style="49" customWidth="1"/>
    <col min="3347" max="3347" width="16" style="49" customWidth="1"/>
    <col min="3348" max="3349" width="12.88671875" style="49" customWidth="1"/>
    <col min="3350" max="3350" width="10.5546875" style="49" customWidth="1"/>
    <col min="3351" max="3352" width="12.88671875" style="49" customWidth="1"/>
    <col min="3353" max="3353" width="13.109375" style="49" bestFit="1" customWidth="1"/>
    <col min="3354" max="3355" width="12.88671875" style="49" customWidth="1"/>
    <col min="3356" max="3356" width="15" style="49" customWidth="1"/>
    <col min="3357" max="3357" width="12.6640625" style="49" customWidth="1"/>
    <col min="3358" max="3358" width="12.88671875" style="49" customWidth="1"/>
    <col min="3359" max="3359" width="14" style="49" customWidth="1"/>
    <col min="3360" max="3361" width="13.44140625" style="49" customWidth="1"/>
    <col min="3362" max="3362" width="15.33203125" style="49" customWidth="1"/>
    <col min="3363" max="3365" width="13.44140625" style="49" customWidth="1"/>
    <col min="3366" max="3366" width="14.44140625" style="49" bestFit="1" customWidth="1"/>
    <col min="3367" max="3367" width="14.109375" style="49" customWidth="1"/>
    <col min="3368" max="3368" width="13.109375" style="49" customWidth="1"/>
    <col min="3369" max="3371" width="13.88671875" style="49" customWidth="1"/>
    <col min="3372" max="3584" width="11.44140625" style="49"/>
    <col min="3585" max="3585" width="13.5546875" style="49" customWidth="1"/>
    <col min="3586" max="3586" width="12.6640625" style="49" customWidth="1"/>
    <col min="3587" max="3587" width="12.88671875" style="49" customWidth="1"/>
    <col min="3588" max="3588" width="14.5546875" style="49" customWidth="1"/>
    <col min="3589" max="3589" width="12.6640625" style="49" bestFit="1" customWidth="1"/>
    <col min="3590" max="3590" width="13" style="49" bestFit="1" customWidth="1"/>
    <col min="3591" max="3591" width="13.5546875" style="49" customWidth="1"/>
    <col min="3592" max="3592" width="14.44140625" style="49" bestFit="1" customWidth="1"/>
    <col min="3593" max="3593" width="13" style="49" bestFit="1" customWidth="1"/>
    <col min="3594" max="3594" width="13" style="49" customWidth="1"/>
    <col min="3595" max="3596" width="12.88671875" style="49" customWidth="1"/>
    <col min="3597" max="3597" width="13.109375" style="49" bestFit="1" customWidth="1"/>
    <col min="3598" max="3598" width="12.6640625" style="49" bestFit="1" customWidth="1"/>
    <col min="3599" max="3599" width="12.88671875" style="49" customWidth="1"/>
    <col min="3600" max="3600" width="13.5546875" style="49" customWidth="1"/>
    <col min="3601" max="3602" width="12.88671875" style="49" customWidth="1"/>
    <col min="3603" max="3603" width="16" style="49" customWidth="1"/>
    <col min="3604" max="3605" width="12.88671875" style="49" customWidth="1"/>
    <col min="3606" max="3606" width="10.5546875" style="49" customWidth="1"/>
    <col min="3607" max="3608" width="12.88671875" style="49" customWidth="1"/>
    <col min="3609" max="3609" width="13.109375" style="49" bestFit="1" customWidth="1"/>
    <col min="3610" max="3611" width="12.88671875" style="49" customWidth="1"/>
    <col min="3612" max="3612" width="15" style="49" customWidth="1"/>
    <col min="3613" max="3613" width="12.6640625" style="49" customWidth="1"/>
    <col min="3614" max="3614" width="12.88671875" style="49" customWidth="1"/>
    <col min="3615" max="3615" width="14" style="49" customWidth="1"/>
    <col min="3616" max="3617" width="13.44140625" style="49" customWidth="1"/>
    <col min="3618" max="3618" width="15.33203125" style="49" customWidth="1"/>
    <col min="3619" max="3621" width="13.44140625" style="49" customWidth="1"/>
    <col min="3622" max="3622" width="14.44140625" style="49" bestFit="1" customWidth="1"/>
    <col min="3623" max="3623" width="14.109375" style="49" customWidth="1"/>
    <col min="3624" max="3624" width="13.109375" style="49" customWidth="1"/>
    <col min="3625" max="3627" width="13.88671875" style="49" customWidth="1"/>
    <col min="3628" max="3840" width="11.44140625" style="49"/>
    <col min="3841" max="3841" width="13.5546875" style="49" customWidth="1"/>
    <col min="3842" max="3842" width="12.6640625" style="49" customWidth="1"/>
    <col min="3843" max="3843" width="12.88671875" style="49" customWidth="1"/>
    <col min="3844" max="3844" width="14.5546875" style="49" customWidth="1"/>
    <col min="3845" max="3845" width="12.6640625" style="49" bestFit="1" customWidth="1"/>
    <col min="3846" max="3846" width="13" style="49" bestFit="1" customWidth="1"/>
    <col min="3847" max="3847" width="13.5546875" style="49" customWidth="1"/>
    <col min="3848" max="3848" width="14.44140625" style="49" bestFit="1" customWidth="1"/>
    <col min="3849" max="3849" width="13" style="49" bestFit="1" customWidth="1"/>
    <col min="3850" max="3850" width="13" style="49" customWidth="1"/>
    <col min="3851" max="3852" width="12.88671875" style="49" customWidth="1"/>
    <col min="3853" max="3853" width="13.109375" style="49" bestFit="1" customWidth="1"/>
    <col min="3854" max="3854" width="12.6640625" style="49" bestFit="1" customWidth="1"/>
    <col min="3855" max="3855" width="12.88671875" style="49" customWidth="1"/>
    <col min="3856" max="3856" width="13.5546875" style="49" customWidth="1"/>
    <col min="3857" max="3858" width="12.88671875" style="49" customWidth="1"/>
    <col min="3859" max="3859" width="16" style="49" customWidth="1"/>
    <col min="3860" max="3861" width="12.88671875" style="49" customWidth="1"/>
    <col min="3862" max="3862" width="10.5546875" style="49" customWidth="1"/>
    <col min="3863" max="3864" width="12.88671875" style="49" customWidth="1"/>
    <col min="3865" max="3865" width="13.109375" style="49" bestFit="1" customWidth="1"/>
    <col min="3866" max="3867" width="12.88671875" style="49" customWidth="1"/>
    <col min="3868" max="3868" width="15" style="49" customWidth="1"/>
    <col min="3869" max="3869" width="12.6640625" style="49" customWidth="1"/>
    <col min="3870" max="3870" width="12.88671875" style="49" customWidth="1"/>
    <col min="3871" max="3871" width="14" style="49" customWidth="1"/>
    <col min="3872" max="3873" width="13.44140625" style="49" customWidth="1"/>
    <col min="3874" max="3874" width="15.33203125" style="49" customWidth="1"/>
    <col min="3875" max="3877" width="13.44140625" style="49" customWidth="1"/>
    <col min="3878" max="3878" width="14.44140625" style="49" bestFit="1" customWidth="1"/>
    <col min="3879" max="3879" width="14.109375" style="49" customWidth="1"/>
    <col min="3880" max="3880" width="13.109375" style="49" customWidth="1"/>
    <col min="3881" max="3883" width="13.88671875" style="49" customWidth="1"/>
    <col min="3884" max="4096" width="11.44140625" style="49"/>
    <col min="4097" max="4097" width="13.5546875" style="49" customWidth="1"/>
    <col min="4098" max="4098" width="12.6640625" style="49" customWidth="1"/>
    <col min="4099" max="4099" width="12.88671875" style="49" customWidth="1"/>
    <col min="4100" max="4100" width="14.5546875" style="49" customWidth="1"/>
    <col min="4101" max="4101" width="12.6640625" style="49" bestFit="1" customWidth="1"/>
    <col min="4102" max="4102" width="13" style="49" bestFit="1" customWidth="1"/>
    <col min="4103" max="4103" width="13.5546875" style="49" customWidth="1"/>
    <col min="4104" max="4104" width="14.44140625" style="49" bestFit="1" customWidth="1"/>
    <col min="4105" max="4105" width="13" style="49" bestFit="1" customWidth="1"/>
    <col min="4106" max="4106" width="13" style="49" customWidth="1"/>
    <col min="4107" max="4108" width="12.88671875" style="49" customWidth="1"/>
    <col min="4109" max="4109" width="13.109375" style="49" bestFit="1" customWidth="1"/>
    <col min="4110" max="4110" width="12.6640625" style="49" bestFit="1" customWidth="1"/>
    <col min="4111" max="4111" width="12.88671875" style="49" customWidth="1"/>
    <col min="4112" max="4112" width="13.5546875" style="49" customWidth="1"/>
    <col min="4113" max="4114" width="12.88671875" style="49" customWidth="1"/>
    <col min="4115" max="4115" width="16" style="49" customWidth="1"/>
    <col min="4116" max="4117" width="12.88671875" style="49" customWidth="1"/>
    <col min="4118" max="4118" width="10.5546875" style="49" customWidth="1"/>
    <col min="4119" max="4120" width="12.88671875" style="49" customWidth="1"/>
    <col min="4121" max="4121" width="13.109375" style="49" bestFit="1" customWidth="1"/>
    <col min="4122" max="4123" width="12.88671875" style="49" customWidth="1"/>
    <col min="4124" max="4124" width="15" style="49" customWidth="1"/>
    <col min="4125" max="4125" width="12.6640625" style="49" customWidth="1"/>
    <col min="4126" max="4126" width="12.88671875" style="49" customWidth="1"/>
    <col min="4127" max="4127" width="14" style="49" customWidth="1"/>
    <col min="4128" max="4129" width="13.44140625" style="49" customWidth="1"/>
    <col min="4130" max="4130" width="15.33203125" style="49" customWidth="1"/>
    <col min="4131" max="4133" width="13.44140625" style="49" customWidth="1"/>
    <col min="4134" max="4134" width="14.44140625" style="49" bestFit="1" customWidth="1"/>
    <col min="4135" max="4135" width="14.109375" style="49" customWidth="1"/>
    <col min="4136" max="4136" width="13.109375" style="49" customWidth="1"/>
    <col min="4137" max="4139" width="13.88671875" style="49" customWidth="1"/>
    <col min="4140" max="4352" width="11.44140625" style="49"/>
    <col min="4353" max="4353" width="13.5546875" style="49" customWidth="1"/>
    <col min="4354" max="4354" width="12.6640625" style="49" customWidth="1"/>
    <col min="4355" max="4355" width="12.88671875" style="49" customWidth="1"/>
    <col min="4356" max="4356" width="14.5546875" style="49" customWidth="1"/>
    <col min="4357" max="4357" width="12.6640625" style="49" bestFit="1" customWidth="1"/>
    <col min="4358" max="4358" width="13" style="49" bestFit="1" customWidth="1"/>
    <col min="4359" max="4359" width="13.5546875" style="49" customWidth="1"/>
    <col min="4360" max="4360" width="14.44140625" style="49" bestFit="1" customWidth="1"/>
    <col min="4361" max="4361" width="13" style="49" bestFit="1" customWidth="1"/>
    <col min="4362" max="4362" width="13" style="49" customWidth="1"/>
    <col min="4363" max="4364" width="12.88671875" style="49" customWidth="1"/>
    <col min="4365" max="4365" width="13.109375" style="49" bestFit="1" customWidth="1"/>
    <col min="4366" max="4366" width="12.6640625" style="49" bestFit="1" customWidth="1"/>
    <col min="4367" max="4367" width="12.88671875" style="49" customWidth="1"/>
    <col min="4368" max="4368" width="13.5546875" style="49" customWidth="1"/>
    <col min="4369" max="4370" width="12.88671875" style="49" customWidth="1"/>
    <col min="4371" max="4371" width="16" style="49" customWidth="1"/>
    <col min="4372" max="4373" width="12.88671875" style="49" customWidth="1"/>
    <col min="4374" max="4374" width="10.5546875" style="49" customWidth="1"/>
    <col min="4375" max="4376" width="12.88671875" style="49" customWidth="1"/>
    <col min="4377" max="4377" width="13.109375" style="49" bestFit="1" customWidth="1"/>
    <col min="4378" max="4379" width="12.88671875" style="49" customWidth="1"/>
    <col min="4380" max="4380" width="15" style="49" customWidth="1"/>
    <col min="4381" max="4381" width="12.6640625" style="49" customWidth="1"/>
    <col min="4382" max="4382" width="12.88671875" style="49" customWidth="1"/>
    <col min="4383" max="4383" width="14" style="49" customWidth="1"/>
    <col min="4384" max="4385" width="13.44140625" style="49" customWidth="1"/>
    <col min="4386" max="4386" width="15.33203125" style="49" customWidth="1"/>
    <col min="4387" max="4389" width="13.44140625" style="49" customWidth="1"/>
    <col min="4390" max="4390" width="14.44140625" style="49" bestFit="1" customWidth="1"/>
    <col min="4391" max="4391" width="14.109375" style="49" customWidth="1"/>
    <col min="4392" max="4392" width="13.109375" style="49" customWidth="1"/>
    <col min="4393" max="4395" width="13.88671875" style="49" customWidth="1"/>
    <col min="4396" max="4608" width="11.44140625" style="49"/>
    <col min="4609" max="4609" width="13.5546875" style="49" customWidth="1"/>
    <col min="4610" max="4610" width="12.6640625" style="49" customWidth="1"/>
    <col min="4611" max="4611" width="12.88671875" style="49" customWidth="1"/>
    <col min="4612" max="4612" width="14.5546875" style="49" customWidth="1"/>
    <col min="4613" max="4613" width="12.6640625" style="49" bestFit="1" customWidth="1"/>
    <col min="4614" max="4614" width="13" style="49" bestFit="1" customWidth="1"/>
    <col min="4615" max="4615" width="13.5546875" style="49" customWidth="1"/>
    <col min="4616" max="4616" width="14.44140625" style="49" bestFit="1" customWidth="1"/>
    <col min="4617" max="4617" width="13" style="49" bestFit="1" customWidth="1"/>
    <col min="4618" max="4618" width="13" style="49" customWidth="1"/>
    <col min="4619" max="4620" width="12.88671875" style="49" customWidth="1"/>
    <col min="4621" max="4621" width="13.109375" style="49" bestFit="1" customWidth="1"/>
    <col min="4622" max="4622" width="12.6640625" style="49" bestFit="1" customWidth="1"/>
    <col min="4623" max="4623" width="12.88671875" style="49" customWidth="1"/>
    <col min="4624" max="4624" width="13.5546875" style="49" customWidth="1"/>
    <col min="4625" max="4626" width="12.88671875" style="49" customWidth="1"/>
    <col min="4627" max="4627" width="16" style="49" customWidth="1"/>
    <col min="4628" max="4629" width="12.88671875" style="49" customWidth="1"/>
    <col min="4630" max="4630" width="10.5546875" style="49" customWidth="1"/>
    <col min="4631" max="4632" width="12.88671875" style="49" customWidth="1"/>
    <col min="4633" max="4633" width="13.109375" style="49" bestFit="1" customWidth="1"/>
    <col min="4634" max="4635" width="12.88671875" style="49" customWidth="1"/>
    <col min="4636" max="4636" width="15" style="49" customWidth="1"/>
    <col min="4637" max="4637" width="12.6640625" style="49" customWidth="1"/>
    <col min="4638" max="4638" width="12.88671875" style="49" customWidth="1"/>
    <col min="4639" max="4639" width="14" style="49" customWidth="1"/>
    <col min="4640" max="4641" width="13.44140625" style="49" customWidth="1"/>
    <col min="4642" max="4642" width="15.33203125" style="49" customWidth="1"/>
    <col min="4643" max="4645" width="13.44140625" style="49" customWidth="1"/>
    <col min="4646" max="4646" width="14.44140625" style="49" bestFit="1" customWidth="1"/>
    <col min="4647" max="4647" width="14.109375" style="49" customWidth="1"/>
    <col min="4648" max="4648" width="13.109375" style="49" customWidth="1"/>
    <col min="4649" max="4651" width="13.88671875" style="49" customWidth="1"/>
    <col min="4652" max="4864" width="11.44140625" style="49"/>
    <col min="4865" max="4865" width="13.5546875" style="49" customWidth="1"/>
    <col min="4866" max="4866" width="12.6640625" style="49" customWidth="1"/>
    <col min="4867" max="4867" width="12.88671875" style="49" customWidth="1"/>
    <col min="4868" max="4868" width="14.5546875" style="49" customWidth="1"/>
    <col min="4869" max="4869" width="12.6640625" style="49" bestFit="1" customWidth="1"/>
    <col min="4870" max="4870" width="13" style="49" bestFit="1" customWidth="1"/>
    <col min="4871" max="4871" width="13.5546875" style="49" customWidth="1"/>
    <col min="4872" max="4872" width="14.44140625" style="49" bestFit="1" customWidth="1"/>
    <col min="4873" max="4873" width="13" style="49" bestFit="1" customWidth="1"/>
    <col min="4874" max="4874" width="13" style="49" customWidth="1"/>
    <col min="4875" max="4876" width="12.88671875" style="49" customWidth="1"/>
    <col min="4877" max="4877" width="13.109375" style="49" bestFit="1" customWidth="1"/>
    <col min="4878" max="4878" width="12.6640625" style="49" bestFit="1" customWidth="1"/>
    <col min="4879" max="4879" width="12.88671875" style="49" customWidth="1"/>
    <col min="4880" max="4880" width="13.5546875" style="49" customWidth="1"/>
    <col min="4881" max="4882" width="12.88671875" style="49" customWidth="1"/>
    <col min="4883" max="4883" width="16" style="49" customWidth="1"/>
    <col min="4884" max="4885" width="12.88671875" style="49" customWidth="1"/>
    <col min="4886" max="4886" width="10.5546875" style="49" customWidth="1"/>
    <col min="4887" max="4888" width="12.88671875" style="49" customWidth="1"/>
    <col min="4889" max="4889" width="13.109375" style="49" bestFit="1" customWidth="1"/>
    <col min="4890" max="4891" width="12.88671875" style="49" customWidth="1"/>
    <col min="4892" max="4892" width="15" style="49" customWidth="1"/>
    <col min="4893" max="4893" width="12.6640625" style="49" customWidth="1"/>
    <col min="4894" max="4894" width="12.88671875" style="49" customWidth="1"/>
    <col min="4895" max="4895" width="14" style="49" customWidth="1"/>
    <col min="4896" max="4897" width="13.44140625" style="49" customWidth="1"/>
    <col min="4898" max="4898" width="15.33203125" style="49" customWidth="1"/>
    <col min="4899" max="4901" width="13.44140625" style="49" customWidth="1"/>
    <col min="4902" max="4902" width="14.44140625" style="49" bestFit="1" customWidth="1"/>
    <col min="4903" max="4903" width="14.109375" style="49" customWidth="1"/>
    <col min="4904" max="4904" width="13.109375" style="49" customWidth="1"/>
    <col min="4905" max="4907" width="13.88671875" style="49" customWidth="1"/>
    <col min="4908" max="5120" width="11.44140625" style="49"/>
    <col min="5121" max="5121" width="13.5546875" style="49" customWidth="1"/>
    <col min="5122" max="5122" width="12.6640625" style="49" customWidth="1"/>
    <col min="5123" max="5123" width="12.88671875" style="49" customWidth="1"/>
    <col min="5124" max="5124" width="14.5546875" style="49" customWidth="1"/>
    <col min="5125" max="5125" width="12.6640625" style="49" bestFit="1" customWidth="1"/>
    <col min="5126" max="5126" width="13" style="49" bestFit="1" customWidth="1"/>
    <col min="5127" max="5127" width="13.5546875" style="49" customWidth="1"/>
    <col min="5128" max="5128" width="14.44140625" style="49" bestFit="1" customWidth="1"/>
    <col min="5129" max="5129" width="13" style="49" bestFit="1" customWidth="1"/>
    <col min="5130" max="5130" width="13" style="49" customWidth="1"/>
    <col min="5131" max="5132" width="12.88671875" style="49" customWidth="1"/>
    <col min="5133" max="5133" width="13.109375" style="49" bestFit="1" customWidth="1"/>
    <col min="5134" max="5134" width="12.6640625" style="49" bestFit="1" customWidth="1"/>
    <col min="5135" max="5135" width="12.88671875" style="49" customWidth="1"/>
    <col min="5136" max="5136" width="13.5546875" style="49" customWidth="1"/>
    <col min="5137" max="5138" width="12.88671875" style="49" customWidth="1"/>
    <col min="5139" max="5139" width="16" style="49" customWidth="1"/>
    <col min="5140" max="5141" width="12.88671875" style="49" customWidth="1"/>
    <col min="5142" max="5142" width="10.5546875" style="49" customWidth="1"/>
    <col min="5143" max="5144" width="12.88671875" style="49" customWidth="1"/>
    <col min="5145" max="5145" width="13.109375" style="49" bestFit="1" customWidth="1"/>
    <col min="5146" max="5147" width="12.88671875" style="49" customWidth="1"/>
    <col min="5148" max="5148" width="15" style="49" customWidth="1"/>
    <col min="5149" max="5149" width="12.6640625" style="49" customWidth="1"/>
    <col min="5150" max="5150" width="12.88671875" style="49" customWidth="1"/>
    <col min="5151" max="5151" width="14" style="49" customWidth="1"/>
    <col min="5152" max="5153" width="13.44140625" style="49" customWidth="1"/>
    <col min="5154" max="5154" width="15.33203125" style="49" customWidth="1"/>
    <col min="5155" max="5157" width="13.44140625" style="49" customWidth="1"/>
    <col min="5158" max="5158" width="14.44140625" style="49" bestFit="1" customWidth="1"/>
    <col min="5159" max="5159" width="14.109375" style="49" customWidth="1"/>
    <col min="5160" max="5160" width="13.109375" style="49" customWidth="1"/>
    <col min="5161" max="5163" width="13.88671875" style="49" customWidth="1"/>
    <col min="5164" max="5376" width="11.44140625" style="49"/>
    <col min="5377" max="5377" width="13.5546875" style="49" customWidth="1"/>
    <col min="5378" max="5378" width="12.6640625" style="49" customWidth="1"/>
    <col min="5379" max="5379" width="12.88671875" style="49" customWidth="1"/>
    <col min="5380" max="5380" width="14.5546875" style="49" customWidth="1"/>
    <col min="5381" max="5381" width="12.6640625" style="49" bestFit="1" customWidth="1"/>
    <col min="5382" max="5382" width="13" style="49" bestFit="1" customWidth="1"/>
    <col min="5383" max="5383" width="13.5546875" style="49" customWidth="1"/>
    <col min="5384" max="5384" width="14.44140625" style="49" bestFit="1" customWidth="1"/>
    <col min="5385" max="5385" width="13" style="49" bestFit="1" customWidth="1"/>
    <col min="5386" max="5386" width="13" style="49" customWidth="1"/>
    <col min="5387" max="5388" width="12.88671875" style="49" customWidth="1"/>
    <col min="5389" max="5389" width="13.109375" style="49" bestFit="1" customWidth="1"/>
    <col min="5390" max="5390" width="12.6640625" style="49" bestFit="1" customWidth="1"/>
    <col min="5391" max="5391" width="12.88671875" style="49" customWidth="1"/>
    <col min="5392" max="5392" width="13.5546875" style="49" customWidth="1"/>
    <col min="5393" max="5394" width="12.88671875" style="49" customWidth="1"/>
    <col min="5395" max="5395" width="16" style="49" customWidth="1"/>
    <col min="5396" max="5397" width="12.88671875" style="49" customWidth="1"/>
    <col min="5398" max="5398" width="10.5546875" style="49" customWidth="1"/>
    <col min="5399" max="5400" width="12.88671875" style="49" customWidth="1"/>
    <col min="5401" max="5401" width="13.109375" style="49" bestFit="1" customWidth="1"/>
    <col min="5402" max="5403" width="12.88671875" style="49" customWidth="1"/>
    <col min="5404" max="5404" width="15" style="49" customWidth="1"/>
    <col min="5405" max="5405" width="12.6640625" style="49" customWidth="1"/>
    <col min="5406" max="5406" width="12.88671875" style="49" customWidth="1"/>
    <col min="5407" max="5407" width="14" style="49" customWidth="1"/>
    <col min="5408" max="5409" width="13.44140625" style="49" customWidth="1"/>
    <col min="5410" max="5410" width="15.33203125" style="49" customWidth="1"/>
    <col min="5411" max="5413" width="13.44140625" style="49" customWidth="1"/>
    <col min="5414" max="5414" width="14.44140625" style="49" bestFit="1" customWidth="1"/>
    <col min="5415" max="5415" width="14.109375" style="49" customWidth="1"/>
    <col min="5416" max="5416" width="13.109375" style="49" customWidth="1"/>
    <col min="5417" max="5419" width="13.88671875" style="49" customWidth="1"/>
    <col min="5420" max="5632" width="11.44140625" style="49"/>
    <col min="5633" max="5633" width="13.5546875" style="49" customWidth="1"/>
    <col min="5634" max="5634" width="12.6640625" style="49" customWidth="1"/>
    <col min="5635" max="5635" width="12.88671875" style="49" customWidth="1"/>
    <col min="5636" max="5636" width="14.5546875" style="49" customWidth="1"/>
    <col min="5637" max="5637" width="12.6640625" style="49" bestFit="1" customWidth="1"/>
    <col min="5638" max="5638" width="13" style="49" bestFit="1" customWidth="1"/>
    <col min="5639" max="5639" width="13.5546875" style="49" customWidth="1"/>
    <col min="5640" max="5640" width="14.44140625" style="49" bestFit="1" customWidth="1"/>
    <col min="5641" max="5641" width="13" style="49" bestFit="1" customWidth="1"/>
    <col min="5642" max="5642" width="13" style="49" customWidth="1"/>
    <col min="5643" max="5644" width="12.88671875" style="49" customWidth="1"/>
    <col min="5645" max="5645" width="13.109375" style="49" bestFit="1" customWidth="1"/>
    <col min="5646" max="5646" width="12.6640625" style="49" bestFit="1" customWidth="1"/>
    <col min="5647" max="5647" width="12.88671875" style="49" customWidth="1"/>
    <col min="5648" max="5648" width="13.5546875" style="49" customWidth="1"/>
    <col min="5649" max="5650" width="12.88671875" style="49" customWidth="1"/>
    <col min="5651" max="5651" width="16" style="49" customWidth="1"/>
    <col min="5652" max="5653" width="12.88671875" style="49" customWidth="1"/>
    <col min="5654" max="5654" width="10.5546875" style="49" customWidth="1"/>
    <col min="5655" max="5656" width="12.88671875" style="49" customWidth="1"/>
    <col min="5657" max="5657" width="13.109375" style="49" bestFit="1" customWidth="1"/>
    <col min="5658" max="5659" width="12.88671875" style="49" customWidth="1"/>
    <col min="5660" max="5660" width="15" style="49" customWidth="1"/>
    <col min="5661" max="5661" width="12.6640625" style="49" customWidth="1"/>
    <col min="5662" max="5662" width="12.88671875" style="49" customWidth="1"/>
    <col min="5663" max="5663" width="14" style="49" customWidth="1"/>
    <col min="5664" max="5665" width="13.44140625" style="49" customWidth="1"/>
    <col min="5666" max="5666" width="15.33203125" style="49" customWidth="1"/>
    <col min="5667" max="5669" width="13.44140625" style="49" customWidth="1"/>
    <col min="5670" max="5670" width="14.44140625" style="49" bestFit="1" customWidth="1"/>
    <col min="5671" max="5671" width="14.109375" style="49" customWidth="1"/>
    <col min="5672" max="5672" width="13.109375" style="49" customWidth="1"/>
    <col min="5673" max="5675" width="13.88671875" style="49" customWidth="1"/>
    <col min="5676" max="5888" width="11.44140625" style="49"/>
    <col min="5889" max="5889" width="13.5546875" style="49" customWidth="1"/>
    <col min="5890" max="5890" width="12.6640625" style="49" customWidth="1"/>
    <col min="5891" max="5891" width="12.88671875" style="49" customWidth="1"/>
    <col min="5892" max="5892" width="14.5546875" style="49" customWidth="1"/>
    <col min="5893" max="5893" width="12.6640625" style="49" bestFit="1" customWidth="1"/>
    <col min="5894" max="5894" width="13" style="49" bestFit="1" customWidth="1"/>
    <col min="5895" max="5895" width="13.5546875" style="49" customWidth="1"/>
    <col min="5896" max="5896" width="14.44140625" style="49" bestFit="1" customWidth="1"/>
    <col min="5897" max="5897" width="13" style="49" bestFit="1" customWidth="1"/>
    <col min="5898" max="5898" width="13" style="49" customWidth="1"/>
    <col min="5899" max="5900" width="12.88671875" style="49" customWidth="1"/>
    <col min="5901" max="5901" width="13.109375" style="49" bestFit="1" customWidth="1"/>
    <col min="5902" max="5902" width="12.6640625" style="49" bestFit="1" customWidth="1"/>
    <col min="5903" max="5903" width="12.88671875" style="49" customWidth="1"/>
    <col min="5904" max="5904" width="13.5546875" style="49" customWidth="1"/>
    <col min="5905" max="5906" width="12.88671875" style="49" customWidth="1"/>
    <col min="5907" max="5907" width="16" style="49" customWidth="1"/>
    <col min="5908" max="5909" width="12.88671875" style="49" customWidth="1"/>
    <col min="5910" max="5910" width="10.5546875" style="49" customWidth="1"/>
    <col min="5911" max="5912" width="12.88671875" style="49" customWidth="1"/>
    <col min="5913" max="5913" width="13.109375" style="49" bestFit="1" customWidth="1"/>
    <col min="5914" max="5915" width="12.88671875" style="49" customWidth="1"/>
    <col min="5916" max="5916" width="15" style="49" customWidth="1"/>
    <col min="5917" max="5917" width="12.6640625" style="49" customWidth="1"/>
    <col min="5918" max="5918" width="12.88671875" style="49" customWidth="1"/>
    <col min="5919" max="5919" width="14" style="49" customWidth="1"/>
    <col min="5920" max="5921" width="13.44140625" style="49" customWidth="1"/>
    <col min="5922" max="5922" width="15.33203125" style="49" customWidth="1"/>
    <col min="5923" max="5925" width="13.44140625" style="49" customWidth="1"/>
    <col min="5926" max="5926" width="14.44140625" style="49" bestFit="1" customWidth="1"/>
    <col min="5927" max="5927" width="14.109375" style="49" customWidth="1"/>
    <col min="5928" max="5928" width="13.109375" style="49" customWidth="1"/>
    <col min="5929" max="5931" width="13.88671875" style="49" customWidth="1"/>
    <col min="5932" max="6144" width="11.44140625" style="49"/>
    <col min="6145" max="6145" width="13.5546875" style="49" customWidth="1"/>
    <col min="6146" max="6146" width="12.6640625" style="49" customWidth="1"/>
    <col min="6147" max="6147" width="12.88671875" style="49" customWidth="1"/>
    <col min="6148" max="6148" width="14.5546875" style="49" customWidth="1"/>
    <col min="6149" max="6149" width="12.6640625" style="49" bestFit="1" customWidth="1"/>
    <col min="6150" max="6150" width="13" style="49" bestFit="1" customWidth="1"/>
    <col min="6151" max="6151" width="13.5546875" style="49" customWidth="1"/>
    <col min="6152" max="6152" width="14.44140625" style="49" bestFit="1" customWidth="1"/>
    <col min="6153" max="6153" width="13" style="49" bestFit="1" customWidth="1"/>
    <col min="6154" max="6154" width="13" style="49" customWidth="1"/>
    <col min="6155" max="6156" width="12.88671875" style="49" customWidth="1"/>
    <col min="6157" max="6157" width="13.109375" style="49" bestFit="1" customWidth="1"/>
    <col min="6158" max="6158" width="12.6640625" style="49" bestFit="1" customWidth="1"/>
    <col min="6159" max="6159" width="12.88671875" style="49" customWidth="1"/>
    <col min="6160" max="6160" width="13.5546875" style="49" customWidth="1"/>
    <col min="6161" max="6162" width="12.88671875" style="49" customWidth="1"/>
    <col min="6163" max="6163" width="16" style="49" customWidth="1"/>
    <col min="6164" max="6165" width="12.88671875" style="49" customWidth="1"/>
    <col min="6166" max="6166" width="10.5546875" style="49" customWidth="1"/>
    <col min="6167" max="6168" width="12.88671875" style="49" customWidth="1"/>
    <col min="6169" max="6169" width="13.109375" style="49" bestFit="1" customWidth="1"/>
    <col min="6170" max="6171" width="12.88671875" style="49" customWidth="1"/>
    <col min="6172" max="6172" width="15" style="49" customWidth="1"/>
    <col min="6173" max="6173" width="12.6640625" style="49" customWidth="1"/>
    <col min="6174" max="6174" width="12.88671875" style="49" customWidth="1"/>
    <col min="6175" max="6175" width="14" style="49" customWidth="1"/>
    <col min="6176" max="6177" width="13.44140625" style="49" customWidth="1"/>
    <col min="6178" max="6178" width="15.33203125" style="49" customWidth="1"/>
    <col min="6179" max="6181" width="13.44140625" style="49" customWidth="1"/>
    <col min="6182" max="6182" width="14.44140625" style="49" bestFit="1" customWidth="1"/>
    <col min="6183" max="6183" width="14.109375" style="49" customWidth="1"/>
    <col min="6184" max="6184" width="13.109375" style="49" customWidth="1"/>
    <col min="6185" max="6187" width="13.88671875" style="49" customWidth="1"/>
    <col min="6188" max="6400" width="11.44140625" style="49"/>
    <col min="6401" max="6401" width="13.5546875" style="49" customWidth="1"/>
    <col min="6402" max="6402" width="12.6640625" style="49" customWidth="1"/>
    <col min="6403" max="6403" width="12.88671875" style="49" customWidth="1"/>
    <col min="6404" max="6404" width="14.5546875" style="49" customWidth="1"/>
    <col min="6405" max="6405" width="12.6640625" style="49" bestFit="1" customWidth="1"/>
    <col min="6406" max="6406" width="13" style="49" bestFit="1" customWidth="1"/>
    <col min="6407" max="6407" width="13.5546875" style="49" customWidth="1"/>
    <col min="6408" max="6408" width="14.44140625" style="49" bestFit="1" customWidth="1"/>
    <col min="6409" max="6409" width="13" style="49" bestFit="1" customWidth="1"/>
    <col min="6410" max="6410" width="13" style="49" customWidth="1"/>
    <col min="6411" max="6412" width="12.88671875" style="49" customWidth="1"/>
    <col min="6413" max="6413" width="13.109375" style="49" bestFit="1" customWidth="1"/>
    <col min="6414" max="6414" width="12.6640625" style="49" bestFit="1" customWidth="1"/>
    <col min="6415" max="6415" width="12.88671875" style="49" customWidth="1"/>
    <col min="6416" max="6416" width="13.5546875" style="49" customWidth="1"/>
    <col min="6417" max="6418" width="12.88671875" style="49" customWidth="1"/>
    <col min="6419" max="6419" width="16" style="49" customWidth="1"/>
    <col min="6420" max="6421" width="12.88671875" style="49" customWidth="1"/>
    <col min="6422" max="6422" width="10.5546875" style="49" customWidth="1"/>
    <col min="6423" max="6424" width="12.88671875" style="49" customWidth="1"/>
    <col min="6425" max="6425" width="13.109375" style="49" bestFit="1" customWidth="1"/>
    <col min="6426" max="6427" width="12.88671875" style="49" customWidth="1"/>
    <col min="6428" max="6428" width="15" style="49" customWidth="1"/>
    <col min="6429" max="6429" width="12.6640625" style="49" customWidth="1"/>
    <col min="6430" max="6430" width="12.88671875" style="49" customWidth="1"/>
    <col min="6431" max="6431" width="14" style="49" customWidth="1"/>
    <col min="6432" max="6433" width="13.44140625" style="49" customWidth="1"/>
    <col min="6434" max="6434" width="15.33203125" style="49" customWidth="1"/>
    <col min="6435" max="6437" width="13.44140625" style="49" customWidth="1"/>
    <col min="6438" max="6438" width="14.44140625" style="49" bestFit="1" customWidth="1"/>
    <col min="6439" max="6439" width="14.109375" style="49" customWidth="1"/>
    <col min="6440" max="6440" width="13.109375" style="49" customWidth="1"/>
    <col min="6441" max="6443" width="13.88671875" style="49" customWidth="1"/>
    <col min="6444" max="6656" width="11.44140625" style="49"/>
    <col min="6657" max="6657" width="13.5546875" style="49" customWidth="1"/>
    <col min="6658" max="6658" width="12.6640625" style="49" customWidth="1"/>
    <col min="6659" max="6659" width="12.88671875" style="49" customWidth="1"/>
    <col min="6660" max="6660" width="14.5546875" style="49" customWidth="1"/>
    <col min="6661" max="6661" width="12.6640625" style="49" bestFit="1" customWidth="1"/>
    <col min="6662" max="6662" width="13" style="49" bestFit="1" customWidth="1"/>
    <col min="6663" max="6663" width="13.5546875" style="49" customWidth="1"/>
    <col min="6664" max="6664" width="14.44140625" style="49" bestFit="1" customWidth="1"/>
    <col min="6665" max="6665" width="13" style="49" bestFit="1" customWidth="1"/>
    <col min="6666" max="6666" width="13" style="49" customWidth="1"/>
    <col min="6667" max="6668" width="12.88671875" style="49" customWidth="1"/>
    <col min="6669" max="6669" width="13.109375" style="49" bestFit="1" customWidth="1"/>
    <col min="6670" max="6670" width="12.6640625" style="49" bestFit="1" customWidth="1"/>
    <col min="6671" max="6671" width="12.88671875" style="49" customWidth="1"/>
    <col min="6672" max="6672" width="13.5546875" style="49" customWidth="1"/>
    <col min="6673" max="6674" width="12.88671875" style="49" customWidth="1"/>
    <col min="6675" max="6675" width="16" style="49" customWidth="1"/>
    <col min="6676" max="6677" width="12.88671875" style="49" customWidth="1"/>
    <col min="6678" max="6678" width="10.5546875" style="49" customWidth="1"/>
    <col min="6679" max="6680" width="12.88671875" style="49" customWidth="1"/>
    <col min="6681" max="6681" width="13.109375" style="49" bestFit="1" customWidth="1"/>
    <col min="6682" max="6683" width="12.88671875" style="49" customWidth="1"/>
    <col min="6684" max="6684" width="15" style="49" customWidth="1"/>
    <col min="6685" max="6685" width="12.6640625" style="49" customWidth="1"/>
    <col min="6686" max="6686" width="12.88671875" style="49" customWidth="1"/>
    <col min="6687" max="6687" width="14" style="49" customWidth="1"/>
    <col min="6688" max="6689" width="13.44140625" style="49" customWidth="1"/>
    <col min="6690" max="6690" width="15.33203125" style="49" customWidth="1"/>
    <col min="6691" max="6693" width="13.44140625" style="49" customWidth="1"/>
    <col min="6694" max="6694" width="14.44140625" style="49" bestFit="1" customWidth="1"/>
    <col min="6695" max="6695" width="14.109375" style="49" customWidth="1"/>
    <col min="6696" max="6696" width="13.109375" style="49" customWidth="1"/>
    <col min="6697" max="6699" width="13.88671875" style="49" customWidth="1"/>
    <col min="6700" max="6912" width="11.44140625" style="49"/>
    <col min="6913" max="6913" width="13.5546875" style="49" customWidth="1"/>
    <col min="6914" max="6914" width="12.6640625" style="49" customWidth="1"/>
    <col min="6915" max="6915" width="12.88671875" style="49" customWidth="1"/>
    <col min="6916" max="6916" width="14.5546875" style="49" customWidth="1"/>
    <col min="6917" max="6917" width="12.6640625" style="49" bestFit="1" customWidth="1"/>
    <col min="6918" max="6918" width="13" style="49" bestFit="1" customWidth="1"/>
    <col min="6919" max="6919" width="13.5546875" style="49" customWidth="1"/>
    <col min="6920" max="6920" width="14.44140625" style="49" bestFit="1" customWidth="1"/>
    <col min="6921" max="6921" width="13" style="49" bestFit="1" customWidth="1"/>
    <col min="6922" max="6922" width="13" style="49" customWidth="1"/>
    <col min="6923" max="6924" width="12.88671875" style="49" customWidth="1"/>
    <col min="6925" max="6925" width="13.109375" style="49" bestFit="1" customWidth="1"/>
    <col min="6926" max="6926" width="12.6640625" style="49" bestFit="1" customWidth="1"/>
    <col min="6927" max="6927" width="12.88671875" style="49" customWidth="1"/>
    <col min="6928" max="6928" width="13.5546875" style="49" customWidth="1"/>
    <col min="6929" max="6930" width="12.88671875" style="49" customWidth="1"/>
    <col min="6931" max="6931" width="16" style="49" customWidth="1"/>
    <col min="6932" max="6933" width="12.88671875" style="49" customWidth="1"/>
    <col min="6934" max="6934" width="10.5546875" style="49" customWidth="1"/>
    <col min="6935" max="6936" width="12.88671875" style="49" customWidth="1"/>
    <col min="6937" max="6937" width="13.109375" style="49" bestFit="1" customWidth="1"/>
    <col min="6938" max="6939" width="12.88671875" style="49" customWidth="1"/>
    <col min="6940" max="6940" width="15" style="49" customWidth="1"/>
    <col min="6941" max="6941" width="12.6640625" style="49" customWidth="1"/>
    <col min="6942" max="6942" width="12.88671875" style="49" customWidth="1"/>
    <col min="6943" max="6943" width="14" style="49" customWidth="1"/>
    <col min="6944" max="6945" width="13.44140625" style="49" customWidth="1"/>
    <col min="6946" max="6946" width="15.33203125" style="49" customWidth="1"/>
    <col min="6947" max="6949" width="13.44140625" style="49" customWidth="1"/>
    <col min="6950" max="6950" width="14.44140625" style="49" bestFit="1" customWidth="1"/>
    <col min="6951" max="6951" width="14.109375" style="49" customWidth="1"/>
    <col min="6952" max="6952" width="13.109375" style="49" customWidth="1"/>
    <col min="6953" max="6955" width="13.88671875" style="49" customWidth="1"/>
    <col min="6956" max="7168" width="11.44140625" style="49"/>
    <col min="7169" max="7169" width="13.5546875" style="49" customWidth="1"/>
    <col min="7170" max="7170" width="12.6640625" style="49" customWidth="1"/>
    <col min="7171" max="7171" width="12.88671875" style="49" customWidth="1"/>
    <col min="7172" max="7172" width="14.5546875" style="49" customWidth="1"/>
    <col min="7173" max="7173" width="12.6640625" style="49" bestFit="1" customWidth="1"/>
    <col min="7174" max="7174" width="13" style="49" bestFit="1" customWidth="1"/>
    <col min="7175" max="7175" width="13.5546875" style="49" customWidth="1"/>
    <col min="7176" max="7176" width="14.44140625" style="49" bestFit="1" customWidth="1"/>
    <col min="7177" max="7177" width="13" style="49" bestFit="1" customWidth="1"/>
    <col min="7178" max="7178" width="13" style="49" customWidth="1"/>
    <col min="7179" max="7180" width="12.88671875" style="49" customWidth="1"/>
    <col min="7181" max="7181" width="13.109375" style="49" bestFit="1" customWidth="1"/>
    <col min="7182" max="7182" width="12.6640625" style="49" bestFit="1" customWidth="1"/>
    <col min="7183" max="7183" width="12.88671875" style="49" customWidth="1"/>
    <col min="7184" max="7184" width="13.5546875" style="49" customWidth="1"/>
    <col min="7185" max="7186" width="12.88671875" style="49" customWidth="1"/>
    <col min="7187" max="7187" width="16" style="49" customWidth="1"/>
    <col min="7188" max="7189" width="12.88671875" style="49" customWidth="1"/>
    <col min="7190" max="7190" width="10.5546875" style="49" customWidth="1"/>
    <col min="7191" max="7192" width="12.88671875" style="49" customWidth="1"/>
    <col min="7193" max="7193" width="13.109375" style="49" bestFit="1" customWidth="1"/>
    <col min="7194" max="7195" width="12.88671875" style="49" customWidth="1"/>
    <col min="7196" max="7196" width="15" style="49" customWidth="1"/>
    <col min="7197" max="7197" width="12.6640625" style="49" customWidth="1"/>
    <col min="7198" max="7198" width="12.88671875" style="49" customWidth="1"/>
    <col min="7199" max="7199" width="14" style="49" customWidth="1"/>
    <col min="7200" max="7201" width="13.44140625" style="49" customWidth="1"/>
    <col min="7202" max="7202" width="15.33203125" style="49" customWidth="1"/>
    <col min="7203" max="7205" width="13.44140625" style="49" customWidth="1"/>
    <col min="7206" max="7206" width="14.44140625" style="49" bestFit="1" customWidth="1"/>
    <col min="7207" max="7207" width="14.109375" style="49" customWidth="1"/>
    <col min="7208" max="7208" width="13.109375" style="49" customWidth="1"/>
    <col min="7209" max="7211" width="13.88671875" style="49" customWidth="1"/>
    <col min="7212" max="7424" width="11.44140625" style="49"/>
    <col min="7425" max="7425" width="13.5546875" style="49" customWidth="1"/>
    <col min="7426" max="7426" width="12.6640625" style="49" customWidth="1"/>
    <col min="7427" max="7427" width="12.88671875" style="49" customWidth="1"/>
    <col min="7428" max="7428" width="14.5546875" style="49" customWidth="1"/>
    <col min="7429" max="7429" width="12.6640625" style="49" bestFit="1" customWidth="1"/>
    <col min="7430" max="7430" width="13" style="49" bestFit="1" customWidth="1"/>
    <col min="7431" max="7431" width="13.5546875" style="49" customWidth="1"/>
    <col min="7432" max="7432" width="14.44140625" style="49" bestFit="1" customWidth="1"/>
    <col min="7433" max="7433" width="13" style="49" bestFit="1" customWidth="1"/>
    <col min="7434" max="7434" width="13" style="49" customWidth="1"/>
    <col min="7435" max="7436" width="12.88671875" style="49" customWidth="1"/>
    <col min="7437" max="7437" width="13.109375" style="49" bestFit="1" customWidth="1"/>
    <col min="7438" max="7438" width="12.6640625" style="49" bestFit="1" customWidth="1"/>
    <col min="7439" max="7439" width="12.88671875" style="49" customWidth="1"/>
    <col min="7440" max="7440" width="13.5546875" style="49" customWidth="1"/>
    <col min="7441" max="7442" width="12.88671875" style="49" customWidth="1"/>
    <col min="7443" max="7443" width="16" style="49" customWidth="1"/>
    <col min="7444" max="7445" width="12.88671875" style="49" customWidth="1"/>
    <col min="7446" max="7446" width="10.5546875" style="49" customWidth="1"/>
    <col min="7447" max="7448" width="12.88671875" style="49" customWidth="1"/>
    <col min="7449" max="7449" width="13.109375" style="49" bestFit="1" customWidth="1"/>
    <col min="7450" max="7451" width="12.88671875" style="49" customWidth="1"/>
    <col min="7452" max="7452" width="15" style="49" customWidth="1"/>
    <col min="7453" max="7453" width="12.6640625" style="49" customWidth="1"/>
    <col min="7454" max="7454" width="12.88671875" style="49" customWidth="1"/>
    <col min="7455" max="7455" width="14" style="49" customWidth="1"/>
    <col min="7456" max="7457" width="13.44140625" style="49" customWidth="1"/>
    <col min="7458" max="7458" width="15.33203125" style="49" customWidth="1"/>
    <col min="7459" max="7461" width="13.44140625" style="49" customWidth="1"/>
    <col min="7462" max="7462" width="14.44140625" style="49" bestFit="1" customWidth="1"/>
    <col min="7463" max="7463" width="14.109375" style="49" customWidth="1"/>
    <col min="7464" max="7464" width="13.109375" style="49" customWidth="1"/>
    <col min="7465" max="7467" width="13.88671875" style="49" customWidth="1"/>
    <col min="7468" max="7680" width="11.44140625" style="49"/>
    <col min="7681" max="7681" width="13.5546875" style="49" customWidth="1"/>
    <col min="7682" max="7682" width="12.6640625" style="49" customWidth="1"/>
    <col min="7683" max="7683" width="12.88671875" style="49" customWidth="1"/>
    <col min="7684" max="7684" width="14.5546875" style="49" customWidth="1"/>
    <col min="7685" max="7685" width="12.6640625" style="49" bestFit="1" customWidth="1"/>
    <col min="7686" max="7686" width="13" style="49" bestFit="1" customWidth="1"/>
    <col min="7687" max="7687" width="13.5546875" style="49" customWidth="1"/>
    <col min="7688" max="7688" width="14.44140625" style="49" bestFit="1" customWidth="1"/>
    <col min="7689" max="7689" width="13" style="49" bestFit="1" customWidth="1"/>
    <col min="7690" max="7690" width="13" style="49" customWidth="1"/>
    <col min="7691" max="7692" width="12.88671875" style="49" customWidth="1"/>
    <col min="7693" max="7693" width="13.109375" style="49" bestFit="1" customWidth="1"/>
    <col min="7694" max="7694" width="12.6640625" style="49" bestFit="1" customWidth="1"/>
    <col min="7695" max="7695" width="12.88671875" style="49" customWidth="1"/>
    <col min="7696" max="7696" width="13.5546875" style="49" customWidth="1"/>
    <col min="7697" max="7698" width="12.88671875" style="49" customWidth="1"/>
    <col min="7699" max="7699" width="16" style="49" customWidth="1"/>
    <col min="7700" max="7701" width="12.88671875" style="49" customWidth="1"/>
    <col min="7702" max="7702" width="10.5546875" style="49" customWidth="1"/>
    <col min="7703" max="7704" width="12.88671875" style="49" customWidth="1"/>
    <col min="7705" max="7705" width="13.109375" style="49" bestFit="1" customWidth="1"/>
    <col min="7706" max="7707" width="12.88671875" style="49" customWidth="1"/>
    <col min="7708" max="7708" width="15" style="49" customWidth="1"/>
    <col min="7709" max="7709" width="12.6640625" style="49" customWidth="1"/>
    <col min="7710" max="7710" width="12.88671875" style="49" customWidth="1"/>
    <col min="7711" max="7711" width="14" style="49" customWidth="1"/>
    <col min="7712" max="7713" width="13.44140625" style="49" customWidth="1"/>
    <col min="7714" max="7714" width="15.33203125" style="49" customWidth="1"/>
    <col min="7715" max="7717" width="13.44140625" style="49" customWidth="1"/>
    <col min="7718" max="7718" width="14.44140625" style="49" bestFit="1" customWidth="1"/>
    <col min="7719" max="7719" width="14.109375" style="49" customWidth="1"/>
    <col min="7720" max="7720" width="13.109375" style="49" customWidth="1"/>
    <col min="7721" max="7723" width="13.88671875" style="49" customWidth="1"/>
    <col min="7724" max="7936" width="11.44140625" style="49"/>
    <col min="7937" max="7937" width="13.5546875" style="49" customWidth="1"/>
    <col min="7938" max="7938" width="12.6640625" style="49" customWidth="1"/>
    <col min="7939" max="7939" width="12.88671875" style="49" customWidth="1"/>
    <col min="7940" max="7940" width="14.5546875" style="49" customWidth="1"/>
    <col min="7941" max="7941" width="12.6640625" style="49" bestFit="1" customWidth="1"/>
    <col min="7942" max="7942" width="13" style="49" bestFit="1" customWidth="1"/>
    <col min="7943" max="7943" width="13.5546875" style="49" customWidth="1"/>
    <col min="7944" max="7944" width="14.44140625" style="49" bestFit="1" customWidth="1"/>
    <col min="7945" max="7945" width="13" style="49" bestFit="1" customWidth="1"/>
    <col min="7946" max="7946" width="13" style="49" customWidth="1"/>
    <col min="7947" max="7948" width="12.88671875" style="49" customWidth="1"/>
    <col min="7949" max="7949" width="13.109375" style="49" bestFit="1" customWidth="1"/>
    <col min="7950" max="7950" width="12.6640625" style="49" bestFit="1" customWidth="1"/>
    <col min="7951" max="7951" width="12.88671875" style="49" customWidth="1"/>
    <col min="7952" max="7952" width="13.5546875" style="49" customWidth="1"/>
    <col min="7953" max="7954" width="12.88671875" style="49" customWidth="1"/>
    <col min="7955" max="7955" width="16" style="49" customWidth="1"/>
    <col min="7956" max="7957" width="12.88671875" style="49" customWidth="1"/>
    <col min="7958" max="7958" width="10.5546875" style="49" customWidth="1"/>
    <col min="7959" max="7960" width="12.88671875" style="49" customWidth="1"/>
    <col min="7961" max="7961" width="13.109375" style="49" bestFit="1" customWidth="1"/>
    <col min="7962" max="7963" width="12.88671875" style="49" customWidth="1"/>
    <col min="7964" max="7964" width="15" style="49" customWidth="1"/>
    <col min="7965" max="7965" width="12.6640625" style="49" customWidth="1"/>
    <col min="7966" max="7966" width="12.88671875" style="49" customWidth="1"/>
    <col min="7967" max="7967" width="14" style="49" customWidth="1"/>
    <col min="7968" max="7969" width="13.44140625" style="49" customWidth="1"/>
    <col min="7970" max="7970" width="15.33203125" style="49" customWidth="1"/>
    <col min="7971" max="7973" width="13.44140625" style="49" customWidth="1"/>
    <col min="7974" max="7974" width="14.44140625" style="49" bestFit="1" customWidth="1"/>
    <col min="7975" max="7975" width="14.109375" style="49" customWidth="1"/>
    <col min="7976" max="7976" width="13.109375" style="49" customWidth="1"/>
    <col min="7977" max="7979" width="13.88671875" style="49" customWidth="1"/>
    <col min="7980" max="8192" width="11.44140625" style="49"/>
    <col min="8193" max="8193" width="13.5546875" style="49" customWidth="1"/>
    <col min="8194" max="8194" width="12.6640625" style="49" customWidth="1"/>
    <col min="8195" max="8195" width="12.88671875" style="49" customWidth="1"/>
    <col min="8196" max="8196" width="14.5546875" style="49" customWidth="1"/>
    <col min="8197" max="8197" width="12.6640625" style="49" bestFit="1" customWidth="1"/>
    <col min="8198" max="8198" width="13" style="49" bestFit="1" customWidth="1"/>
    <col min="8199" max="8199" width="13.5546875" style="49" customWidth="1"/>
    <col min="8200" max="8200" width="14.44140625" style="49" bestFit="1" customWidth="1"/>
    <col min="8201" max="8201" width="13" style="49" bestFit="1" customWidth="1"/>
    <col min="8202" max="8202" width="13" style="49" customWidth="1"/>
    <col min="8203" max="8204" width="12.88671875" style="49" customWidth="1"/>
    <col min="8205" max="8205" width="13.109375" style="49" bestFit="1" customWidth="1"/>
    <col min="8206" max="8206" width="12.6640625" style="49" bestFit="1" customWidth="1"/>
    <col min="8207" max="8207" width="12.88671875" style="49" customWidth="1"/>
    <col min="8208" max="8208" width="13.5546875" style="49" customWidth="1"/>
    <col min="8209" max="8210" width="12.88671875" style="49" customWidth="1"/>
    <col min="8211" max="8211" width="16" style="49" customWidth="1"/>
    <col min="8212" max="8213" width="12.88671875" style="49" customWidth="1"/>
    <col min="8214" max="8214" width="10.5546875" style="49" customWidth="1"/>
    <col min="8215" max="8216" width="12.88671875" style="49" customWidth="1"/>
    <col min="8217" max="8217" width="13.109375" style="49" bestFit="1" customWidth="1"/>
    <col min="8218" max="8219" width="12.88671875" style="49" customWidth="1"/>
    <col min="8220" max="8220" width="15" style="49" customWidth="1"/>
    <col min="8221" max="8221" width="12.6640625" style="49" customWidth="1"/>
    <col min="8222" max="8222" width="12.88671875" style="49" customWidth="1"/>
    <col min="8223" max="8223" width="14" style="49" customWidth="1"/>
    <col min="8224" max="8225" width="13.44140625" style="49" customWidth="1"/>
    <col min="8226" max="8226" width="15.33203125" style="49" customWidth="1"/>
    <col min="8227" max="8229" width="13.44140625" style="49" customWidth="1"/>
    <col min="8230" max="8230" width="14.44140625" style="49" bestFit="1" customWidth="1"/>
    <col min="8231" max="8231" width="14.109375" style="49" customWidth="1"/>
    <col min="8232" max="8232" width="13.109375" style="49" customWidth="1"/>
    <col min="8233" max="8235" width="13.88671875" style="49" customWidth="1"/>
    <col min="8236" max="8448" width="11.44140625" style="49"/>
    <col min="8449" max="8449" width="13.5546875" style="49" customWidth="1"/>
    <col min="8450" max="8450" width="12.6640625" style="49" customWidth="1"/>
    <col min="8451" max="8451" width="12.88671875" style="49" customWidth="1"/>
    <col min="8452" max="8452" width="14.5546875" style="49" customWidth="1"/>
    <col min="8453" max="8453" width="12.6640625" style="49" bestFit="1" customWidth="1"/>
    <col min="8454" max="8454" width="13" style="49" bestFit="1" customWidth="1"/>
    <col min="8455" max="8455" width="13.5546875" style="49" customWidth="1"/>
    <col min="8456" max="8456" width="14.44140625" style="49" bestFit="1" customWidth="1"/>
    <col min="8457" max="8457" width="13" style="49" bestFit="1" customWidth="1"/>
    <col min="8458" max="8458" width="13" style="49" customWidth="1"/>
    <col min="8459" max="8460" width="12.88671875" style="49" customWidth="1"/>
    <col min="8461" max="8461" width="13.109375" style="49" bestFit="1" customWidth="1"/>
    <col min="8462" max="8462" width="12.6640625" style="49" bestFit="1" customWidth="1"/>
    <col min="8463" max="8463" width="12.88671875" style="49" customWidth="1"/>
    <col min="8464" max="8464" width="13.5546875" style="49" customWidth="1"/>
    <col min="8465" max="8466" width="12.88671875" style="49" customWidth="1"/>
    <col min="8467" max="8467" width="16" style="49" customWidth="1"/>
    <col min="8468" max="8469" width="12.88671875" style="49" customWidth="1"/>
    <col min="8470" max="8470" width="10.5546875" style="49" customWidth="1"/>
    <col min="8471" max="8472" width="12.88671875" style="49" customWidth="1"/>
    <col min="8473" max="8473" width="13.109375" style="49" bestFit="1" customWidth="1"/>
    <col min="8474" max="8475" width="12.88671875" style="49" customWidth="1"/>
    <col min="8476" max="8476" width="15" style="49" customWidth="1"/>
    <col min="8477" max="8477" width="12.6640625" style="49" customWidth="1"/>
    <col min="8478" max="8478" width="12.88671875" style="49" customWidth="1"/>
    <col min="8479" max="8479" width="14" style="49" customWidth="1"/>
    <col min="8480" max="8481" width="13.44140625" style="49" customWidth="1"/>
    <col min="8482" max="8482" width="15.33203125" style="49" customWidth="1"/>
    <col min="8483" max="8485" width="13.44140625" style="49" customWidth="1"/>
    <col min="8486" max="8486" width="14.44140625" style="49" bestFit="1" customWidth="1"/>
    <col min="8487" max="8487" width="14.109375" style="49" customWidth="1"/>
    <col min="8488" max="8488" width="13.109375" style="49" customWidth="1"/>
    <col min="8489" max="8491" width="13.88671875" style="49" customWidth="1"/>
    <col min="8492" max="8704" width="11.44140625" style="49"/>
    <col min="8705" max="8705" width="13.5546875" style="49" customWidth="1"/>
    <col min="8706" max="8706" width="12.6640625" style="49" customWidth="1"/>
    <col min="8707" max="8707" width="12.88671875" style="49" customWidth="1"/>
    <col min="8708" max="8708" width="14.5546875" style="49" customWidth="1"/>
    <col min="8709" max="8709" width="12.6640625" style="49" bestFit="1" customWidth="1"/>
    <col min="8710" max="8710" width="13" style="49" bestFit="1" customWidth="1"/>
    <col min="8711" max="8711" width="13.5546875" style="49" customWidth="1"/>
    <col min="8712" max="8712" width="14.44140625" style="49" bestFit="1" customWidth="1"/>
    <col min="8713" max="8713" width="13" style="49" bestFit="1" customWidth="1"/>
    <col min="8714" max="8714" width="13" style="49" customWidth="1"/>
    <col min="8715" max="8716" width="12.88671875" style="49" customWidth="1"/>
    <col min="8717" max="8717" width="13.109375" style="49" bestFit="1" customWidth="1"/>
    <col min="8718" max="8718" width="12.6640625" style="49" bestFit="1" customWidth="1"/>
    <col min="8719" max="8719" width="12.88671875" style="49" customWidth="1"/>
    <col min="8720" max="8720" width="13.5546875" style="49" customWidth="1"/>
    <col min="8721" max="8722" width="12.88671875" style="49" customWidth="1"/>
    <col min="8723" max="8723" width="16" style="49" customWidth="1"/>
    <col min="8724" max="8725" width="12.88671875" style="49" customWidth="1"/>
    <col min="8726" max="8726" width="10.5546875" style="49" customWidth="1"/>
    <col min="8727" max="8728" width="12.88671875" style="49" customWidth="1"/>
    <col min="8729" max="8729" width="13.109375" style="49" bestFit="1" customWidth="1"/>
    <col min="8730" max="8731" width="12.88671875" style="49" customWidth="1"/>
    <col min="8732" max="8732" width="15" style="49" customWidth="1"/>
    <col min="8733" max="8733" width="12.6640625" style="49" customWidth="1"/>
    <col min="8734" max="8734" width="12.88671875" style="49" customWidth="1"/>
    <col min="8735" max="8735" width="14" style="49" customWidth="1"/>
    <col min="8736" max="8737" width="13.44140625" style="49" customWidth="1"/>
    <col min="8738" max="8738" width="15.33203125" style="49" customWidth="1"/>
    <col min="8739" max="8741" width="13.44140625" style="49" customWidth="1"/>
    <col min="8742" max="8742" width="14.44140625" style="49" bestFit="1" customWidth="1"/>
    <col min="8743" max="8743" width="14.109375" style="49" customWidth="1"/>
    <col min="8744" max="8744" width="13.109375" style="49" customWidth="1"/>
    <col min="8745" max="8747" width="13.88671875" style="49" customWidth="1"/>
    <col min="8748" max="8960" width="11.44140625" style="49"/>
    <col min="8961" max="8961" width="13.5546875" style="49" customWidth="1"/>
    <col min="8962" max="8962" width="12.6640625" style="49" customWidth="1"/>
    <col min="8963" max="8963" width="12.88671875" style="49" customWidth="1"/>
    <col min="8964" max="8964" width="14.5546875" style="49" customWidth="1"/>
    <col min="8965" max="8965" width="12.6640625" style="49" bestFit="1" customWidth="1"/>
    <col min="8966" max="8966" width="13" style="49" bestFit="1" customWidth="1"/>
    <col min="8967" max="8967" width="13.5546875" style="49" customWidth="1"/>
    <col min="8968" max="8968" width="14.44140625" style="49" bestFit="1" customWidth="1"/>
    <col min="8969" max="8969" width="13" style="49" bestFit="1" customWidth="1"/>
    <col min="8970" max="8970" width="13" style="49" customWidth="1"/>
    <col min="8971" max="8972" width="12.88671875" style="49" customWidth="1"/>
    <col min="8973" max="8973" width="13.109375" style="49" bestFit="1" customWidth="1"/>
    <col min="8974" max="8974" width="12.6640625" style="49" bestFit="1" customWidth="1"/>
    <col min="8975" max="8975" width="12.88671875" style="49" customWidth="1"/>
    <col min="8976" max="8976" width="13.5546875" style="49" customWidth="1"/>
    <col min="8977" max="8978" width="12.88671875" style="49" customWidth="1"/>
    <col min="8979" max="8979" width="16" style="49" customWidth="1"/>
    <col min="8980" max="8981" width="12.88671875" style="49" customWidth="1"/>
    <col min="8982" max="8982" width="10.5546875" style="49" customWidth="1"/>
    <col min="8983" max="8984" width="12.88671875" style="49" customWidth="1"/>
    <col min="8985" max="8985" width="13.109375" style="49" bestFit="1" customWidth="1"/>
    <col min="8986" max="8987" width="12.88671875" style="49" customWidth="1"/>
    <col min="8988" max="8988" width="15" style="49" customWidth="1"/>
    <col min="8989" max="8989" width="12.6640625" style="49" customWidth="1"/>
    <col min="8990" max="8990" width="12.88671875" style="49" customWidth="1"/>
    <col min="8991" max="8991" width="14" style="49" customWidth="1"/>
    <col min="8992" max="8993" width="13.44140625" style="49" customWidth="1"/>
    <col min="8994" max="8994" width="15.33203125" style="49" customWidth="1"/>
    <col min="8995" max="8997" width="13.44140625" style="49" customWidth="1"/>
    <col min="8998" max="8998" width="14.44140625" style="49" bestFit="1" customWidth="1"/>
    <col min="8999" max="8999" width="14.109375" style="49" customWidth="1"/>
    <col min="9000" max="9000" width="13.109375" style="49" customWidth="1"/>
    <col min="9001" max="9003" width="13.88671875" style="49" customWidth="1"/>
    <col min="9004" max="9216" width="11.44140625" style="49"/>
    <col min="9217" max="9217" width="13.5546875" style="49" customWidth="1"/>
    <col min="9218" max="9218" width="12.6640625" style="49" customWidth="1"/>
    <col min="9219" max="9219" width="12.88671875" style="49" customWidth="1"/>
    <col min="9220" max="9220" width="14.5546875" style="49" customWidth="1"/>
    <col min="9221" max="9221" width="12.6640625" style="49" bestFit="1" customWidth="1"/>
    <col min="9222" max="9222" width="13" style="49" bestFit="1" customWidth="1"/>
    <col min="9223" max="9223" width="13.5546875" style="49" customWidth="1"/>
    <col min="9224" max="9224" width="14.44140625" style="49" bestFit="1" customWidth="1"/>
    <col min="9225" max="9225" width="13" style="49" bestFit="1" customWidth="1"/>
    <col min="9226" max="9226" width="13" style="49" customWidth="1"/>
    <col min="9227" max="9228" width="12.88671875" style="49" customWidth="1"/>
    <col min="9229" max="9229" width="13.109375" style="49" bestFit="1" customWidth="1"/>
    <col min="9230" max="9230" width="12.6640625" style="49" bestFit="1" customWidth="1"/>
    <col min="9231" max="9231" width="12.88671875" style="49" customWidth="1"/>
    <col min="9232" max="9232" width="13.5546875" style="49" customWidth="1"/>
    <col min="9233" max="9234" width="12.88671875" style="49" customWidth="1"/>
    <col min="9235" max="9235" width="16" style="49" customWidth="1"/>
    <col min="9236" max="9237" width="12.88671875" style="49" customWidth="1"/>
    <col min="9238" max="9238" width="10.5546875" style="49" customWidth="1"/>
    <col min="9239" max="9240" width="12.88671875" style="49" customWidth="1"/>
    <col min="9241" max="9241" width="13.109375" style="49" bestFit="1" customWidth="1"/>
    <col min="9242" max="9243" width="12.88671875" style="49" customWidth="1"/>
    <col min="9244" max="9244" width="15" style="49" customWidth="1"/>
    <col min="9245" max="9245" width="12.6640625" style="49" customWidth="1"/>
    <col min="9246" max="9246" width="12.88671875" style="49" customWidth="1"/>
    <col min="9247" max="9247" width="14" style="49" customWidth="1"/>
    <col min="9248" max="9249" width="13.44140625" style="49" customWidth="1"/>
    <col min="9250" max="9250" width="15.33203125" style="49" customWidth="1"/>
    <col min="9251" max="9253" width="13.44140625" style="49" customWidth="1"/>
    <col min="9254" max="9254" width="14.44140625" style="49" bestFit="1" customWidth="1"/>
    <col min="9255" max="9255" width="14.109375" style="49" customWidth="1"/>
    <col min="9256" max="9256" width="13.109375" style="49" customWidth="1"/>
    <col min="9257" max="9259" width="13.88671875" style="49" customWidth="1"/>
    <col min="9260" max="9472" width="11.44140625" style="49"/>
    <col min="9473" max="9473" width="13.5546875" style="49" customWidth="1"/>
    <col min="9474" max="9474" width="12.6640625" style="49" customWidth="1"/>
    <col min="9475" max="9475" width="12.88671875" style="49" customWidth="1"/>
    <col min="9476" max="9476" width="14.5546875" style="49" customWidth="1"/>
    <col min="9477" max="9477" width="12.6640625" style="49" bestFit="1" customWidth="1"/>
    <col min="9478" max="9478" width="13" style="49" bestFit="1" customWidth="1"/>
    <col min="9479" max="9479" width="13.5546875" style="49" customWidth="1"/>
    <col min="9480" max="9480" width="14.44140625" style="49" bestFit="1" customWidth="1"/>
    <col min="9481" max="9481" width="13" style="49" bestFit="1" customWidth="1"/>
    <col min="9482" max="9482" width="13" style="49" customWidth="1"/>
    <col min="9483" max="9484" width="12.88671875" style="49" customWidth="1"/>
    <col min="9485" max="9485" width="13.109375" style="49" bestFit="1" customWidth="1"/>
    <col min="9486" max="9486" width="12.6640625" style="49" bestFit="1" customWidth="1"/>
    <col min="9487" max="9487" width="12.88671875" style="49" customWidth="1"/>
    <col min="9488" max="9488" width="13.5546875" style="49" customWidth="1"/>
    <col min="9489" max="9490" width="12.88671875" style="49" customWidth="1"/>
    <col min="9491" max="9491" width="16" style="49" customWidth="1"/>
    <col min="9492" max="9493" width="12.88671875" style="49" customWidth="1"/>
    <col min="9494" max="9494" width="10.5546875" style="49" customWidth="1"/>
    <col min="9495" max="9496" width="12.88671875" style="49" customWidth="1"/>
    <col min="9497" max="9497" width="13.109375" style="49" bestFit="1" customWidth="1"/>
    <col min="9498" max="9499" width="12.88671875" style="49" customWidth="1"/>
    <col min="9500" max="9500" width="15" style="49" customWidth="1"/>
    <col min="9501" max="9501" width="12.6640625" style="49" customWidth="1"/>
    <col min="9502" max="9502" width="12.88671875" style="49" customWidth="1"/>
    <col min="9503" max="9503" width="14" style="49" customWidth="1"/>
    <col min="9504" max="9505" width="13.44140625" style="49" customWidth="1"/>
    <col min="9506" max="9506" width="15.33203125" style="49" customWidth="1"/>
    <col min="9507" max="9509" width="13.44140625" style="49" customWidth="1"/>
    <col min="9510" max="9510" width="14.44140625" style="49" bestFit="1" customWidth="1"/>
    <col min="9511" max="9511" width="14.109375" style="49" customWidth="1"/>
    <col min="9512" max="9512" width="13.109375" style="49" customWidth="1"/>
    <col min="9513" max="9515" width="13.88671875" style="49" customWidth="1"/>
    <col min="9516" max="9728" width="11.44140625" style="49"/>
    <col min="9729" max="9729" width="13.5546875" style="49" customWidth="1"/>
    <col min="9730" max="9730" width="12.6640625" style="49" customWidth="1"/>
    <col min="9731" max="9731" width="12.88671875" style="49" customWidth="1"/>
    <col min="9732" max="9732" width="14.5546875" style="49" customWidth="1"/>
    <col min="9733" max="9733" width="12.6640625" style="49" bestFit="1" customWidth="1"/>
    <col min="9734" max="9734" width="13" style="49" bestFit="1" customWidth="1"/>
    <col min="9735" max="9735" width="13.5546875" style="49" customWidth="1"/>
    <col min="9736" max="9736" width="14.44140625" style="49" bestFit="1" customWidth="1"/>
    <col min="9737" max="9737" width="13" style="49" bestFit="1" customWidth="1"/>
    <col min="9738" max="9738" width="13" style="49" customWidth="1"/>
    <col min="9739" max="9740" width="12.88671875" style="49" customWidth="1"/>
    <col min="9741" max="9741" width="13.109375" style="49" bestFit="1" customWidth="1"/>
    <col min="9742" max="9742" width="12.6640625" style="49" bestFit="1" customWidth="1"/>
    <col min="9743" max="9743" width="12.88671875" style="49" customWidth="1"/>
    <col min="9744" max="9744" width="13.5546875" style="49" customWidth="1"/>
    <col min="9745" max="9746" width="12.88671875" style="49" customWidth="1"/>
    <col min="9747" max="9747" width="16" style="49" customWidth="1"/>
    <col min="9748" max="9749" width="12.88671875" style="49" customWidth="1"/>
    <col min="9750" max="9750" width="10.5546875" style="49" customWidth="1"/>
    <col min="9751" max="9752" width="12.88671875" style="49" customWidth="1"/>
    <col min="9753" max="9753" width="13.109375" style="49" bestFit="1" customWidth="1"/>
    <col min="9754" max="9755" width="12.88671875" style="49" customWidth="1"/>
    <col min="9756" max="9756" width="15" style="49" customWidth="1"/>
    <col min="9757" max="9757" width="12.6640625" style="49" customWidth="1"/>
    <col min="9758" max="9758" width="12.88671875" style="49" customWidth="1"/>
    <col min="9759" max="9759" width="14" style="49" customWidth="1"/>
    <col min="9760" max="9761" width="13.44140625" style="49" customWidth="1"/>
    <col min="9762" max="9762" width="15.33203125" style="49" customWidth="1"/>
    <col min="9763" max="9765" width="13.44140625" style="49" customWidth="1"/>
    <col min="9766" max="9766" width="14.44140625" style="49" bestFit="1" customWidth="1"/>
    <col min="9767" max="9767" width="14.109375" style="49" customWidth="1"/>
    <col min="9768" max="9768" width="13.109375" style="49" customWidth="1"/>
    <col min="9769" max="9771" width="13.88671875" style="49" customWidth="1"/>
    <col min="9772" max="9984" width="11.44140625" style="49"/>
    <col min="9985" max="9985" width="13.5546875" style="49" customWidth="1"/>
    <col min="9986" max="9986" width="12.6640625" style="49" customWidth="1"/>
    <col min="9987" max="9987" width="12.88671875" style="49" customWidth="1"/>
    <col min="9988" max="9988" width="14.5546875" style="49" customWidth="1"/>
    <col min="9989" max="9989" width="12.6640625" style="49" bestFit="1" customWidth="1"/>
    <col min="9990" max="9990" width="13" style="49" bestFit="1" customWidth="1"/>
    <col min="9991" max="9991" width="13.5546875" style="49" customWidth="1"/>
    <col min="9992" max="9992" width="14.44140625" style="49" bestFit="1" customWidth="1"/>
    <col min="9993" max="9993" width="13" style="49" bestFit="1" customWidth="1"/>
    <col min="9994" max="9994" width="13" style="49" customWidth="1"/>
    <col min="9995" max="9996" width="12.88671875" style="49" customWidth="1"/>
    <col min="9997" max="9997" width="13.109375" style="49" bestFit="1" customWidth="1"/>
    <col min="9998" max="9998" width="12.6640625" style="49" bestFit="1" customWidth="1"/>
    <col min="9999" max="9999" width="12.88671875" style="49" customWidth="1"/>
    <col min="10000" max="10000" width="13.5546875" style="49" customWidth="1"/>
    <col min="10001" max="10002" width="12.88671875" style="49" customWidth="1"/>
    <col min="10003" max="10003" width="16" style="49" customWidth="1"/>
    <col min="10004" max="10005" width="12.88671875" style="49" customWidth="1"/>
    <col min="10006" max="10006" width="10.5546875" style="49" customWidth="1"/>
    <col min="10007" max="10008" width="12.88671875" style="49" customWidth="1"/>
    <col min="10009" max="10009" width="13.109375" style="49" bestFit="1" customWidth="1"/>
    <col min="10010" max="10011" width="12.88671875" style="49" customWidth="1"/>
    <col min="10012" max="10012" width="15" style="49" customWidth="1"/>
    <col min="10013" max="10013" width="12.6640625" style="49" customWidth="1"/>
    <col min="10014" max="10014" width="12.88671875" style="49" customWidth="1"/>
    <col min="10015" max="10015" width="14" style="49" customWidth="1"/>
    <col min="10016" max="10017" width="13.44140625" style="49" customWidth="1"/>
    <col min="10018" max="10018" width="15.33203125" style="49" customWidth="1"/>
    <col min="10019" max="10021" width="13.44140625" style="49" customWidth="1"/>
    <col min="10022" max="10022" width="14.44140625" style="49" bestFit="1" customWidth="1"/>
    <col min="10023" max="10023" width="14.109375" style="49" customWidth="1"/>
    <col min="10024" max="10024" width="13.109375" style="49" customWidth="1"/>
    <col min="10025" max="10027" width="13.88671875" style="49" customWidth="1"/>
    <col min="10028" max="10240" width="11.44140625" style="49"/>
    <col min="10241" max="10241" width="13.5546875" style="49" customWidth="1"/>
    <col min="10242" max="10242" width="12.6640625" style="49" customWidth="1"/>
    <col min="10243" max="10243" width="12.88671875" style="49" customWidth="1"/>
    <col min="10244" max="10244" width="14.5546875" style="49" customWidth="1"/>
    <col min="10245" max="10245" width="12.6640625" style="49" bestFit="1" customWidth="1"/>
    <col min="10246" max="10246" width="13" style="49" bestFit="1" customWidth="1"/>
    <col min="10247" max="10247" width="13.5546875" style="49" customWidth="1"/>
    <col min="10248" max="10248" width="14.44140625" style="49" bestFit="1" customWidth="1"/>
    <col min="10249" max="10249" width="13" style="49" bestFit="1" customWidth="1"/>
    <col min="10250" max="10250" width="13" style="49" customWidth="1"/>
    <col min="10251" max="10252" width="12.88671875" style="49" customWidth="1"/>
    <col min="10253" max="10253" width="13.109375" style="49" bestFit="1" customWidth="1"/>
    <col min="10254" max="10254" width="12.6640625" style="49" bestFit="1" customWidth="1"/>
    <col min="10255" max="10255" width="12.88671875" style="49" customWidth="1"/>
    <col min="10256" max="10256" width="13.5546875" style="49" customWidth="1"/>
    <col min="10257" max="10258" width="12.88671875" style="49" customWidth="1"/>
    <col min="10259" max="10259" width="16" style="49" customWidth="1"/>
    <col min="10260" max="10261" width="12.88671875" style="49" customWidth="1"/>
    <col min="10262" max="10262" width="10.5546875" style="49" customWidth="1"/>
    <col min="10263" max="10264" width="12.88671875" style="49" customWidth="1"/>
    <col min="10265" max="10265" width="13.109375" style="49" bestFit="1" customWidth="1"/>
    <col min="10266" max="10267" width="12.88671875" style="49" customWidth="1"/>
    <col min="10268" max="10268" width="15" style="49" customWidth="1"/>
    <col min="10269" max="10269" width="12.6640625" style="49" customWidth="1"/>
    <col min="10270" max="10270" width="12.88671875" style="49" customWidth="1"/>
    <col min="10271" max="10271" width="14" style="49" customWidth="1"/>
    <col min="10272" max="10273" width="13.44140625" style="49" customWidth="1"/>
    <col min="10274" max="10274" width="15.33203125" style="49" customWidth="1"/>
    <col min="10275" max="10277" width="13.44140625" style="49" customWidth="1"/>
    <col min="10278" max="10278" width="14.44140625" style="49" bestFit="1" customWidth="1"/>
    <col min="10279" max="10279" width="14.109375" style="49" customWidth="1"/>
    <col min="10280" max="10280" width="13.109375" style="49" customWidth="1"/>
    <col min="10281" max="10283" width="13.88671875" style="49" customWidth="1"/>
    <col min="10284" max="10496" width="11.44140625" style="49"/>
    <col min="10497" max="10497" width="13.5546875" style="49" customWidth="1"/>
    <col min="10498" max="10498" width="12.6640625" style="49" customWidth="1"/>
    <col min="10499" max="10499" width="12.88671875" style="49" customWidth="1"/>
    <col min="10500" max="10500" width="14.5546875" style="49" customWidth="1"/>
    <col min="10501" max="10501" width="12.6640625" style="49" bestFit="1" customWidth="1"/>
    <col min="10502" max="10502" width="13" style="49" bestFit="1" customWidth="1"/>
    <col min="10503" max="10503" width="13.5546875" style="49" customWidth="1"/>
    <col min="10504" max="10504" width="14.44140625" style="49" bestFit="1" customWidth="1"/>
    <col min="10505" max="10505" width="13" style="49" bestFit="1" customWidth="1"/>
    <col min="10506" max="10506" width="13" style="49" customWidth="1"/>
    <col min="10507" max="10508" width="12.88671875" style="49" customWidth="1"/>
    <col min="10509" max="10509" width="13.109375" style="49" bestFit="1" customWidth="1"/>
    <col min="10510" max="10510" width="12.6640625" style="49" bestFit="1" customWidth="1"/>
    <col min="10511" max="10511" width="12.88671875" style="49" customWidth="1"/>
    <col min="10512" max="10512" width="13.5546875" style="49" customWidth="1"/>
    <col min="10513" max="10514" width="12.88671875" style="49" customWidth="1"/>
    <col min="10515" max="10515" width="16" style="49" customWidth="1"/>
    <col min="10516" max="10517" width="12.88671875" style="49" customWidth="1"/>
    <col min="10518" max="10518" width="10.5546875" style="49" customWidth="1"/>
    <col min="10519" max="10520" width="12.88671875" style="49" customWidth="1"/>
    <col min="10521" max="10521" width="13.109375" style="49" bestFit="1" customWidth="1"/>
    <col min="10522" max="10523" width="12.88671875" style="49" customWidth="1"/>
    <col min="10524" max="10524" width="15" style="49" customWidth="1"/>
    <col min="10525" max="10525" width="12.6640625" style="49" customWidth="1"/>
    <col min="10526" max="10526" width="12.88671875" style="49" customWidth="1"/>
    <col min="10527" max="10527" width="14" style="49" customWidth="1"/>
    <col min="10528" max="10529" width="13.44140625" style="49" customWidth="1"/>
    <col min="10530" max="10530" width="15.33203125" style="49" customWidth="1"/>
    <col min="10531" max="10533" width="13.44140625" style="49" customWidth="1"/>
    <col min="10534" max="10534" width="14.44140625" style="49" bestFit="1" customWidth="1"/>
    <col min="10535" max="10535" width="14.109375" style="49" customWidth="1"/>
    <col min="10536" max="10536" width="13.109375" style="49" customWidth="1"/>
    <col min="10537" max="10539" width="13.88671875" style="49" customWidth="1"/>
    <col min="10540" max="10752" width="11.44140625" style="49"/>
    <col min="10753" max="10753" width="13.5546875" style="49" customWidth="1"/>
    <col min="10754" max="10754" width="12.6640625" style="49" customWidth="1"/>
    <col min="10755" max="10755" width="12.88671875" style="49" customWidth="1"/>
    <col min="10756" max="10756" width="14.5546875" style="49" customWidth="1"/>
    <col min="10757" max="10757" width="12.6640625" style="49" bestFit="1" customWidth="1"/>
    <col min="10758" max="10758" width="13" style="49" bestFit="1" customWidth="1"/>
    <col min="10759" max="10759" width="13.5546875" style="49" customWidth="1"/>
    <col min="10760" max="10760" width="14.44140625" style="49" bestFit="1" customWidth="1"/>
    <col min="10761" max="10761" width="13" style="49" bestFit="1" customWidth="1"/>
    <col min="10762" max="10762" width="13" style="49" customWidth="1"/>
    <col min="10763" max="10764" width="12.88671875" style="49" customWidth="1"/>
    <col min="10765" max="10765" width="13.109375" style="49" bestFit="1" customWidth="1"/>
    <col min="10766" max="10766" width="12.6640625" style="49" bestFit="1" customWidth="1"/>
    <col min="10767" max="10767" width="12.88671875" style="49" customWidth="1"/>
    <col min="10768" max="10768" width="13.5546875" style="49" customWidth="1"/>
    <col min="10769" max="10770" width="12.88671875" style="49" customWidth="1"/>
    <col min="10771" max="10771" width="16" style="49" customWidth="1"/>
    <col min="10772" max="10773" width="12.88671875" style="49" customWidth="1"/>
    <col min="10774" max="10774" width="10.5546875" style="49" customWidth="1"/>
    <col min="10775" max="10776" width="12.88671875" style="49" customWidth="1"/>
    <col min="10777" max="10777" width="13.109375" style="49" bestFit="1" customWidth="1"/>
    <col min="10778" max="10779" width="12.88671875" style="49" customWidth="1"/>
    <col min="10780" max="10780" width="15" style="49" customWidth="1"/>
    <col min="10781" max="10781" width="12.6640625" style="49" customWidth="1"/>
    <col min="10782" max="10782" width="12.88671875" style="49" customWidth="1"/>
    <col min="10783" max="10783" width="14" style="49" customWidth="1"/>
    <col min="10784" max="10785" width="13.44140625" style="49" customWidth="1"/>
    <col min="10786" max="10786" width="15.33203125" style="49" customWidth="1"/>
    <col min="10787" max="10789" width="13.44140625" style="49" customWidth="1"/>
    <col min="10790" max="10790" width="14.44140625" style="49" bestFit="1" customWidth="1"/>
    <col min="10791" max="10791" width="14.109375" style="49" customWidth="1"/>
    <col min="10792" max="10792" width="13.109375" style="49" customWidth="1"/>
    <col min="10793" max="10795" width="13.88671875" style="49" customWidth="1"/>
    <col min="10796" max="11008" width="11.44140625" style="49"/>
    <col min="11009" max="11009" width="13.5546875" style="49" customWidth="1"/>
    <col min="11010" max="11010" width="12.6640625" style="49" customWidth="1"/>
    <col min="11011" max="11011" width="12.88671875" style="49" customWidth="1"/>
    <col min="11012" max="11012" width="14.5546875" style="49" customWidth="1"/>
    <col min="11013" max="11013" width="12.6640625" style="49" bestFit="1" customWidth="1"/>
    <col min="11014" max="11014" width="13" style="49" bestFit="1" customWidth="1"/>
    <col min="11015" max="11015" width="13.5546875" style="49" customWidth="1"/>
    <col min="11016" max="11016" width="14.44140625" style="49" bestFit="1" customWidth="1"/>
    <col min="11017" max="11017" width="13" style="49" bestFit="1" customWidth="1"/>
    <col min="11018" max="11018" width="13" style="49" customWidth="1"/>
    <col min="11019" max="11020" width="12.88671875" style="49" customWidth="1"/>
    <col min="11021" max="11021" width="13.109375" style="49" bestFit="1" customWidth="1"/>
    <col min="11022" max="11022" width="12.6640625" style="49" bestFit="1" customWidth="1"/>
    <col min="11023" max="11023" width="12.88671875" style="49" customWidth="1"/>
    <col min="11024" max="11024" width="13.5546875" style="49" customWidth="1"/>
    <col min="11025" max="11026" width="12.88671875" style="49" customWidth="1"/>
    <col min="11027" max="11027" width="16" style="49" customWidth="1"/>
    <col min="11028" max="11029" width="12.88671875" style="49" customWidth="1"/>
    <col min="11030" max="11030" width="10.5546875" style="49" customWidth="1"/>
    <col min="11031" max="11032" width="12.88671875" style="49" customWidth="1"/>
    <col min="11033" max="11033" width="13.109375" style="49" bestFit="1" customWidth="1"/>
    <col min="11034" max="11035" width="12.88671875" style="49" customWidth="1"/>
    <col min="11036" max="11036" width="15" style="49" customWidth="1"/>
    <col min="11037" max="11037" width="12.6640625" style="49" customWidth="1"/>
    <col min="11038" max="11038" width="12.88671875" style="49" customWidth="1"/>
    <col min="11039" max="11039" width="14" style="49" customWidth="1"/>
    <col min="11040" max="11041" width="13.44140625" style="49" customWidth="1"/>
    <col min="11042" max="11042" width="15.33203125" style="49" customWidth="1"/>
    <col min="11043" max="11045" width="13.44140625" style="49" customWidth="1"/>
    <col min="11046" max="11046" width="14.44140625" style="49" bestFit="1" customWidth="1"/>
    <col min="11047" max="11047" width="14.109375" style="49" customWidth="1"/>
    <col min="11048" max="11048" width="13.109375" style="49" customWidth="1"/>
    <col min="11049" max="11051" width="13.88671875" style="49" customWidth="1"/>
    <col min="11052" max="11264" width="11.44140625" style="49"/>
    <col min="11265" max="11265" width="13.5546875" style="49" customWidth="1"/>
    <col min="11266" max="11266" width="12.6640625" style="49" customWidth="1"/>
    <col min="11267" max="11267" width="12.88671875" style="49" customWidth="1"/>
    <col min="11268" max="11268" width="14.5546875" style="49" customWidth="1"/>
    <col min="11269" max="11269" width="12.6640625" style="49" bestFit="1" customWidth="1"/>
    <col min="11270" max="11270" width="13" style="49" bestFit="1" customWidth="1"/>
    <col min="11271" max="11271" width="13.5546875" style="49" customWidth="1"/>
    <col min="11272" max="11272" width="14.44140625" style="49" bestFit="1" customWidth="1"/>
    <col min="11273" max="11273" width="13" style="49" bestFit="1" customWidth="1"/>
    <col min="11274" max="11274" width="13" style="49" customWidth="1"/>
    <col min="11275" max="11276" width="12.88671875" style="49" customWidth="1"/>
    <col min="11277" max="11277" width="13.109375" style="49" bestFit="1" customWidth="1"/>
    <col min="11278" max="11278" width="12.6640625" style="49" bestFit="1" customWidth="1"/>
    <col min="11279" max="11279" width="12.88671875" style="49" customWidth="1"/>
    <col min="11280" max="11280" width="13.5546875" style="49" customWidth="1"/>
    <col min="11281" max="11282" width="12.88671875" style="49" customWidth="1"/>
    <col min="11283" max="11283" width="16" style="49" customWidth="1"/>
    <col min="11284" max="11285" width="12.88671875" style="49" customWidth="1"/>
    <col min="11286" max="11286" width="10.5546875" style="49" customWidth="1"/>
    <col min="11287" max="11288" width="12.88671875" style="49" customWidth="1"/>
    <col min="11289" max="11289" width="13.109375" style="49" bestFit="1" customWidth="1"/>
    <col min="11290" max="11291" width="12.88671875" style="49" customWidth="1"/>
    <col min="11292" max="11292" width="15" style="49" customWidth="1"/>
    <col min="11293" max="11293" width="12.6640625" style="49" customWidth="1"/>
    <col min="11294" max="11294" width="12.88671875" style="49" customWidth="1"/>
    <col min="11295" max="11295" width="14" style="49" customWidth="1"/>
    <col min="11296" max="11297" width="13.44140625" style="49" customWidth="1"/>
    <col min="11298" max="11298" width="15.33203125" style="49" customWidth="1"/>
    <col min="11299" max="11301" width="13.44140625" style="49" customWidth="1"/>
    <col min="11302" max="11302" width="14.44140625" style="49" bestFit="1" customWidth="1"/>
    <col min="11303" max="11303" width="14.109375" style="49" customWidth="1"/>
    <col min="11304" max="11304" width="13.109375" style="49" customWidth="1"/>
    <col min="11305" max="11307" width="13.88671875" style="49" customWidth="1"/>
    <col min="11308" max="11520" width="11.44140625" style="49"/>
    <col min="11521" max="11521" width="13.5546875" style="49" customWidth="1"/>
    <col min="11522" max="11522" width="12.6640625" style="49" customWidth="1"/>
    <col min="11523" max="11523" width="12.88671875" style="49" customWidth="1"/>
    <col min="11524" max="11524" width="14.5546875" style="49" customWidth="1"/>
    <col min="11525" max="11525" width="12.6640625" style="49" bestFit="1" customWidth="1"/>
    <col min="11526" max="11526" width="13" style="49" bestFit="1" customWidth="1"/>
    <col min="11527" max="11527" width="13.5546875" style="49" customWidth="1"/>
    <col min="11528" max="11528" width="14.44140625" style="49" bestFit="1" customWidth="1"/>
    <col min="11529" max="11529" width="13" style="49" bestFit="1" customWidth="1"/>
    <col min="11530" max="11530" width="13" style="49" customWidth="1"/>
    <col min="11531" max="11532" width="12.88671875" style="49" customWidth="1"/>
    <col min="11533" max="11533" width="13.109375" style="49" bestFit="1" customWidth="1"/>
    <col min="11534" max="11534" width="12.6640625" style="49" bestFit="1" customWidth="1"/>
    <col min="11535" max="11535" width="12.88671875" style="49" customWidth="1"/>
    <col min="11536" max="11536" width="13.5546875" style="49" customWidth="1"/>
    <col min="11537" max="11538" width="12.88671875" style="49" customWidth="1"/>
    <col min="11539" max="11539" width="16" style="49" customWidth="1"/>
    <col min="11540" max="11541" width="12.88671875" style="49" customWidth="1"/>
    <col min="11542" max="11542" width="10.5546875" style="49" customWidth="1"/>
    <col min="11543" max="11544" width="12.88671875" style="49" customWidth="1"/>
    <col min="11545" max="11545" width="13.109375" style="49" bestFit="1" customWidth="1"/>
    <col min="11546" max="11547" width="12.88671875" style="49" customWidth="1"/>
    <col min="11548" max="11548" width="15" style="49" customWidth="1"/>
    <col min="11549" max="11549" width="12.6640625" style="49" customWidth="1"/>
    <col min="11550" max="11550" width="12.88671875" style="49" customWidth="1"/>
    <col min="11551" max="11551" width="14" style="49" customWidth="1"/>
    <col min="11552" max="11553" width="13.44140625" style="49" customWidth="1"/>
    <col min="11554" max="11554" width="15.33203125" style="49" customWidth="1"/>
    <col min="11555" max="11557" width="13.44140625" style="49" customWidth="1"/>
    <col min="11558" max="11558" width="14.44140625" style="49" bestFit="1" customWidth="1"/>
    <col min="11559" max="11559" width="14.109375" style="49" customWidth="1"/>
    <col min="11560" max="11560" width="13.109375" style="49" customWidth="1"/>
    <col min="11561" max="11563" width="13.88671875" style="49" customWidth="1"/>
    <col min="11564" max="11776" width="11.44140625" style="49"/>
    <col min="11777" max="11777" width="13.5546875" style="49" customWidth="1"/>
    <col min="11778" max="11778" width="12.6640625" style="49" customWidth="1"/>
    <col min="11779" max="11779" width="12.88671875" style="49" customWidth="1"/>
    <col min="11780" max="11780" width="14.5546875" style="49" customWidth="1"/>
    <col min="11781" max="11781" width="12.6640625" style="49" bestFit="1" customWidth="1"/>
    <col min="11782" max="11782" width="13" style="49" bestFit="1" customWidth="1"/>
    <col min="11783" max="11783" width="13.5546875" style="49" customWidth="1"/>
    <col min="11784" max="11784" width="14.44140625" style="49" bestFit="1" customWidth="1"/>
    <col min="11785" max="11785" width="13" style="49" bestFit="1" customWidth="1"/>
    <col min="11786" max="11786" width="13" style="49" customWidth="1"/>
    <col min="11787" max="11788" width="12.88671875" style="49" customWidth="1"/>
    <col min="11789" max="11789" width="13.109375" style="49" bestFit="1" customWidth="1"/>
    <col min="11790" max="11790" width="12.6640625" style="49" bestFit="1" customWidth="1"/>
    <col min="11791" max="11791" width="12.88671875" style="49" customWidth="1"/>
    <col min="11792" max="11792" width="13.5546875" style="49" customWidth="1"/>
    <col min="11793" max="11794" width="12.88671875" style="49" customWidth="1"/>
    <col min="11795" max="11795" width="16" style="49" customWidth="1"/>
    <col min="11796" max="11797" width="12.88671875" style="49" customWidth="1"/>
    <col min="11798" max="11798" width="10.5546875" style="49" customWidth="1"/>
    <col min="11799" max="11800" width="12.88671875" style="49" customWidth="1"/>
    <col min="11801" max="11801" width="13.109375" style="49" bestFit="1" customWidth="1"/>
    <col min="11802" max="11803" width="12.88671875" style="49" customWidth="1"/>
    <col min="11804" max="11804" width="15" style="49" customWidth="1"/>
    <col min="11805" max="11805" width="12.6640625" style="49" customWidth="1"/>
    <col min="11806" max="11806" width="12.88671875" style="49" customWidth="1"/>
    <col min="11807" max="11807" width="14" style="49" customWidth="1"/>
    <col min="11808" max="11809" width="13.44140625" style="49" customWidth="1"/>
    <col min="11810" max="11810" width="15.33203125" style="49" customWidth="1"/>
    <col min="11811" max="11813" width="13.44140625" style="49" customWidth="1"/>
    <col min="11814" max="11814" width="14.44140625" style="49" bestFit="1" customWidth="1"/>
    <col min="11815" max="11815" width="14.109375" style="49" customWidth="1"/>
    <col min="11816" max="11816" width="13.109375" style="49" customWidth="1"/>
    <col min="11817" max="11819" width="13.88671875" style="49" customWidth="1"/>
    <col min="11820" max="12032" width="11.44140625" style="49"/>
    <col min="12033" max="12033" width="13.5546875" style="49" customWidth="1"/>
    <col min="12034" max="12034" width="12.6640625" style="49" customWidth="1"/>
    <col min="12035" max="12035" width="12.88671875" style="49" customWidth="1"/>
    <col min="12036" max="12036" width="14.5546875" style="49" customWidth="1"/>
    <col min="12037" max="12037" width="12.6640625" style="49" bestFit="1" customWidth="1"/>
    <col min="12038" max="12038" width="13" style="49" bestFit="1" customWidth="1"/>
    <col min="12039" max="12039" width="13.5546875" style="49" customWidth="1"/>
    <col min="12040" max="12040" width="14.44140625" style="49" bestFit="1" customWidth="1"/>
    <col min="12041" max="12041" width="13" style="49" bestFit="1" customWidth="1"/>
    <col min="12042" max="12042" width="13" style="49" customWidth="1"/>
    <col min="12043" max="12044" width="12.88671875" style="49" customWidth="1"/>
    <col min="12045" max="12045" width="13.109375" style="49" bestFit="1" customWidth="1"/>
    <col min="12046" max="12046" width="12.6640625" style="49" bestFit="1" customWidth="1"/>
    <col min="12047" max="12047" width="12.88671875" style="49" customWidth="1"/>
    <col min="12048" max="12048" width="13.5546875" style="49" customWidth="1"/>
    <col min="12049" max="12050" width="12.88671875" style="49" customWidth="1"/>
    <col min="12051" max="12051" width="16" style="49" customWidth="1"/>
    <col min="12052" max="12053" width="12.88671875" style="49" customWidth="1"/>
    <col min="12054" max="12054" width="10.5546875" style="49" customWidth="1"/>
    <col min="12055" max="12056" width="12.88671875" style="49" customWidth="1"/>
    <col min="12057" max="12057" width="13.109375" style="49" bestFit="1" customWidth="1"/>
    <col min="12058" max="12059" width="12.88671875" style="49" customWidth="1"/>
    <col min="12060" max="12060" width="15" style="49" customWidth="1"/>
    <col min="12061" max="12061" width="12.6640625" style="49" customWidth="1"/>
    <col min="12062" max="12062" width="12.88671875" style="49" customWidth="1"/>
    <col min="12063" max="12063" width="14" style="49" customWidth="1"/>
    <col min="12064" max="12065" width="13.44140625" style="49" customWidth="1"/>
    <col min="12066" max="12066" width="15.33203125" style="49" customWidth="1"/>
    <col min="12067" max="12069" width="13.44140625" style="49" customWidth="1"/>
    <col min="12070" max="12070" width="14.44140625" style="49" bestFit="1" customWidth="1"/>
    <col min="12071" max="12071" width="14.109375" style="49" customWidth="1"/>
    <col min="12072" max="12072" width="13.109375" style="49" customWidth="1"/>
    <col min="12073" max="12075" width="13.88671875" style="49" customWidth="1"/>
    <col min="12076" max="12288" width="11.44140625" style="49"/>
    <col min="12289" max="12289" width="13.5546875" style="49" customWidth="1"/>
    <col min="12290" max="12290" width="12.6640625" style="49" customWidth="1"/>
    <col min="12291" max="12291" width="12.88671875" style="49" customWidth="1"/>
    <col min="12292" max="12292" width="14.5546875" style="49" customWidth="1"/>
    <col min="12293" max="12293" width="12.6640625" style="49" bestFit="1" customWidth="1"/>
    <col min="12294" max="12294" width="13" style="49" bestFit="1" customWidth="1"/>
    <col min="12295" max="12295" width="13.5546875" style="49" customWidth="1"/>
    <col min="12296" max="12296" width="14.44140625" style="49" bestFit="1" customWidth="1"/>
    <col min="12297" max="12297" width="13" style="49" bestFit="1" customWidth="1"/>
    <col min="12298" max="12298" width="13" style="49" customWidth="1"/>
    <col min="12299" max="12300" width="12.88671875" style="49" customWidth="1"/>
    <col min="12301" max="12301" width="13.109375" style="49" bestFit="1" customWidth="1"/>
    <col min="12302" max="12302" width="12.6640625" style="49" bestFit="1" customWidth="1"/>
    <col min="12303" max="12303" width="12.88671875" style="49" customWidth="1"/>
    <col min="12304" max="12304" width="13.5546875" style="49" customWidth="1"/>
    <col min="12305" max="12306" width="12.88671875" style="49" customWidth="1"/>
    <col min="12307" max="12307" width="16" style="49" customWidth="1"/>
    <col min="12308" max="12309" width="12.88671875" style="49" customWidth="1"/>
    <col min="12310" max="12310" width="10.5546875" style="49" customWidth="1"/>
    <col min="12311" max="12312" width="12.88671875" style="49" customWidth="1"/>
    <col min="12313" max="12313" width="13.109375" style="49" bestFit="1" customWidth="1"/>
    <col min="12314" max="12315" width="12.88671875" style="49" customWidth="1"/>
    <col min="12316" max="12316" width="15" style="49" customWidth="1"/>
    <col min="12317" max="12317" width="12.6640625" style="49" customWidth="1"/>
    <col min="12318" max="12318" width="12.88671875" style="49" customWidth="1"/>
    <col min="12319" max="12319" width="14" style="49" customWidth="1"/>
    <col min="12320" max="12321" width="13.44140625" style="49" customWidth="1"/>
    <col min="12322" max="12322" width="15.33203125" style="49" customWidth="1"/>
    <col min="12323" max="12325" width="13.44140625" style="49" customWidth="1"/>
    <col min="12326" max="12326" width="14.44140625" style="49" bestFit="1" customWidth="1"/>
    <col min="12327" max="12327" width="14.109375" style="49" customWidth="1"/>
    <col min="12328" max="12328" width="13.109375" style="49" customWidth="1"/>
    <col min="12329" max="12331" width="13.88671875" style="49" customWidth="1"/>
    <col min="12332" max="12544" width="11.44140625" style="49"/>
    <col min="12545" max="12545" width="13.5546875" style="49" customWidth="1"/>
    <col min="12546" max="12546" width="12.6640625" style="49" customWidth="1"/>
    <col min="12547" max="12547" width="12.88671875" style="49" customWidth="1"/>
    <col min="12548" max="12548" width="14.5546875" style="49" customWidth="1"/>
    <col min="12549" max="12549" width="12.6640625" style="49" bestFit="1" customWidth="1"/>
    <col min="12550" max="12550" width="13" style="49" bestFit="1" customWidth="1"/>
    <col min="12551" max="12551" width="13.5546875" style="49" customWidth="1"/>
    <col min="12552" max="12552" width="14.44140625" style="49" bestFit="1" customWidth="1"/>
    <col min="12553" max="12553" width="13" style="49" bestFit="1" customWidth="1"/>
    <col min="12554" max="12554" width="13" style="49" customWidth="1"/>
    <col min="12555" max="12556" width="12.88671875" style="49" customWidth="1"/>
    <col min="12557" max="12557" width="13.109375" style="49" bestFit="1" customWidth="1"/>
    <col min="12558" max="12558" width="12.6640625" style="49" bestFit="1" customWidth="1"/>
    <col min="12559" max="12559" width="12.88671875" style="49" customWidth="1"/>
    <col min="12560" max="12560" width="13.5546875" style="49" customWidth="1"/>
    <col min="12561" max="12562" width="12.88671875" style="49" customWidth="1"/>
    <col min="12563" max="12563" width="16" style="49" customWidth="1"/>
    <col min="12564" max="12565" width="12.88671875" style="49" customWidth="1"/>
    <col min="12566" max="12566" width="10.5546875" style="49" customWidth="1"/>
    <col min="12567" max="12568" width="12.88671875" style="49" customWidth="1"/>
    <col min="12569" max="12569" width="13.109375" style="49" bestFit="1" customWidth="1"/>
    <col min="12570" max="12571" width="12.88671875" style="49" customWidth="1"/>
    <col min="12572" max="12572" width="15" style="49" customWidth="1"/>
    <col min="12573" max="12573" width="12.6640625" style="49" customWidth="1"/>
    <col min="12574" max="12574" width="12.88671875" style="49" customWidth="1"/>
    <col min="12575" max="12575" width="14" style="49" customWidth="1"/>
    <col min="12576" max="12577" width="13.44140625" style="49" customWidth="1"/>
    <col min="12578" max="12578" width="15.33203125" style="49" customWidth="1"/>
    <col min="12579" max="12581" width="13.44140625" style="49" customWidth="1"/>
    <col min="12582" max="12582" width="14.44140625" style="49" bestFit="1" customWidth="1"/>
    <col min="12583" max="12583" width="14.109375" style="49" customWidth="1"/>
    <col min="12584" max="12584" width="13.109375" style="49" customWidth="1"/>
    <col min="12585" max="12587" width="13.88671875" style="49" customWidth="1"/>
    <col min="12588" max="12800" width="11.44140625" style="49"/>
    <col min="12801" max="12801" width="13.5546875" style="49" customWidth="1"/>
    <col min="12802" max="12802" width="12.6640625" style="49" customWidth="1"/>
    <col min="12803" max="12803" width="12.88671875" style="49" customWidth="1"/>
    <col min="12804" max="12804" width="14.5546875" style="49" customWidth="1"/>
    <col min="12805" max="12805" width="12.6640625" style="49" bestFit="1" customWidth="1"/>
    <col min="12806" max="12806" width="13" style="49" bestFit="1" customWidth="1"/>
    <col min="12807" max="12807" width="13.5546875" style="49" customWidth="1"/>
    <col min="12808" max="12808" width="14.44140625" style="49" bestFit="1" customWidth="1"/>
    <col min="12809" max="12809" width="13" style="49" bestFit="1" customWidth="1"/>
    <col min="12810" max="12810" width="13" style="49" customWidth="1"/>
    <col min="12811" max="12812" width="12.88671875" style="49" customWidth="1"/>
    <col min="12813" max="12813" width="13.109375" style="49" bestFit="1" customWidth="1"/>
    <col min="12814" max="12814" width="12.6640625" style="49" bestFit="1" customWidth="1"/>
    <col min="12815" max="12815" width="12.88671875" style="49" customWidth="1"/>
    <col min="12816" max="12816" width="13.5546875" style="49" customWidth="1"/>
    <col min="12817" max="12818" width="12.88671875" style="49" customWidth="1"/>
    <col min="12819" max="12819" width="16" style="49" customWidth="1"/>
    <col min="12820" max="12821" width="12.88671875" style="49" customWidth="1"/>
    <col min="12822" max="12822" width="10.5546875" style="49" customWidth="1"/>
    <col min="12823" max="12824" width="12.88671875" style="49" customWidth="1"/>
    <col min="12825" max="12825" width="13.109375" style="49" bestFit="1" customWidth="1"/>
    <col min="12826" max="12827" width="12.88671875" style="49" customWidth="1"/>
    <col min="12828" max="12828" width="15" style="49" customWidth="1"/>
    <col min="12829" max="12829" width="12.6640625" style="49" customWidth="1"/>
    <col min="12830" max="12830" width="12.88671875" style="49" customWidth="1"/>
    <col min="12831" max="12831" width="14" style="49" customWidth="1"/>
    <col min="12832" max="12833" width="13.44140625" style="49" customWidth="1"/>
    <col min="12834" max="12834" width="15.33203125" style="49" customWidth="1"/>
    <col min="12835" max="12837" width="13.44140625" style="49" customWidth="1"/>
    <col min="12838" max="12838" width="14.44140625" style="49" bestFit="1" customWidth="1"/>
    <col min="12839" max="12839" width="14.109375" style="49" customWidth="1"/>
    <col min="12840" max="12840" width="13.109375" style="49" customWidth="1"/>
    <col min="12841" max="12843" width="13.88671875" style="49" customWidth="1"/>
    <col min="12844" max="13056" width="11.44140625" style="49"/>
    <col min="13057" max="13057" width="13.5546875" style="49" customWidth="1"/>
    <col min="13058" max="13058" width="12.6640625" style="49" customWidth="1"/>
    <col min="13059" max="13059" width="12.88671875" style="49" customWidth="1"/>
    <col min="13060" max="13060" width="14.5546875" style="49" customWidth="1"/>
    <col min="13061" max="13061" width="12.6640625" style="49" bestFit="1" customWidth="1"/>
    <col min="13062" max="13062" width="13" style="49" bestFit="1" customWidth="1"/>
    <col min="13063" max="13063" width="13.5546875" style="49" customWidth="1"/>
    <col min="13064" max="13064" width="14.44140625" style="49" bestFit="1" customWidth="1"/>
    <col min="13065" max="13065" width="13" style="49" bestFit="1" customWidth="1"/>
    <col min="13066" max="13066" width="13" style="49" customWidth="1"/>
    <col min="13067" max="13068" width="12.88671875" style="49" customWidth="1"/>
    <col min="13069" max="13069" width="13.109375" style="49" bestFit="1" customWidth="1"/>
    <col min="13070" max="13070" width="12.6640625" style="49" bestFit="1" customWidth="1"/>
    <col min="13071" max="13071" width="12.88671875" style="49" customWidth="1"/>
    <col min="13072" max="13072" width="13.5546875" style="49" customWidth="1"/>
    <col min="13073" max="13074" width="12.88671875" style="49" customWidth="1"/>
    <col min="13075" max="13075" width="16" style="49" customWidth="1"/>
    <col min="13076" max="13077" width="12.88671875" style="49" customWidth="1"/>
    <col min="13078" max="13078" width="10.5546875" style="49" customWidth="1"/>
    <col min="13079" max="13080" width="12.88671875" style="49" customWidth="1"/>
    <col min="13081" max="13081" width="13.109375" style="49" bestFit="1" customWidth="1"/>
    <col min="13082" max="13083" width="12.88671875" style="49" customWidth="1"/>
    <col min="13084" max="13084" width="15" style="49" customWidth="1"/>
    <col min="13085" max="13085" width="12.6640625" style="49" customWidth="1"/>
    <col min="13086" max="13086" width="12.88671875" style="49" customWidth="1"/>
    <col min="13087" max="13087" width="14" style="49" customWidth="1"/>
    <col min="13088" max="13089" width="13.44140625" style="49" customWidth="1"/>
    <col min="13090" max="13090" width="15.33203125" style="49" customWidth="1"/>
    <col min="13091" max="13093" width="13.44140625" style="49" customWidth="1"/>
    <col min="13094" max="13094" width="14.44140625" style="49" bestFit="1" customWidth="1"/>
    <col min="13095" max="13095" width="14.109375" style="49" customWidth="1"/>
    <col min="13096" max="13096" width="13.109375" style="49" customWidth="1"/>
    <col min="13097" max="13099" width="13.88671875" style="49" customWidth="1"/>
    <col min="13100" max="13312" width="11.44140625" style="49"/>
    <col min="13313" max="13313" width="13.5546875" style="49" customWidth="1"/>
    <col min="13314" max="13314" width="12.6640625" style="49" customWidth="1"/>
    <col min="13315" max="13315" width="12.88671875" style="49" customWidth="1"/>
    <col min="13316" max="13316" width="14.5546875" style="49" customWidth="1"/>
    <col min="13317" max="13317" width="12.6640625" style="49" bestFit="1" customWidth="1"/>
    <col min="13318" max="13318" width="13" style="49" bestFit="1" customWidth="1"/>
    <col min="13319" max="13319" width="13.5546875" style="49" customWidth="1"/>
    <col min="13320" max="13320" width="14.44140625" style="49" bestFit="1" customWidth="1"/>
    <col min="13321" max="13321" width="13" style="49" bestFit="1" customWidth="1"/>
    <col min="13322" max="13322" width="13" style="49" customWidth="1"/>
    <col min="13323" max="13324" width="12.88671875" style="49" customWidth="1"/>
    <col min="13325" max="13325" width="13.109375" style="49" bestFit="1" customWidth="1"/>
    <col min="13326" max="13326" width="12.6640625" style="49" bestFit="1" customWidth="1"/>
    <col min="13327" max="13327" width="12.88671875" style="49" customWidth="1"/>
    <col min="13328" max="13328" width="13.5546875" style="49" customWidth="1"/>
    <col min="13329" max="13330" width="12.88671875" style="49" customWidth="1"/>
    <col min="13331" max="13331" width="16" style="49" customWidth="1"/>
    <col min="13332" max="13333" width="12.88671875" style="49" customWidth="1"/>
    <col min="13334" max="13334" width="10.5546875" style="49" customWidth="1"/>
    <col min="13335" max="13336" width="12.88671875" style="49" customWidth="1"/>
    <col min="13337" max="13337" width="13.109375" style="49" bestFit="1" customWidth="1"/>
    <col min="13338" max="13339" width="12.88671875" style="49" customWidth="1"/>
    <col min="13340" max="13340" width="15" style="49" customWidth="1"/>
    <col min="13341" max="13341" width="12.6640625" style="49" customWidth="1"/>
    <col min="13342" max="13342" width="12.88671875" style="49" customWidth="1"/>
    <col min="13343" max="13343" width="14" style="49" customWidth="1"/>
    <col min="13344" max="13345" width="13.44140625" style="49" customWidth="1"/>
    <col min="13346" max="13346" width="15.33203125" style="49" customWidth="1"/>
    <col min="13347" max="13349" width="13.44140625" style="49" customWidth="1"/>
    <col min="13350" max="13350" width="14.44140625" style="49" bestFit="1" customWidth="1"/>
    <col min="13351" max="13351" width="14.109375" style="49" customWidth="1"/>
    <col min="13352" max="13352" width="13.109375" style="49" customWidth="1"/>
    <col min="13353" max="13355" width="13.88671875" style="49" customWidth="1"/>
    <col min="13356" max="13568" width="11.44140625" style="49"/>
    <col min="13569" max="13569" width="13.5546875" style="49" customWidth="1"/>
    <col min="13570" max="13570" width="12.6640625" style="49" customWidth="1"/>
    <col min="13571" max="13571" width="12.88671875" style="49" customWidth="1"/>
    <col min="13572" max="13572" width="14.5546875" style="49" customWidth="1"/>
    <col min="13573" max="13573" width="12.6640625" style="49" bestFit="1" customWidth="1"/>
    <col min="13574" max="13574" width="13" style="49" bestFit="1" customWidth="1"/>
    <col min="13575" max="13575" width="13.5546875" style="49" customWidth="1"/>
    <col min="13576" max="13576" width="14.44140625" style="49" bestFit="1" customWidth="1"/>
    <col min="13577" max="13577" width="13" style="49" bestFit="1" customWidth="1"/>
    <col min="13578" max="13578" width="13" style="49" customWidth="1"/>
    <col min="13579" max="13580" width="12.88671875" style="49" customWidth="1"/>
    <col min="13581" max="13581" width="13.109375" style="49" bestFit="1" customWidth="1"/>
    <col min="13582" max="13582" width="12.6640625" style="49" bestFit="1" customWidth="1"/>
    <col min="13583" max="13583" width="12.88671875" style="49" customWidth="1"/>
    <col min="13584" max="13584" width="13.5546875" style="49" customWidth="1"/>
    <col min="13585" max="13586" width="12.88671875" style="49" customWidth="1"/>
    <col min="13587" max="13587" width="16" style="49" customWidth="1"/>
    <col min="13588" max="13589" width="12.88671875" style="49" customWidth="1"/>
    <col min="13590" max="13590" width="10.5546875" style="49" customWidth="1"/>
    <col min="13591" max="13592" width="12.88671875" style="49" customWidth="1"/>
    <col min="13593" max="13593" width="13.109375" style="49" bestFit="1" customWidth="1"/>
    <col min="13594" max="13595" width="12.88671875" style="49" customWidth="1"/>
    <col min="13596" max="13596" width="15" style="49" customWidth="1"/>
    <col min="13597" max="13597" width="12.6640625" style="49" customWidth="1"/>
    <col min="13598" max="13598" width="12.88671875" style="49" customWidth="1"/>
    <col min="13599" max="13599" width="14" style="49" customWidth="1"/>
    <col min="13600" max="13601" width="13.44140625" style="49" customWidth="1"/>
    <col min="13602" max="13602" width="15.33203125" style="49" customWidth="1"/>
    <col min="13603" max="13605" width="13.44140625" style="49" customWidth="1"/>
    <col min="13606" max="13606" width="14.44140625" style="49" bestFit="1" customWidth="1"/>
    <col min="13607" max="13607" width="14.109375" style="49" customWidth="1"/>
    <col min="13608" max="13608" width="13.109375" style="49" customWidth="1"/>
    <col min="13609" max="13611" width="13.88671875" style="49" customWidth="1"/>
    <col min="13612" max="13824" width="11.44140625" style="49"/>
    <col min="13825" max="13825" width="13.5546875" style="49" customWidth="1"/>
    <col min="13826" max="13826" width="12.6640625" style="49" customWidth="1"/>
    <col min="13827" max="13827" width="12.88671875" style="49" customWidth="1"/>
    <col min="13828" max="13828" width="14.5546875" style="49" customWidth="1"/>
    <col min="13829" max="13829" width="12.6640625" style="49" bestFit="1" customWidth="1"/>
    <col min="13830" max="13830" width="13" style="49" bestFit="1" customWidth="1"/>
    <col min="13831" max="13831" width="13.5546875" style="49" customWidth="1"/>
    <col min="13832" max="13832" width="14.44140625" style="49" bestFit="1" customWidth="1"/>
    <col min="13833" max="13833" width="13" style="49" bestFit="1" customWidth="1"/>
    <col min="13834" max="13834" width="13" style="49" customWidth="1"/>
    <col min="13835" max="13836" width="12.88671875" style="49" customWidth="1"/>
    <col min="13837" max="13837" width="13.109375" style="49" bestFit="1" customWidth="1"/>
    <col min="13838" max="13838" width="12.6640625" style="49" bestFit="1" customWidth="1"/>
    <col min="13839" max="13839" width="12.88671875" style="49" customWidth="1"/>
    <col min="13840" max="13840" width="13.5546875" style="49" customWidth="1"/>
    <col min="13841" max="13842" width="12.88671875" style="49" customWidth="1"/>
    <col min="13843" max="13843" width="16" style="49" customWidth="1"/>
    <col min="13844" max="13845" width="12.88671875" style="49" customWidth="1"/>
    <col min="13846" max="13846" width="10.5546875" style="49" customWidth="1"/>
    <col min="13847" max="13848" width="12.88671875" style="49" customWidth="1"/>
    <col min="13849" max="13849" width="13.109375" style="49" bestFit="1" customWidth="1"/>
    <col min="13850" max="13851" width="12.88671875" style="49" customWidth="1"/>
    <col min="13852" max="13852" width="15" style="49" customWidth="1"/>
    <col min="13853" max="13853" width="12.6640625" style="49" customWidth="1"/>
    <col min="13854" max="13854" width="12.88671875" style="49" customWidth="1"/>
    <col min="13855" max="13855" width="14" style="49" customWidth="1"/>
    <col min="13856" max="13857" width="13.44140625" style="49" customWidth="1"/>
    <col min="13858" max="13858" width="15.33203125" style="49" customWidth="1"/>
    <col min="13859" max="13861" width="13.44140625" style="49" customWidth="1"/>
    <col min="13862" max="13862" width="14.44140625" style="49" bestFit="1" customWidth="1"/>
    <col min="13863" max="13863" width="14.109375" style="49" customWidth="1"/>
    <col min="13864" max="13864" width="13.109375" style="49" customWidth="1"/>
    <col min="13865" max="13867" width="13.88671875" style="49" customWidth="1"/>
    <col min="13868" max="14080" width="11.44140625" style="49"/>
    <col min="14081" max="14081" width="13.5546875" style="49" customWidth="1"/>
    <col min="14082" max="14082" width="12.6640625" style="49" customWidth="1"/>
    <col min="14083" max="14083" width="12.88671875" style="49" customWidth="1"/>
    <col min="14084" max="14084" width="14.5546875" style="49" customWidth="1"/>
    <col min="14085" max="14085" width="12.6640625" style="49" bestFit="1" customWidth="1"/>
    <col min="14086" max="14086" width="13" style="49" bestFit="1" customWidth="1"/>
    <col min="14087" max="14087" width="13.5546875" style="49" customWidth="1"/>
    <col min="14088" max="14088" width="14.44140625" style="49" bestFit="1" customWidth="1"/>
    <col min="14089" max="14089" width="13" style="49" bestFit="1" customWidth="1"/>
    <col min="14090" max="14090" width="13" style="49" customWidth="1"/>
    <col min="14091" max="14092" width="12.88671875" style="49" customWidth="1"/>
    <col min="14093" max="14093" width="13.109375" style="49" bestFit="1" customWidth="1"/>
    <col min="14094" max="14094" width="12.6640625" style="49" bestFit="1" customWidth="1"/>
    <col min="14095" max="14095" width="12.88671875" style="49" customWidth="1"/>
    <col min="14096" max="14096" width="13.5546875" style="49" customWidth="1"/>
    <col min="14097" max="14098" width="12.88671875" style="49" customWidth="1"/>
    <col min="14099" max="14099" width="16" style="49" customWidth="1"/>
    <col min="14100" max="14101" width="12.88671875" style="49" customWidth="1"/>
    <col min="14102" max="14102" width="10.5546875" style="49" customWidth="1"/>
    <col min="14103" max="14104" width="12.88671875" style="49" customWidth="1"/>
    <col min="14105" max="14105" width="13.109375" style="49" bestFit="1" customWidth="1"/>
    <col min="14106" max="14107" width="12.88671875" style="49" customWidth="1"/>
    <col min="14108" max="14108" width="15" style="49" customWidth="1"/>
    <col min="14109" max="14109" width="12.6640625" style="49" customWidth="1"/>
    <col min="14110" max="14110" width="12.88671875" style="49" customWidth="1"/>
    <col min="14111" max="14111" width="14" style="49" customWidth="1"/>
    <col min="14112" max="14113" width="13.44140625" style="49" customWidth="1"/>
    <col min="14114" max="14114" width="15.33203125" style="49" customWidth="1"/>
    <col min="14115" max="14117" width="13.44140625" style="49" customWidth="1"/>
    <col min="14118" max="14118" width="14.44140625" style="49" bestFit="1" customWidth="1"/>
    <col min="14119" max="14119" width="14.109375" style="49" customWidth="1"/>
    <col min="14120" max="14120" width="13.109375" style="49" customWidth="1"/>
    <col min="14121" max="14123" width="13.88671875" style="49" customWidth="1"/>
    <col min="14124" max="14336" width="11.44140625" style="49"/>
    <col min="14337" max="14337" width="13.5546875" style="49" customWidth="1"/>
    <col min="14338" max="14338" width="12.6640625" style="49" customWidth="1"/>
    <col min="14339" max="14339" width="12.88671875" style="49" customWidth="1"/>
    <col min="14340" max="14340" width="14.5546875" style="49" customWidth="1"/>
    <col min="14341" max="14341" width="12.6640625" style="49" bestFit="1" customWidth="1"/>
    <col min="14342" max="14342" width="13" style="49" bestFit="1" customWidth="1"/>
    <col min="14343" max="14343" width="13.5546875" style="49" customWidth="1"/>
    <col min="14344" max="14344" width="14.44140625" style="49" bestFit="1" customWidth="1"/>
    <col min="14345" max="14345" width="13" style="49" bestFit="1" customWidth="1"/>
    <col min="14346" max="14346" width="13" style="49" customWidth="1"/>
    <col min="14347" max="14348" width="12.88671875" style="49" customWidth="1"/>
    <col min="14349" max="14349" width="13.109375" style="49" bestFit="1" customWidth="1"/>
    <col min="14350" max="14350" width="12.6640625" style="49" bestFit="1" customWidth="1"/>
    <col min="14351" max="14351" width="12.88671875" style="49" customWidth="1"/>
    <col min="14352" max="14352" width="13.5546875" style="49" customWidth="1"/>
    <col min="14353" max="14354" width="12.88671875" style="49" customWidth="1"/>
    <col min="14355" max="14355" width="16" style="49" customWidth="1"/>
    <col min="14356" max="14357" width="12.88671875" style="49" customWidth="1"/>
    <col min="14358" max="14358" width="10.5546875" style="49" customWidth="1"/>
    <col min="14359" max="14360" width="12.88671875" style="49" customWidth="1"/>
    <col min="14361" max="14361" width="13.109375" style="49" bestFit="1" customWidth="1"/>
    <col min="14362" max="14363" width="12.88671875" style="49" customWidth="1"/>
    <col min="14364" max="14364" width="15" style="49" customWidth="1"/>
    <col min="14365" max="14365" width="12.6640625" style="49" customWidth="1"/>
    <col min="14366" max="14366" width="12.88671875" style="49" customWidth="1"/>
    <col min="14367" max="14367" width="14" style="49" customWidth="1"/>
    <col min="14368" max="14369" width="13.44140625" style="49" customWidth="1"/>
    <col min="14370" max="14370" width="15.33203125" style="49" customWidth="1"/>
    <col min="14371" max="14373" width="13.44140625" style="49" customWidth="1"/>
    <col min="14374" max="14374" width="14.44140625" style="49" bestFit="1" customWidth="1"/>
    <col min="14375" max="14375" width="14.109375" style="49" customWidth="1"/>
    <col min="14376" max="14376" width="13.109375" style="49" customWidth="1"/>
    <col min="14377" max="14379" width="13.88671875" style="49" customWidth="1"/>
    <col min="14380" max="14592" width="11.44140625" style="49"/>
    <col min="14593" max="14593" width="13.5546875" style="49" customWidth="1"/>
    <col min="14594" max="14594" width="12.6640625" style="49" customWidth="1"/>
    <col min="14595" max="14595" width="12.88671875" style="49" customWidth="1"/>
    <col min="14596" max="14596" width="14.5546875" style="49" customWidth="1"/>
    <col min="14597" max="14597" width="12.6640625" style="49" bestFit="1" customWidth="1"/>
    <col min="14598" max="14598" width="13" style="49" bestFit="1" customWidth="1"/>
    <col min="14599" max="14599" width="13.5546875" style="49" customWidth="1"/>
    <col min="14600" max="14600" width="14.44140625" style="49" bestFit="1" customWidth="1"/>
    <col min="14601" max="14601" width="13" style="49" bestFit="1" customWidth="1"/>
    <col min="14602" max="14602" width="13" style="49" customWidth="1"/>
    <col min="14603" max="14604" width="12.88671875" style="49" customWidth="1"/>
    <col min="14605" max="14605" width="13.109375" style="49" bestFit="1" customWidth="1"/>
    <col min="14606" max="14606" width="12.6640625" style="49" bestFit="1" customWidth="1"/>
    <col min="14607" max="14607" width="12.88671875" style="49" customWidth="1"/>
    <col min="14608" max="14608" width="13.5546875" style="49" customWidth="1"/>
    <col min="14609" max="14610" width="12.88671875" style="49" customWidth="1"/>
    <col min="14611" max="14611" width="16" style="49" customWidth="1"/>
    <col min="14612" max="14613" width="12.88671875" style="49" customWidth="1"/>
    <col min="14614" max="14614" width="10.5546875" style="49" customWidth="1"/>
    <col min="14615" max="14616" width="12.88671875" style="49" customWidth="1"/>
    <col min="14617" max="14617" width="13.109375" style="49" bestFit="1" customWidth="1"/>
    <col min="14618" max="14619" width="12.88671875" style="49" customWidth="1"/>
    <col min="14620" max="14620" width="15" style="49" customWidth="1"/>
    <col min="14621" max="14621" width="12.6640625" style="49" customWidth="1"/>
    <col min="14622" max="14622" width="12.88671875" style="49" customWidth="1"/>
    <col min="14623" max="14623" width="14" style="49" customWidth="1"/>
    <col min="14624" max="14625" width="13.44140625" style="49" customWidth="1"/>
    <col min="14626" max="14626" width="15.33203125" style="49" customWidth="1"/>
    <col min="14627" max="14629" width="13.44140625" style="49" customWidth="1"/>
    <col min="14630" max="14630" width="14.44140625" style="49" bestFit="1" customWidth="1"/>
    <col min="14631" max="14631" width="14.109375" style="49" customWidth="1"/>
    <col min="14632" max="14632" width="13.109375" style="49" customWidth="1"/>
    <col min="14633" max="14635" width="13.88671875" style="49" customWidth="1"/>
    <col min="14636" max="14848" width="11.44140625" style="49"/>
    <col min="14849" max="14849" width="13.5546875" style="49" customWidth="1"/>
    <col min="14850" max="14850" width="12.6640625" style="49" customWidth="1"/>
    <col min="14851" max="14851" width="12.88671875" style="49" customWidth="1"/>
    <col min="14852" max="14852" width="14.5546875" style="49" customWidth="1"/>
    <col min="14853" max="14853" width="12.6640625" style="49" bestFit="1" customWidth="1"/>
    <col min="14854" max="14854" width="13" style="49" bestFit="1" customWidth="1"/>
    <col min="14855" max="14855" width="13.5546875" style="49" customWidth="1"/>
    <col min="14856" max="14856" width="14.44140625" style="49" bestFit="1" customWidth="1"/>
    <col min="14857" max="14857" width="13" style="49" bestFit="1" customWidth="1"/>
    <col min="14858" max="14858" width="13" style="49" customWidth="1"/>
    <col min="14859" max="14860" width="12.88671875" style="49" customWidth="1"/>
    <col min="14861" max="14861" width="13.109375" style="49" bestFit="1" customWidth="1"/>
    <col min="14862" max="14862" width="12.6640625" style="49" bestFit="1" customWidth="1"/>
    <col min="14863" max="14863" width="12.88671875" style="49" customWidth="1"/>
    <col min="14864" max="14864" width="13.5546875" style="49" customWidth="1"/>
    <col min="14865" max="14866" width="12.88671875" style="49" customWidth="1"/>
    <col min="14867" max="14867" width="16" style="49" customWidth="1"/>
    <col min="14868" max="14869" width="12.88671875" style="49" customWidth="1"/>
    <col min="14870" max="14870" width="10.5546875" style="49" customWidth="1"/>
    <col min="14871" max="14872" width="12.88671875" style="49" customWidth="1"/>
    <col min="14873" max="14873" width="13.109375" style="49" bestFit="1" customWidth="1"/>
    <col min="14874" max="14875" width="12.88671875" style="49" customWidth="1"/>
    <col min="14876" max="14876" width="15" style="49" customWidth="1"/>
    <col min="14877" max="14877" width="12.6640625" style="49" customWidth="1"/>
    <col min="14878" max="14878" width="12.88671875" style="49" customWidth="1"/>
    <col min="14879" max="14879" width="14" style="49" customWidth="1"/>
    <col min="14880" max="14881" width="13.44140625" style="49" customWidth="1"/>
    <col min="14882" max="14882" width="15.33203125" style="49" customWidth="1"/>
    <col min="14883" max="14885" width="13.44140625" style="49" customWidth="1"/>
    <col min="14886" max="14886" width="14.44140625" style="49" bestFit="1" customWidth="1"/>
    <col min="14887" max="14887" width="14.109375" style="49" customWidth="1"/>
    <col min="14888" max="14888" width="13.109375" style="49" customWidth="1"/>
    <col min="14889" max="14891" width="13.88671875" style="49" customWidth="1"/>
    <col min="14892" max="15104" width="11.44140625" style="49"/>
    <col min="15105" max="15105" width="13.5546875" style="49" customWidth="1"/>
    <col min="15106" max="15106" width="12.6640625" style="49" customWidth="1"/>
    <col min="15107" max="15107" width="12.88671875" style="49" customWidth="1"/>
    <col min="15108" max="15108" width="14.5546875" style="49" customWidth="1"/>
    <col min="15109" max="15109" width="12.6640625" style="49" bestFit="1" customWidth="1"/>
    <col min="15110" max="15110" width="13" style="49" bestFit="1" customWidth="1"/>
    <col min="15111" max="15111" width="13.5546875" style="49" customWidth="1"/>
    <col min="15112" max="15112" width="14.44140625" style="49" bestFit="1" customWidth="1"/>
    <col min="15113" max="15113" width="13" style="49" bestFit="1" customWidth="1"/>
    <col min="15114" max="15114" width="13" style="49" customWidth="1"/>
    <col min="15115" max="15116" width="12.88671875" style="49" customWidth="1"/>
    <col min="15117" max="15117" width="13.109375" style="49" bestFit="1" customWidth="1"/>
    <col min="15118" max="15118" width="12.6640625" style="49" bestFit="1" customWidth="1"/>
    <col min="15119" max="15119" width="12.88671875" style="49" customWidth="1"/>
    <col min="15120" max="15120" width="13.5546875" style="49" customWidth="1"/>
    <col min="15121" max="15122" width="12.88671875" style="49" customWidth="1"/>
    <col min="15123" max="15123" width="16" style="49" customWidth="1"/>
    <col min="15124" max="15125" width="12.88671875" style="49" customWidth="1"/>
    <col min="15126" max="15126" width="10.5546875" style="49" customWidth="1"/>
    <col min="15127" max="15128" width="12.88671875" style="49" customWidth="1"/>
    <col min="15129" max="15129" width="13.109375" style="49" bestFit="1" customWidth="1"/>
    <col min="15130" max="15131" width="12.88671875" style="49" customWidth="1"/>
    <col min="15132" max="15132" width="15" style="49" customWidth="1"/>
    <col min="15133" max="15133" width="12.6640625" style="49" customWidth="1"/>
    <col min="15134" max="15134" width="12.88671875" style="49" customWidth="1"/>
    <col min="15135" max="15135" width="14" style="49" customWidth="1"/>
    <col min="15136" max="15137" width="13.44140625" style="49" customWidth="1"/>
    <col min="15138" max="15138" width="15.33203125" style="49" customWidth="1"/>
    <col min="15139" max="15141" width="13.44140625" style="49" customWidth="1"/>
    <col min="15142" max="15142" width="14.44140625" style="49" bestFit="1" customWidth="1"/>
    <col min="15143" max="15143" width="14.109375" style="49" customWidth="1"/>
    <col min="15144" max="15144" width="13.109375" style="49" customWidth="1"/>
    <col min="15145" max="15147" width="13.88671875" style="49" customWidth="1"/>
    <col min="15148" max="15360" width="11.44140625" style="49"/>
    <col min="15361" max="15361" width="13.5546875" style="49" customWidth="1"/>
    <col min="15362" max="15362" width="12.6640625" style="49" customWidth="1"/>
    <col min="15363" max="15363" width="12.88671875" style="49" customWidth="1"/>
    <col min="15364" max="15364" width="14.5546875" style="49" customWidth="1"/>
    <col min="15365" max="15365" width="12.6640625" style="49" bestFit="1" customWidth="1"/>
    <col min="15366" max="15366" width="13" style="49" bestFit="1" customWidth="1"/>
    <col min="15367" max="15367" width="13.5546875" style="49" customWidth="1"/>
    <col min="15368" max="15368" width="14.44140625" style="49" bestFit="1" customWidth="1"/>
    <col min="15369" max="15369" width="13" style="49" bestFit="1" customWidth="1"/>
    <col min="15370" max="15370" width="13" style="49" customWidth="1"/>
    <col min="15371" max="15372" width="12.88671875" style="49" customWidth="1"/>
    <col min="15373" max="15373" width="13.109375" style="49" bestFit="1" customWidth="1"/>
    <col min="15374" max="15374" width="12.6640625" style="49" bestFit="1" customWidth="1"/>
    <col min="15375" max="15375" width="12.88671875" style="49" customWidth="1"/>
    <col min="15376" max="15376" width="13.5546875" style="49" customWidth="1"/>
    <col min="15377" max="15378" width="12.88671875" style="49" customWidth="1"/>
    <col min="15379" max="15379" width="16" style="49" customWidth="1"/>
    <col min="15380" max="15381" width="12.88671875" style="49" customWidth="1"/>
    <col min="15382" max="15382" width="10.5546875" style="49" customWidth="1"/>
    <col min="15383" max="15384" width="12.88671875" style="49" customWidth="1"/>
    <col min="15385" max="15385" width="13.109375" style="49" bestFit="1" customWidth="1"/>
    <col min="15386" max="15387" width="12.88671875" style="49" customWidth="1"/>
    <col min="15388" max="15388" width="15" style="49" customWidth="1"/>
    <col min="15389" max="15389" width="12.6640625" style="49" customWidth="1"/>
    <col min="15390" max="15390" width="12.88671875" style="49" customWidth="1"/>
    <col min="15391" max="15391" width="14" style="49" customWidth="1"/>
    <col min="15392" max="15393" width="13.44140625" style="49" customWidth="1"/>
    <col min="15394" max="15394" width="15.33203125" style="49" customWidth="1"/>
    <col min="15395" max="15397" width="13.44140625" style="49" customWidth="1"/>
    <col min="15398" max="15398" width="14.44140625" style="49" bestFit="1" customWidth="1"/>
    <col min="15399" max="15399" width="14.109375" style="49" customWidth="1"/>
    <col min="15400" max="15400" width="13.109375" style="49" customWidth="1"/>
    <col min="15401" max="15403" width="13.88671875" style="49" customWidth="1"/>
    <col min="15404" max="15616" width="11.44140625" style="49"/>
    <col min="15617" max="15617" width="13.5546875" style="49" customWidth="1"/>
    <col min="15618" max="15618" width="12.6640625" style="49" customWidth="1"/>
    <col min="15619" max="15619" width="12.88671875" style="49" customWidth="1"/>
    <col min="15620" max="15620" width="14.5546875" style="49" customWidth="1"/>
    <col min="15621" max="15621" width="12.6640625" style="49" bestFit="1" customWidth="1"/>
    <col min="15622" max="15622" width="13" style="49" bestFit="1" customWidth="1"/>
    <col min="15623" max="15623" width="13.5546875" style="49" customWidth="1"/>
    <col min="15624" max="15624" width="14.44140625" style="49" bestFit="1" customWidth="1"/>
    <col min="15625" max="15625" width="13" style="49" bestFit="1" customWidth="1"/>
    <col min="15626" max="15626" width="13" style="49" customWidth="1"/>
    <col min="15627" max="15628" width="12.88671875" style="49" customWidth="1"/>
    <col min="15629" max="15629" width="13.109375" style="49" bestFit="1" customWidth="1"/>
    <col min="15630" max="15630" width="12.6640625" style="49" bestFit="1" customWidth="1"/>
    <col min="15631" max="15631" width="12.88671875" style="49" customWidth="1"/>
    <col min="15632" max="15632" width="13.5546875" style="49" customWidth="1"/>
    <col min="15633" max="15634" width="12.88671875" style="49" customWidth="1"/>
    <col min="15635" max="15635" width="16" style="49" customWidth="1"/>
    <col min="15636" max="15637" width="12.88671875" style="49" customWidth="1"/>
    <col min="15638" max="15638" width="10.5546875" style="49" customWidth="1"/>
    <col min="15639" max="15640" width="12.88671875" style="49" customWidth="1"/>
    <col min="15641" max="15641" width="13.109375" style="49" bestFit="1" customWidth="1"/>
    <col min="15642" max="15643" width="12.88671875" style="49" customWidth="1"/>
    <col min="15644" max="15644" width="15" style="49" customWidth="1"/>
    <col min="15645" max="15645" width="12.6640625" style="49" customWidth="1"/>
    <col min="15646" max="15646" width="12.88671875" style="49" customWidth="1"/>
    <col min="15647" max="15647" width="14" style="49" customWidth="1"/>
    <col min="15648" max="15649" width="13.44140625" style="49" customWidth="1"/>
    <col min="15650" max="15650" width="15.33203125" style="49" customWidth="1"/>
    <col min="15651" max="15653" width="13.44140625" style="49" customWidth="1"/>
    <col min="15654" max="15654" width="14.44140625" style="49" bestFit="1" customWidth="1"/>
    <col min="15655" max="15655" width="14.109375" style="49" customWidth="1"/>
    <col min="15656" max="15656" width="13.109375" style="49" customWidth="1"/>
    <col min="15657" max="15659" width="13.88671875" style="49" customWidth="1"/>
    <col min="15660" max="15872" width="11.44140625" style="49"/>
    <col min="15873" max="15873" width="13.5546875" style="49" customWidth="1"/>
    <col min="15874" max="15874" width="12.6640625" style="49" customWidth="1"/>
    <col min="15875" max="15875" width="12.88671875" style="49" customWidth="1"/>
    <col min="15876" max="15876" width="14.5546875" style="49" customWidth="1"/>
    <col min="15877" max="15877" width="12.6640625" style="49" bestFit="1" customWidth="1"/>
    <col min="15878" max="15878" width="13" style="49" bestFit="1" customWidth="1"/>
    <col min="15879" max="15879" width="13.5546875" style="49" customWidth="1"/>
    <col min="15880" max="15880" width="14.44140625" style="49" bestFit="1" customWidth="1"/>
    <col min="15881" max="15881" width="13" style="49" bestFit="1" customWidth="1"/>
    <col min="15882" max="15882" width="13" style="49" customWidth="1"/>
    <col min="15883" max="15884" width="12.88671875" style="49" customWidth="1"/>
    <col min="15885" max="15885" width="13.109375" style="49" bestFit="1" customWidth="1"/>
    <col min="15886" max="15886" width="12.6640625" style="49" bestFit="1" customWidth="1"/>
    <col min="15887" max="15887" width="12.88671875" style="49" customWidth="1"/>
    <col min="15888" max="15888" width="13.5546875" style="49" customWidth="1"/>
    <col min="15889" max="15890" width="12.88671875" style="49" customWidth="1"/>
    <col min="15891" max="15891" width="16" style="49" customWidth="1"/>
    <col min="15892" max="15893" width="12.88671875" style="49" customWidth="1"/>
    <col min="15894" max="15894" width="10.5546875" style="49" customWidth="1"/>
    <col min="15895" max="15896" width="12.88671875" style="49" customWidth="1"/>
    <col min="15897" max="15897" width="13.109375" style="49" bestFit="1" customWidth="1"/>
    <col min="15898" max="15899" width="12.88671875" style="49" customWidth="1"/>
    <col min="15900" max="15900" width="15" style="49" customWidth="1"/>
    <col min="15901" max="15901" width="12.6640625" style="49" customWidth="1"/>
    <col min="15902" max="15902" width="12.88671875" style="49" customWidth="1"/>
    <col min="15903" max="15903" width="14" style="49" customWidth="1"/>
    <col min="15904" max="15905" width="13.44140625" style="49" customWidth="1"/>
    <col min="15906" max="15906" width="15.33203125" style="49" customWidth="1"/>
    <col min="15907" max="15909" width="13.44140625" style="49" customWidth="1"/>
    <col min="15910" max="15910" width="14.44140625" style="49" bestFit="1" customWidth="1"/>
    <col min="15911" max="15911" width="14.109375" style="49" customWidth="1"/>
    <col min="15912" max="15912" width="13.109375" style="49" customWidth="1"/>
    <col min="15913" max="15915" width="13.88671875" style="49" customWidth="1"/>
    <col min="15916" max="16128" width="11.44140625" style="49"/>
    <col min="16129" max="16129" width="13.5546875" style="49" customWidth="1"/>
    <col min="16130" max="16130" width="12.6640625" style="49" customWidth="1"/>
    <col min="16131" max="16131" width="12.88671875" style="49" customWidth="1"/>
    <col min="16132" max="16132" width="14.5546875" style="49" customWidth="1"/>
    <col min="16133" max="16133" width="12.6640625" style="49" bestFit="1" customWidth="1"/>
    <col min="16134" max="16134" width="13" style="49" bestFit="1" customWidth="1"/>
    <col min="16135" max="16135" width="13.5546875" style="49" customWidth="1"/>
    <col min="16136" max="16136" width="14.44140625" style="49" bestFit="1" customWidth="1"/>
    <col min="16137" max="16137" width="13" style="49" bestFit="1" customWidth="1"/>
    <col min="16138" max="16138" width="13" style="49" customWidth="1"/>
    <col min="16139" max="16140" width="12.88671875" style="49" customWidth="1"/>
    <col min="16141" max="16141" width="13.109375" style="49" bestFit="1" customWidth="1"/>
    <col min="16142" max="16142" width="12.6640625" style="49" bestFit="1" customWidth="1"/>
    <col min="16143" max="16143" width="12.88671875" style="49" customWidth="1"/>
    <col min="16144" max="16144" width="13.5546875" style="49" customWidth="1"/>
    <col min="16145" max="16146" width="12.88671875" style="49" customWidth="1"/>
    <col min="16147" max="16147" width="16" style="49" customWidth="1"/>
    <col min="16148" max="16149" width="12.88671875" style="49" customWidth="1"/>
    <col min="16150" max="16150" width="10.5546875" style="49" customWidth="1"/>
    <col min="16151" max="16152" width="12.88671875" style="49" customWidth="1"/>
    <col min="16153" max="16153" width="13.109375" style="49" bestFit="1" customWidth="1"/>
    <col min="16154" max="16155" width="12.88671875" style="49" customWidth="1"/>
    <col min="16156" max="16156" width="15" style="49" customWidth="1"/>
    <col min="16157" max="16157" width="12.6640625" style="49" customWidth="1"/>
    <col min="16158" max="16158" width="12.88671875" style="49" customWidth="1"/>
    <col min="16159" max="16159" width="14" style="49" customWidth="1"/>
    <col min="16160" max="16161" width="13.44140625" style="49" customWidth="1"/>
    <col min="16162" max="16162" width="15.33203125" style="49" customWidth="1"/>
    <col min="16163" max="16165" width="13.44140625" style="49" customWidth="1"/>
    <col min="16166" max="16166" width="14.44140625" style="49" bestFit="1" customWidth="1"/>
    <col min="16167" max="16167" width="14.109375" style="49" customWidth="1"/>
    <col min="16168" max="16168" width="13.109375" style="49" customWidth="1"/>
    <col min="16169" max="16171" width="13.88671875" style="49" customWidth="1"/>
    <col min="16172" max="16384" width="11.44140625" style="49"/>
  </cols>
  <sheetData>
    <row r="1" spans="1:43" ht="24.75" customHeight="1" x14ac:dyDescent="0.3">
      <c r="A1" s="298" t="s">
        <v>3239</v>
      </c>
      <c r="B1" s="299"/>
      <c r="C1" s="299"/>
      <c r="D1" s="299"/>
      <c r="E1" s="299"/>
      <c r="F1" s="299"/>
      <c r="G1" s="299"/>
      <c r="H1" s="299"/>
      <c r="I1" s="299"/>
      <c r="J1" s="299"/>
      <c r="K1" s="299"/>
      <c r="L1" s="299"/>
      <c r="M1" s="299"/>
      <c r="N1" s="299"/>
      <c r="O1" s="299"/>
      <c r="P1" s="299"/>
      <c r="Q1" s="299"/>
      <c r="R1" s="299"/>
      <c r="S1" s="299"/>
      <c r="T1" s="299"/>
      <c r="U1" s="299"/>
      <c r="V1" s="299"/>
      <c r="W1" s="299"/>
      <c r="X1" s="299"/>
      <c r="Y1" s="299"/>
      <c r="Z1" s="299"/>
      <c r="AA1" s="299"/>
      <c r="AB1" s="299"/>
      <c r="AC1" s="299"/>
      <c r="AD1" s="299"/>
      <c r="AE1" s="299"/>
      <c r="AF1" s="299"/>
      <c r="AG1" s="299"/>
      <c r="AH1" s="299"/>
      <c r="AI1" s="299"/>
      <c r="AJ1" s="299"/>
      <c r="AK1" s="299"/>
      <c r="AL1" s="299"/>
      <c r="AM1" s="299"/>
      <c r="AN1" s="299"/>
    </row>
    <row r="2" spans="1:43" ht="29.25" customHeight="1" x14ac:dyDescent="0.3">
      <c r="A2" s="298"/>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c r="AK2" s="299"/>
      <c r="AL2" s="299"/>
      <c r="AM2" s="299"/>
      <c r="AN2" s="299"/>
    </row>
    <row r="3" spans="1:43" ht="16.2" thickBot="1" x14ac:dyDescent="0.35">
      <c r="A3" s="358" t="s">
        <v>3247</v>
      </c>
      <c r="B3" s="359"/>
      <c r="C3" s="359"/>
      <c r="D3" s="359"/>
      <c r="E3" s="359"/>
      <c r="F3" s="359"/>
      <c r="G3" s="359"/>
      <c r="H3" s="359"/>
      <c r="I3" s="359"/>
      <c r="J3" s="359"/>
      <c r="K3" s="359"/>
      <c r="L3" s="359"/>
      <c r="M3" s="359"/>
      <c r="N3" s="359"/>
      <c r="O3" s="359"/>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row>
    <row r="4" spans="1:43" ht="16.5" customHeight="1" thickBot="1" x14ac:dyDescent="0.35">
      <c r="A4" s="194" t="s">
        <v>3234</v>
      </c>
      <c r="B4" s="195"/>
      <c r="C4" s="195">
        <f>+'A4'!C4</f>
        <v>0</v>
      </c>
      <c r="D4" s="185"/>
      <c r="E4" s="196"/>
      <c r="F4" s="187"/>
      <c r="G4" s="187"/>
      <c r="H4" s="188"/>
      <c r="I4" s="185"/>
      <c r="J4" s="186"/>
      <c r="K4" s="187"/>
      <c r="L4" s="187"/>
      <c r="M4" s="197"/>
      <c r="N4" s="184" t="s">
        <v>3255</v>
      </c>
      <c r="O4" s="185"/>
      <c r="P4" s="186" t="str">
        <f>+'A4'!O4</f>
        <v>31 de diciembre de 2024</v>
      </c>
      <c r="Q4" s="187"/>
      <c r="R4" s="187"/>
      <c r="S4" s="188"/>
      <c r="T4" s="189"/>
      <c r="U4" s="189"/>
      <c r="V4" s="179"/>
      <c r="W4" s="179"/>
      <c r="X4" s="190"/>
      <c r="Y4" s="189"/>
      <c r="Z4" s="189"/>
      <c r="AA4" s="189"/>
      <c r="AB4" s="189"/>
      <c r="AC4" s="187"/>
      <c r="AD4" s="188"/>
      <c r="AE4" s="185"/>
      <c r="AF4" s="186"/>
      <c r="AG4" s="187"/>
      <c r="AH4" s="187"/>
      <c r="AI4" s="188"/>
      <c r="AJ4" s="189"/>
      <c r="AK4" s="191"/>
      <c r="AL4" s="325" t="s">
        <v>3238</v>
      </c>
      <c r="AM4" s="325"/>
      <c r="AN4" s="355" t="s">
        <v>3246</v>
      </c>
    </row>
    <row r="5" spans="1:43" ht="16.5" customHeight="1" thickBot="1" x14ac:dyDescent="0.35">
      <c r="A5" s="194" t="s">
        <v>3235</v>
      </c>
      <c r="B5" s="196">
        <f>+'A4'!C5</f>
        <v>0</v>
      </c>
      <c r="C5" s="198"/>
      <c r="D5" s="187"/>
      <c r="E5" s="187"/>
      <c r="F5" s="187"/>
      <c r="G5" s="187"/>
      <c r="H5" s="188"/>
      <c r="I5" s="192"/>
      <c r="J5" s="187"/>
      <c r="K5" s="187"/>
      <c r="L5" s="187"/>
      <c r="M5" s="193"/>
      <c r="N5" s="188" t="s">
        <v>3237</v>
      </c>
      <c r="O5" s="192">
        <f>+'A4'!I5</f>
        <v>45369</v>
      </c>
      <c r="P5" s="187"/>
      <c r="Q5" s="187"/>
      <c r="R5" s="187"/>
      <c r="S5" s="187"/>
      <c r="T5" s="187"/>
      <c r="U5" s="187"/>
      <c r="V5" s="179"/>
      <c r="W5" s="179"/>
      <c r="X5" s="190"/>
      <c r="Y5" s="189"/>
      <c r="Z5" s="189"/>
      <c r="AA5" s="189"/>
      <c r="AB5" s="189"/>
      <c r="AC5" s="187"/>
      <c r="AD5" s="188"/>
      <c r="AE5" s="192"/>
      <c r="AF5" s="187"/>
      <c r="AG5" s="187"/>
      <c r="AH5" s="187"/>
      <c r="AI5" s="187"/>
      <c r="AJ5" s="187"/>
      <c r="AK5" s="193"/>
      <c r="AL5" s="327"/>
      <c r="AM5" s="327"/>
      <c r="AN5" s="356"/>
    </row>
    <row r="6" spans="1:43" ht="16.5" customHeight="1" thickBot="1" x14ac:dyDescent="0.35">
      <c r="A6" s="163" t="s">
        <v>3236</v>
      </c>
      <c r="B6" s="172">
        <f>+'A4'!B6</f>
        <v>0</v>
      </c>
      <c r="C6" s="167"/>
      <c r="D6" s="167"/>
      <c r="E6" s="167"/>
      <c r="F6" s="167"/>
      <c r="G6" s="167"/>
      <c r="H6" s="178"/>
      <c r="I6" s="173"/>
      <c r="J6" s="167"/>
      <c r="K6" s="167"/>
      <c r="L6" s="167"/>
      <c r="M6" s="175"/>
      <c r="N6" s="178" t="s">
        <v>3237</v>
      </c>
      <c r="O6" s="173">
        <f>+'A4'!I6</f>
        <v>45369</v>
      </c>
      <c r="P6" s="167"/>
      <c r="Q6" s="167"/>
      <c r="R6" s="167"/>
      <c r="S6" s="167"/>
      <c r="T6" s="167"/>
      <c r="U6" s="167"/>
      <c r="V6" s="182"/>
      <c r="W6" s="182"/>
      <c r="X6" s="183"/>
      <c r="Y6" s="180"/>
      <c r="Z6" s="180"/>
      <c r="AA6" s="180"/>
      <c r="AB6" s="180"/>
      <c r="AC6" s="167"/>
      <c r="AD6" s="178"/>
      <c r="AE6" s="173"/>
      <c r="AF6" s="167"/>
      <c r="AG6" s="167"/>
      <c r="AH6" s="167"/>
      <c r="AI6" s="167"/>
      <c r="AJ6" s="167"/>
      <c r="AK6" s="175"/>
      <c r="AL6" s="329"/>
      <c r="AM6" s="329"/>
      <c r="AN6" s="357"/>
    </row>
    <row r="7" spans="1:43" ht="16.2" thickBot="1" x14ac:dyDescent="0.35"/>
    <row r="8" spans="1:43" ht="15" customHeight="1" x14ac:dyDescent="0.3">
      <c r="A8" s="366" t="s">
        <v>3210</v>
      </c>
      <c r="B8" s="352" t="s">
        <v>3178</v>
      </c>
      <c r="C8" s="353"/>
      <c r="D8" s="354"/>
      <c r="E8" s="352" t="s">
        <v>3179</v>
      </c>
      <c r="F8" s="353"/>
      <c r="G8" s="354"/>
      <c r="H8" s="352" t="s">
        <v>3180</v>
      </c>
      <c r="I8" s="353"/>
      <c r="J8" s="354"/>
      <c r="K8" s="352" t="s">
        <v>3181</v>
      </c>
      <c r="L8" s="353"/>
      <c r="M8" s="354"/>
      <c r="N8" s="352" t="s">
        <v>3182</v>
      </c>
      <c r="O8" s="353"/>
      <c r="P8" s="354"/>
      <c r="Q8" s="352" t="s">
        <v>3183</v>
      </c>
      <c r="R8" s="353"/>
      <c r="S8" s="354"/>
      <c r="T8" s="352" t="s">
        <v>3184</v>
      </c>
      <c r="U8" s="353"/>
      <c r="V8" s="354"/>
      <c r="W8" s="352" t="s">
        <v>3185</v>
      </c>
      <c r="X8" s="353"/>
      <c r="Y8" s="354"/>
      <c r="Z8" s="352" t="s">
        <v>3186</v>
      </c>
      <c r="AA8" s="353"/>
      <c r="AB8" s="354"/>
      <c r="AC8" s="352" t="s">
        <v>3187</v>
      </c>
      <c r="AD8" s="353"/>
      <c r="AE8" s="354"/>
      <c r="AF8" s="352" t="s">
        <v>3188</v>
      </c>
      <c r="AG8" s="353"/>
      <c r="AH8" s="354"/>
      <c r="AI8" s="352" t="s">
        <v>3189</v>
      </c>
      <c r="AJ8" s="353"/>
      <c r="AK8" s="354"/>
      <c r="AL8" s="362" t="s">
        <v>3253</v>
      </c>
      <c r="AM8" s="364" t="s">
        <v>3211</v>
      </c>
      <c r="AN8" s="360" t="s">
        <v>3190</v>
      </c>
    </row>
    <row r="9" spans="1:43" ht="33.75" customHeight="1" thickBot="1" x14ac:dyDescent="0.35">
      <c r="A9" s="367"/>
      <c r="B9" s="130" t="s">
        <v>3250</v>
      </c>
      <c r="C9" s="232" t="s">
        <v>3251</v>
      </c>
      <c r="D9" s="224" t="s">
        <v>3252</v>
      </c>
      <c r="E9" s="131" t="s">
        <v>3250</v>
      </c>
      <c r="F9" s="232" t="s">
        <v>3251</v>
      </c>
      <c r="G9" s="224" t="s">
        <v>3252</v>
      </c>
      <c r="H9" s="131" t="s">
        <v>3250</v>
      </c>
      <c r="I9" s="232" t="s">
        <v>3251</v>
      </c>
      <c r="J9" s="224" t="s">
        <v>3252</v>
      </c>
      <c r="K9" s="131" t="s">
        <v>3250</v>
      </c>
      <c r="L9" s="232" t="s">
        <v>3251</v>
      </c>
      <c r="M9" s="224" t="s">
        <v>3252</v>
      </c>
      <c r="N9" s="131" t="s">
        <v>3250</v>
      </c>
      <c r="O9" s="232" t="s">
        <v>3251</v>
      </c>
      <c r="P9" s="224" t="s">
        <v>3252</v>
      </c>
      <c r="Q9" s="131" t="s">
        <v>3250</v>
      </c>
      <c r="R9" s="232" t="s">
        <v>3251</v>
      </c>
      <c r="S9" s="224" t="s">
        <v>3252</v>
      </c>
      <c r="T9" s="131" t="s">
        <v>3250</v>
      </c>
      <c r="U9" s="232" t="s">
        <v>3251</v>
      </c>
      <c r="V9" s="224" t="s">
        <v>3252</v>
      </c>
      <c r="W9" s="131" t="s">
        <v>3250</v>
      </c>
      <c r="X9" s="232" t="s">
        <v>3251</v>
      </c>
      <c r="Y9" s="224" t="s">
        <v>3252</v>
      </c>
      <c r="Z9" s="131" t="s">
        <v>3250</v>
      </c>
      <c r="AA9" s="232" t="s">
        <v>3251</v>
      </c>
      <c r="AB9" s="224" t="s">
        <v>3252</v>
      </c>
      <c r="AC9" s="131" t="s">
        <v>3250</v>
      </c>
      <c r="AD9" s="232" t="s">
        <v>3251</v>
      </c>
      <c r="AE9" s="224" t="s">
        <v>3252</v>
      </c>
      <c r="AF9" s="131" t="s">
        <v>3250</v>
      </c>
      <c r="AG9" s="232" t="s">
        <v>3251</v>
      </c>
      <c r="AH9" s="224" t="s">
        <v>3252</v>
      </c>
      <c r="AI9" s="131" t="s">
        <v>3250</v>
      </c>
      <c r="AJ9" s="232" t="s">
        <v>3251</v>
      </c>
      <c r="AK9" s="224" t="s">
        <v>3252</v>
      </c>
      <c r="AL9" s="363"/>
      <c r="AM9" s="365"/>
      <c r="AN9" s="361"/>
    </row>
    <row r="10" spans="1:43" x14ac:dyDescent="0.3">
      <c r="A10" s="104">
        <v>303</v>
      </c>
      <c r="B10" s="118">
        <v>180</v>
      </c>
      <c r="C10" s="260">
        <v>180</v>
      </c>
      <c r="D10" s="108">
        <f>+B10-C10</f>
        <v>0</v>
      </c>
      <c r="E10" s="118">
        <v>1598</v>
      </c>
      <c r="F10" s="63">
        <v>1598</v>
      </c>
      <c r="G10" s="108">
        <f>+E10-F10</f>
        <v>0</v>
      </c>
      <c r="H10" s="118">
        <v>0</v>
      </c>
      <c r="I10" s="63">
        <v>0</v>
      </c>
      <c r="J10" s="108">
        <f>+H10-I10</f>
        <v>0</v>
      </c>
      <c r="K10" s="124">
        <v>1020</v>
      </c>
      <c r="L10" s="63">
        <v>1020</v>
      </c>
      <c r="M10" s="108">
        <f>+K10-L10</f>
        <v>0</v>
      </c>
      <c r="N10" s="124">
        <v>0</v>
      </c>
      <c r="O10" s="63">
        <v>0</v>
      </c>
      <c r="P10" s="108">
        <f>+N10-O10</f>
        <v>0</v>
      </c>
      <c r="Q10" s="62">
        <v>0</v>
      </c>
      <c r="R10" s="63">
        <v>0</v>
      </c>
      <c r="S10" s="108">
        <f>+Q10-R10</f>
        <v>0</v>
      </c>
      <c r="T10" s="124">
        <v>0</v>
      </c>
      <c r="U10" s="63">
        <v>0</v>
      </c>
      <c r="V10" s="108">
        <f>+T10-U10</f>
        <v>0</v>
      </c>
      <c r="W10" s="63">
        <v>0</v>
      </c>
      <c r="X10" s="63">
        <v>0</v>
      </c>
      <c r="Y10" s="122">
        <f>+W10-X10</f>
        <v>0</v>
      </c>
      <c r="Z10" s="124">
        <v>0</v>
      </c>
      <c r="AA10" s="63">
        <v>0</v>
      </c>
      <c r="AB10" s="122">
        <f>+Z10-AA10</f>
        <v>0</v>
      </c>
      <c r="AC10" s="124">
        <v>0</v>
      </c>
      <c r="AD10" s="63">
        <v>0</v>
      </c>
      <c r="AE10" s="122">
        <f>+AC10-AD10</f>
        <v>0</v>
      </c>
      <c r="AF10" s="63">
        <v>0</v>
      </c>
      <c r="AG10" s="63">
        <v>0</v>
      </c>
      <c r="AH10" s="108">
        <f>+AF10-AG10</f>
        <v>0</v>
      </c>
      <c r="AI10" s="118">
        <v>0</v>
      </c>
      <c r="AJ10" s="63">
        <v>0</v>
      </c>
      <c r="AK10" s="108">
        <f>+AI10-AJ10</f>
        <v>0</v>
      </c>
      <c r="AL10" s="113">
        <f t="shared" ref="AL10:AM13" si="0">+B10+E10+H10+K10+N10+Q10+T10+W10+Z10+AC10+AF10+AI10</f>
        <v>2798</v>
      </c>
      <c r="AM10" s="65">
        <f t="shared" si="0"/>
        <v>2798</v>
      </c>
      <c r="AN10" s="102">
        <f>+AL10-AM10</f>
        <v>0</v>
      </c>
    </row>
    <row r="11" spans="1:43" x14ac:dyDescent="0.3">
      <c r="A11" s="104">
        <v>3030</v>
      </c>
      <c r="B11" s="118">
        <v>0</v>
      </c>
      <c r="C11" s="260">
        <v>0</v>
      </c>
      <c r="D11" s="108">
        <f>+B11-C11</f>
        <v>0</v>
      </c>
      <c r="E11" s="118">
        <v>0</v>
      </c>
      <c r="F11" s="63">
        <v>0</v>
      </c>
      <c r="G11" s="108">
        <f>+E11-F11</f>
        <v>0</v>
      </c>
      <c r="H11" s="118">
        <v>0</v>
      </c>
      <c r="I11" s="63">
        <v>0</v>
      </c>
      <c r="J11" s="108">
        <f t="shared" ref="J11:J41" si="1">+H11-I11</f>
        <v>0</v>
      </c>
      <c r="K11" s="124">
        <v>1295.32</v>
      </c>
      <c r="L11" s="63">
        <v>1295.32</v>
      </c>
      <c r="M11" s="108">
        <f t="shared" ref="M11:M41" si="2">+K11-L11</f>
        <v>0</v>
      </c>
      <c r="N11" s="124">
        <v>552</v>
      </c>
      <c r="O11" s="63">
        <v>552</v>
      </c>
      <c r="P11" s="108">
        <f t="shared" ref="P11:P41" si="3">+N11-O11</f>
        <v>0</v>
      </c>
      <c r="Q11" s="62">
        <v>276</v>
      </c>
      <c r="R11" s="63">
        <v>276</v>
      </c>
      <c r="S11" s="108">
        <f>+Q11-R11</f>
        <v>0</v>
      </c>
      <c r="T11" s="124">
        <v>0</v>
      </c>
      <c r="U11" s="63">
        <v>0</v>
      </c>
      <c r="V11" s="108">
        <f t="shared" ref="V11:V41" si="4">+T11-U11</f>
        <v>0</v>
      </c>
      <c r="W11" s="63">
        <v>276</v>
      </c>
      <c r="X11" s="63">
        <v>276</v>
      </c>
      <c r="Y11" s="122">
        <f t="shared" ref="Y11:Y41" si="5">+W11-X11</f>
        <v>0</v>
      </c>
      <c r="Z11" s="124">
        <v>1026</v>
      </c>
      <c r="AA11" s="63">
        <v>1026</v>
      </c>
      <c r="AB11" s="122">
        <f t="shared" ref="AB11:AB42" si="6">+Z11-AA11</f>
        <v>0</v>
      </c>
      <c r="AC11" s="124">
        <v>276</v>
      </c>
      <c r="AD11" s="63">
        <v>276</v>
      </c>
      <c r="AE11" s="122"/>
      <c r="AF11" s="63">
        <v>631</v>
      </c>
      <c r="AG11" s="63">
        <v>631</v>
      </c>
      <c r="AH11" s="108">
        <f>+AF11-AG11</f>
        <v>0</v>
      </c>
      <c r="AI11" s="118">
        <v>0</v>
      </c>
      <c r="AJ11" s="63">
        <v>0</v>
      </c>
      <c r="AK11" s="108">
        <f>+AI11-AJ11</f>
        <v>0</v>
      </c>
      <c r="AL11" s="113">
        <f t="shared" si="0"/>
        <v>4332.32</v>
      </c>
      <c r="AM11" s="65">
        <f t="shared" si="0"/>
        <v>4332.32</v>
      </c>
      <c r="AN11" s="102">
        <f>+AL11-AM11</f>
        <v>0</v>
      </c>
    </row>
    <row r="12" spans="1:43" x14ac:dyDescent="0.3">
      <c r="A12" s="105">
        <v>304</v>
      </c>
      <c r="B12" s="118">
        <v>0</v>
      </c>
      <c r="C12" s="260">
        <v>0</v>
      </c>
      <c r="D12" s="108">
        <f t="shared" ref="D12:D41" si="7">+B12-C12</f>
        <v>0</v>
      </c>
      <c r="E12" s="118">
        <v>0</v>
      </c>
      <c r="F12" s="63">
        <v>128.9</v>
      </c>
      <c r="G12" s="108">
        <f t="shared" ref="G12:G41" si="8">+E12-F12</f>
        <v>-128.9</v>
      </c>
      <c r="H12" s="118">
        <v>0</v>
      </c>
      <c r="I12" s="63">
        <v>0</v>
      </c>
      <c r="J12" s="108">
        <f t="shared" si="1"/>
        <v>0</v>
      </c>
      <c r="K12" s="124">
        <v>0</v>
      </c>
      <c r="L12" s="63">
        <v>0</v>
      </c>
      <c r="M12" s="108">
        <f t="shared" si="2"/>
        <v>0</v>
      </c>
      <c r="N12" s="124">
        <v>0</v>
      </c>
      <c r="O12" s="63">
        <v>0</v>
      </c>
      <c r="P12" s="108">
        <f t="shared" si="3"/>
        <v>0</v>
      </c>
      <c r="Q12" s="62">
        <v>0</v>
      </c>
      <c r="R12" s="63">
        <v>0</v>
      </c>
      <c r="S12" s="108">
        <f>+Q12-R12</f>
        <v>0</v>
      </c>
      <c r="T12" s="124">
        <v>0</v>
      </c>
      <c r="U12" s="63">
        <v>0</v>
      </c>
      <c r="V12" s="108">
        <f t="shared" si="4"/>
        <v>0</v>
      </c>
      <c r="W12" s="63">
        <v>0</v>
      </c>
      <c r="X12" s="63">
        <v>0</v>
      </c>
      <c r="Y12" s="122">
        <f t="shared" si="5"/>
        <v>0</v>
      </c>
      <c r="Z12" s="124">
        <v>0</v>
      </c>
      <c r="AA12" s="63">
        <v>0</v>
      </c>
      <c r="AB12" s="122">
        <f t="shared" si="6"/>
        <v>0</v>
      </c>
      <c r="AC12" s="124">
        <v>0</v>
      </c>
      <c r="AD12" s="63">
        <v>0</v>
      </c>
      <c r="AE12" s="122">
        <f t="shared" ref="AE12:AE41" si="9">+AC12-AD12</f>
        <v>0</v>
      </c>
      <c r="AF12" s="63">
        <v>0</v>
      </c>
      <c r="AG12" s="63">
        <v>240.74</v>
      </c>
      <c r="AH12" s="108">
        <f t="shared" ref="AH12:AH41" si="10">+AF12-AG12</f>
        <v>-240.74</v>
      </c>
      <c r="AI12" s="118">
        <v>0</v>
      </c>
      <c r="AJ12" s="63">
        <v>0</v>
      </c>
      <c r="AK12" s="108">
        <f t="shared" ref="AK12:AK41" si="11">+AI12-AJ12</f>
        <v>0</v>
      </c>
      <c r="AL12" s="113">
        <f t="shared" si="0"/>
        <v>0</v>
      </c>
      <c r="AM12" s="65">
        <f t="shared" si="0"/>
        <v>369.64</v>
      </c>
      <c r="AN12" s="102">
        <f t="shared" ref="AN12:AN40" si="12">+AL12-AM12</f>
        <v>-369.64</v>
      </c>
      <c r="AO12" s="56"/>
      <c r="AP12" s="56"/>
      <c r="AQ12" s="56"/>
    </row>
    <row r="13" spans="1:43" x14ac:dyDescent="0.3">
      <c r="A13" s="105" t="s">
        <v>3213</v>
      </c>
      <c r="B13" s="118">
        <v>0</v>
      </c>
      <c r="C13" s="260">
        <v>0</v>
      </c>
      <c r="D13" s="108">
        <f t="shared" si="7"/>
        <v>0</v>
      </c>
      <c r="E13" s="118">
        <v>128.9</v>
      </c>
      <c r="F13" s="63">
        <v>0</v>
      </c>
      <c r="G13" s="108">
        <f t="shared" si="8"/>
        <v>128.9</v>
      </c>
      <c r="H13" s="118">
        <v>0</v>
      </c>
      <c r="I13" s="63">
        <v>0</v>
      </c>
      <c r="J13" s="108">
        <f t="shared" si="1"/>
        <v>0</v>
      </c>
      <c r="K13" s="124">
        <v>0</v>
      </c>
      <c r="L13" s="63">
        <v>0</v>
      </c>
      <c r="M13" s="108">
        <f t="shared" si="2"/>
        <v>0</v>
      </c>
      <c r="N13" s="124">
        <v>0</v>
      </c>
      <c r="O13" s="63">
        <v>0</v>
      </c>
      <c r="P13" s="108">
        <f t="shared" si="3"/>
        <v>0</v>
      </c>
      <c r="Q13" s="62">
        <v>0</v>
      </c>
      <c r="R13" s="63">
        <v>0</v>
      </c>
      <c r="S13" s="108">
        <f>+Q13-R13</f>
        <v>0</v>
      </c>
      <c r="T13" s="124">
        <v>0</v>
      </c>
      <c r="U13" s="63">
        <v>0</v>
      </c>
      <c r="V13" s="108">
        <f t="shared" si="4"/>
        <v>0</v>
      </c>
      <c r="W13" s="63">
        <v>0</v>
      </c>
      <c r="X13" s="63">
        <v>0</v>
      </c>
      <c r="Y13" s="122">
        <f t="shared" si="5"/>
        <v>0</v>
      </c>
      <c r="Z13" s="124">
        <v>0</v>
      </c>
      <c r="AA13" s="63">
        <v>0</v>
      </c>
      <c r="AB13" s="122">
        <f t="shared" si="6"/>
        <v>0</v>
      </c>
      <c r="AC13" s="124">
        <v>0</v>
      </c>
      <c r="AD13" s="63">
        <v>0</v>
      </c>
      <c r="AE13" s="122">
        <f t="shared" si="9"/>
        <v>0</v>
      </c>
      <c r="AF13" s="63">
        <v>240.74</v>
      </c>
      <c r="AG13" s="63">
        <v>0</v>
      </c>
      <c r="AH13" s="108">
        <f t="shared" si="10"/>
        <v>240.74</v>
      </c>
      <c r="AI13" s="118">
        <v>0</v>
      </c>
      <c r="AJ13" s="63">
        <v>0</v>
      </c>
      <c r="AK13" s="108">
        <f t="shared" si="11"/>
        <v>0</v>
      </c>
      <c r="AL13" s="113">
        <f t="shared" si="0"/>
        <v>369.64</v>
      </c>
      <c r="AM13" s="65">
        <f t="shared" si="0"/>
        <v>0</v>
      </c>
      <c r="AN13" s="102">
        <f t="shared" si="12"/>
        <v>369.64</v>
      </c>
      <c r="AO13" s="56"/>
      <c r="AP13" s="56"/>
      <c r="AQ13" s="56"/>
    </row>
    <row r="14" spans="1:43" x14ac:dyDescent="0.3">
      <c r="A14" s="105">
        <v>307</v>
      </c>
      <c r="B14" s="118">
        <v>0</v>
      </c>
      <c r="C14" s="260">
        <v>0</v>
      </c>
      <c r="D14" s="108">
        <f t="shared" si="7"/>
        <v>0</v>
      </c>
      <c r="E14" s="118">
        <v>0</v>
      </c>
      <c r="F14" s="63">
        <v>0</v>
      </c>
      <c r="G14" s="108">
        <f t="shared" si="8"/>
        <v>0</v>
      </c>
      <c r="H14" s="118">
        <v>0</v>
      </c>
      <c r="I14" s="63">
        <v>0</v>
      </c>
      <c r="J14" s="108">
        <f t="shared" si="1"/>
        <v>0</v>
      </c>
      <c r="K14" s="124">
        <v>0</v>
      </c>
      <c r="L14" s="63">
        <v>0</v>
      </c>
      <c r="M14" s="108">
        <f t="shared" si="2"/>
        <v>0</v>
      </c>
      <c r="N14" s="124">
        <v>450</v>
      </c>
      <c r="O14" s="63">
        <v>450</v>
      </c>
      <c r="P14" s="108">
        <f t="shared" si="3"/>
        <v>0</v>
      </c>
      <c r="Q14" s="62">
        <v>0</v>
      </c>
      <c r="R14" s="63">
        <v>0</v>
      </c>
      <c r="S14" s="108">
        <f t="shared" ref="S14:S41" si="13">+Q14-R14</f>
        <v>0</v>
      </c>
      <c r="T14" s="124">
        <v>0</v>
      </c>
      <c r="U14" s="63">
        <v>0</v>
      </c>
      <c r="V14" s="108">
        <f t="shared" si="4"/>
        <v>0</v>
      </c>
      <c r="W14" s="63">
        <v>0</v>
      </c>
      <c r="X14" s="63">
        <v>0</v>
      </c>
      <c r="Y14" s="122">
        <f t="shared" si="5"/>
        <v>0</v>
      </c>
      <c r="Z14" s="124">
        <v>0</v>
      </c>
      <c r="AA14" s="63">
        <v>0</v>
      </c>
      <c r="AB14" s="122">
        <f t="shared" si="6"/>
        <v>0</v>
      </c>
      <c r="AC14" s="124">
        <v>0</v>
      </c>
      <c r="AD14" s="63">
        <v>0</v>
      </c>
      <c r="AE14" s="122">
        <f t="shared" si="9"/>
        <v>0</v>
      </c>
      <c r="AF14" s="63">
        <v>0</v>
      </c>
      <c r="AG14" s="63">
        <v>0</v>
      </c>
      <c r="AH14" s="108">
        <f t="shared" si="10"/>
        <v>0</v>
      </c>
      <c r="AI14" s="118">
        <v>0</v>
      </c>
      <c r="AJ14" s="63">
        <v>0</v>
      </c>
      <c r="AK14" s="108">
        <f t="shared" si="11"/>
        <v>0</v>
      </c>
      <c r="AL14" s="113">
        <f t="shared" ref="AL14:AL40" si="14">+B14+E14+H14+K14+N14+Q14+T14+W14+Z14+AC14+AF14+AI14</f>
        <v>450</v>
      </c>
      <c r="AM14" s="65">
        <f t="shared" ref="AM14:AM45" si="15">+C14+F14+I14+L14+O14+R14+U14+X14+AA14+AD14+AG14+AJ14</f>
        <v>450</v>
      </c>
      <c r="AN14" s="102">
        <f t="shared" si="12"/>
        <v>0</v>
      </c>
      <c r="AO14" s="56"/>
      <c r="AP14" s="56"/>
      <c r="AQ14" s="56"/>
    </row>
    <row r="15" spans="1:43" x14ac:dyDescent="0.3">
      <c r="A15" s="105">
        <v>308</v>
      </c>
      <c r="B15" s="118">
        <v>0</v>
      </c>
      <c r="C15" s="260">
        <v>0</v>
      </c>
      <c r="D15" s="108">
        <f t="shared" si="7"/>
        <v>0</v>
      </c>
      <c r="E15" s="118">
        <v>0</v>
      </c>
      <c r="F15" s="63">
        <v>0</v>
      </c>
      <c r="G15" s="108">
        <f t="shared" si="8"/>
        <v>0</v>
      </c>
      <c r="H15" s="118">
        <v>0</v>
      </c>
      <c r="I15" s="63">
        <v>0</v>
      </c>
      <c r="J15" s="108">
        <f t="shared" si="1"/>
        <v>0</v>
      </c>
      <c r="K15" s="124">
        <v>0</v>
      </c>
      <c r="L15" s="63">
        <v>0</v>
      </c>
      <c r="M15" s="108">
        <f t="shared" si="2"/>
        <v>0</v>
      </c>
      <c r="N15" s="124">
        <v>0</v>
      </c>
      <c r="O15" s="63">
        <v>0</v>
      </c>
      <c r="P15" s="108">
        <f t="shared" si="3"/>
        <v>0</v>
      </c>
      <c r="Q15" s="62">
        <v>0</v>
      </c>
      <c r="R15" s="63">
        <v>0</v>
      </c>
      <c r="S15" s="108">
        <f t="shared" si="13"/>
        <v>0</v>
      </c>
      <c r="T15" s="124">
        <v>0</v>
      </c>
      <c r="U15" s="63">
        <v>0</v>
      </c>
      <c r="V15" s="108">
        <f t="shared" si="4"/>
        <v>0</v>
      </c>
      <c r="W15" s="63">
        <v>0</v>
      </c>
      <c r="X15" s="63">
        <v>0</v>
      </c>
      <c r="Y15" s="122">
        <f t="shared" si="5"/>
        <v>0</v>
      </c>
      <c r="Z15" s="124">
        <v>0</v>
      </c>
      <c r="AA15" s="63">
        <v>0</v>
      </c>
      <c r="AB15" s="122">
        <f t="shared" si="6"/>
        <v>0</v>
      </c>
      <c r="AC15" s="124">
        <v>0</v>
      </c>
      <c r="AD15" s="63">
        <v>0</v>
      </c>
      <c r="AE15" s="122">
        <f t="shared" si="9"/>
        <v>0</v>
      </c>
      <c r="AF15" s="63">
        <v>0</v>
      </c>
      <c r="AG15" s="63">
        <v>0</v>
      </c>
      <c r="AH15" s="108">
        <f t="shared" si="10"/>
        <v>0</v>
      </c>
      <c r="AI15" s="118">
        <v>0</v>
      </c>
      <c r="AJ15" s="63">
        <v>0</v>
      </c>
      <c r="AK15" s="108">
        <f t="shared" si="11"/>
        <v>0</v>
      </c>
      <c r="AL15" s="113">
        <f t="shared" si="14"/>
        <v>0</v>
      </c>
      <c r="AM15" s="65">
        <f t="shared" si="15"/>
        <v>0</v>
      </c>
      <c r="AN15" s="102">
        <f t="shared" si="12"/>
        <v>0</v>
      </c>
      <c r="AO15" s="56"/>
      <c r="AP15" s="56"/>
      <c r="AQ15" s="56"/>
    </row>
    <row r="16" spans="1:43" x14ac:dyDescent="0.3">
      <c r="A16" s="105">
        <v>309</v>
      </c>
      <c r="B16" s="118">
        <v>0</v>
      </c>
      <c r="C16" s="260">
        <v>0</v>
      </c>
      <c r="D16" s="108">
        <f t="shared" si="7"/>
        <v>0</v>
      </c>
      <c r="E16" s="118">
        <v>0</v>
      </c>
      <c r="F16" s="63">
        <v>0</v>
      </c>
      <c r="G16" s="108">
        <f t="shared" si="8"/>
        <v>0</v>
      </c>
      <c r="H16" s="118">
        <v>0</v>
      </c>
      <c r="I16" s="63">
        <v>0</v>
      </c>
      <c r="J16" s="108">
        <f t="shared" si="1"/>
        <v>0</v>
      </c>
      <c r="K16" s="124">
        <v>0</v>
      </c>
      <c r="L16" s="63">
        <v>0</v>
      </c>
      <c r="M16" s="108">
        <f t="shared" si="2"/>
        <v>0</v>
      </c>
      <c r="N16" s="124">
        <v>0</v>
      </c>
      <c r="O16" s="63">
        <v>0</v>
      </c>
      <c r="P16" s="108">
        <f t="shared" si="3"/>
        <v>0</v>
      </c>
      <c r="Q16" s="62">
        <v>0</v>
      </c>
      <c r="R16" s="63">
        <v>0</v>
      </c>
      <c r="S16" s="108">
        <f t="shared" si="13"/>
        <v>0</v>
      </c>
      <c r="T16" s="124">
        <v>0</v>
      </c>
      <c r="U16" s="63">
        <v>0</v>
      </c>
      <c r="V16" s="108">
        <f t="shared" si="4"/>
        <v>0</v>
      </c>
      <c r="W16" s="63">
        <v>0</v>
      </c>
      <c r="X16" s="63">
        <v>0</v>
      </c>
      <c r="Y16" s="122">
        <f t="shared" si="5"/>
        <v>0</v>
      </c>
      <c r="Z16" s="124">
        <v>0</v>
      </c>
      <c r="AA16" s="63">
        <v>0</v>
      </c>
      <c r="AB16" s="122">
        <f t="shared" si="6"/>
        <v>0</v>
      </c>
      <c r="AC16" s="124">
        <v>0</v>
      </c>
      <c r="AD16" s="63">
        <v>0</v>
      </c>
      <c r="AE16" s="122">
        <f t="shared" si="9"/>
        <v>0</v>
      </c>
      <c r="AF16" s="63">
        <v>0</v>
      </c>
      <c r="AG16" s="63">
        <v>0</v>
      </c>
      <c r="AH16" s="108">
        <f t="shared" si="10"/>
        <v>0</v>
      </c>
      <c r="AI16" s="118">
        <v>0</v>
      </c>
      <c r="AJ16" s="63">
        <v>0</v>
      </c>
      <c r="AK16" s="108">
        <f t="shared" si="11"/>
        <v>0</v>
      </c>
      <c r="AL16" s="113">
        <f t="shared" si="14"/>
        <v>0</v>
      </c>
      <c r="AM16" s="65">
        <f t="shared" si="15"/>
        <v>0</v>
      </c>
      <c r="AN16" s="102">
        <f t="shared" si="12"/>
        <v>0</v>
      </c>
      <c r="AO16" s="56"/>
      <c r="AP16" s="56"/>
      <c r="AQ16" s="56"/>
    </row>
    <row r="17" spans="1:43" x14ac:dyDescent="0.3">
      <c r="A17" s="105">
        <v>310</v>
      </c>
      <c r="B17" s="118">
        <v>240</v>
      </c>
      <c r="C17" s="260">
        <v>240</v>
      </c>
      <c r="D17" s="108">
        <f t="shared" si="7"/>
        <v>0</v>
      </c>
      <c r="E17" s="118">
        <v>940</v>
      </c>
      <c r="F17" s="63">
        <v>940</v>
      </c>
      <c r="G17" s="108">
        <f t="shared" si="8"/>
        <v>0</v>
      </c>
      <c r="H17" s="118">
        <v>795</v>
      </c>
      <c r="I17" s="63">
        <v>795</v>
      </c>
      <c r="J17" s="108">
        <f t="shared" si="1"/>
        <v>0</v>
      </c>
      <c r="K17" s="124">
        <v>1400</v>
      </c>
      <c r="L17" s="63">
        <v>1400</v>
      </c>
      <c r="M17" s="108">
        <f t="shared" si="2"/>
        <v>0</v>
      </c>
      <c r="N17" s="124">
        <v>1179</v>
      </c>
      <c r="O17" s="63">
        <v>1179</v>
      </c>
      <c r="P17" s="108">
        <f t="shared" si="3"/>
        <v>0</v>
      </c>
      <c r="Q17" s="62">
        <v>1139</v>
      </c>
      <c r="R17" s="63">
        <v>1139</v>
      </c>
      <c r="S17" s="108">
        <f t="shared" si="13"/>
        <v>0</v>
      </c>
      <c r="T17" s="124">
        <v>240</v>
      </c>
      <c r="U17" s="63">
        <v>240</v>
      </c>
      <c r="V17" s="108">
        <f t="shared" si="4"/>
        <v>0</v>
      </c>
      <c r="W17" s="63">
        <v>750</v>
      </c>
      <c r="X17" s="63">
        <v>750</v>
      </c>
      <c r="Y17" s="122">
        <f t="shared" si="5"/>
        <v>0</v>
      </c>
      <c r="Z17" s="124">
        <v>650</v>
      </c>
      <c r="AA17" s="63">
        <v>650</v>
      </c>
      <c r="AB17" s="122">
        <f t="shared" si="6"/>
        <v>0</v>
      </c>
      <c r="AC17" s="124">
        <v>1100</v>
      </c>
      <c r="AD17" s="63">
        <v>1100</v>
      </c>
      <c r="AE17" s="122">
        <f t="shared" si="9"/>
        <v>0</v>
      </c>
      <c r="AF17" s="63">
        <v>810</v>
      </c>
      <c r="AG17" s="63">
        <v>810</v>
      </c>
      <c r="AH17" s="108">
        <f t="shared" si="10"/>
        <v>0</v>
      </c>
      <c r="AI17" s="118">
        <v>160</v>
      </c>
      <c r="AJ17" s="63">
        <v>160</v>
      </c>
      <c r="AK17" s="108">
        <f t="shared" si="11"/>
        <v>0</v>
      </c>
      <c r="AL17" s="113">
        <f t="shared" si="14"/>
        <v>9403</v>
      </c>
      <c r="AM17" s="65">
        <f t="shared" si="15"/>
        <v>9403</v>
      </c>
      <c r="AN17" s="102">
        <f t="shared" si="12"/>
        <v>0</v>
      </c>
      <c r="AO17" s="56"/>
      <c r="AP17" s="56"/>
      <c r="AQ17" s="56"/>
    </row>
    <row r="18" spans="1:43" x14ac:dyDescent="0.3">
      <c r="A18" s="105">
        <v>311</v>
      </c>
      <c r="B18" s="118">
        <v>801.02</v>
      </c>
      <c r="C18" s="260">
        <v>801.02</v>
      </c>
      <c r="D18" s="108">
        <f t="shared" si="7"/>
        <v>0</v>
      </c>
      <c r="E18" s="118">
        <v>0</v>
      </c>
      <c r="F18" s="63">
        <v>0</v>
      </c>
      <c r="G18" s="108">
        <f t="shared" si="8"/>
        <v>0</v>
      </c>
      <c r="H18" s="118">
        <v>459.18</v>
      </c>
      <c r="I18" s="63">
        <v>459.18</v>
      </c>
      <c r="J18" s="108">
        <f t="shared" si="1"/>
        <v>0</v>
      </c>
      <c r="K18" s="124">
        <v>204.08</v>
      </c>
      <c r="L18" s="63">
        <v>204.08</v>
      </c>
      <c r="M18" s="108">
        <f t="shared" si="2"/>
        <v>0</v>
      </c>
      <c r="N18" s="124">
        <v>0</v>
      </c>
      <c r="O18" s="63">
        <v>0</v>
      </c>
      <c r="P18" s="108">
        <f t="shared" si="3"/>
        <v>0</v>
      </c>
      <c r="Q18" s="62">
        <v>497.45</v>
      </c>
      <c r="R18" s="63">
        <v>497.45</v>
      </c>
      <c r="S18" s="108">
        <f t="shared" si="13"/>
        <v>0</v>
      </c>
      <c r="T18" s="124">
        <v>0</v>
      </c>
      <c r="U18" s="63">
        <v>0</v>
      </c>
      <c r="V18" s="108">
        <f t="shared" si="4"/>
        <v>0</v>
      </c>
      <c r="W18" s="63">
        <v>0</v>
      </c>
      <c r="X18" s="63">
        <v>0</v>
      </c>
      <c r="Y18" s="122">
        <f t="shared" si="5"/>
        <v>0</v>
      </c>
      <c r="Z18" s="124">
        <v>0</v>
      </c>
      <c r="AA18" s="63">
        <v>0</v>
      </c>
      <c r="AB18" s="122">
        <f t="shared" si="6"/>
        <v>0</v>
      </c>
      <c r="AC18" s="124">
        <v>573.98</v>
      </c>
      <c r="AD18" s="63">
        <v>573.98</v>
      </c>
      <c r="AE18" s="122">
        <f t="shared" si="9"/>
        <v>0</v>
      </c>
      <c r="AF18" s="63">
        <v>0</v>
      </c>
      <c r="AG18" s="63">
        <v>0</v>
      </c>
      <c r="AH18" s="108">
        <f t="shared" si="10"/>
        <v>0</v>
      </c>
      <c r="AI18" s="118">
        <v>331.63</v>
      </c>
      <c r="AJ18" s="63">
        <v>331.63</v>
      </c>
      <c r="AK18" s="108">
        <f t="shared" si="11"/>
        <v>0</v>
      </c>
      <c r="AL18" s="113">
        <f t="shared" si="14"/>
        <v>2867.34</v>
      </c>
      <c r="AM18" s="65">
        <f t="shared" si="15"/>
        <v>2867.34</v>
      </c>
      <c r="AN18" s="102">
        <f t="shared" si="12"/>
        <v>0</v>
      </c>
      <c r="AO18" s="56"/>
      <c r="AP18" s="56"/>
      <c r="AQ18" s="56"/>
    </row>
    <row r="19" spans="1:43" x14ac:dyDescent="0.3">
      <c r="A19" s="105">
        <v>312</v>
      </c>
      <c r="B19" s="118">
        <v>3965.46</v>
      </c>
      <c r="C19" s="260">
        <v>3965.46</v>
      </c>
      <c r="D19" s="108">
        <f t="shared" si="7"/>
        <v>0</v>
      </c>
      <c r="E19" s="118">
        <v>7620.69</v>
      </c>
      <c r="F19" s="63">
        <v>7620.69</v>
      </c>
      <c r="G19" s="108">
        <f t="shared" si="8"/>
        <v>0</v>
      </c>
      <c r="H19" s="118">
        <v>1646.09</v>
      </c>
      <c r="I19" s="63">
        <v>1646.09</v>
      </c>
      <c r="J19" s="108">
        <f t="shared" si="1"/>
        <v>0</v>
      </c>
      <c r="K19" s="124">
        <v>1908.73</v>
      </c>
      <c r="L19" s="63">
        <v>1908.73</v>
      </c>
      <c r="M19" s="108">
        <f t="shared" si="2"/>
        <v>0</v>
      </c>
      <c r="N19" s="124">
        <v>10706.34</v>
      </c>
      <c r="O19" s="63">
        <v>10706.34</v>
      </c>
      <c r="P19" s="108">
        <f t="shared" si="3"/>
        <v>0</v>
      </c>
      <c r="Q19" s="62">
        <v>6253.15</v>
      </c>
      <c r="R19" s="63">
        <v>6253.14</v>
      </c>
      <c r="S19" s="108">
        <f t="shared" si="13"/>
        <v>9.999999999308784E-3</v>
      </c>
      <c r="T19" s="124">
        <v>1905.12</v>
      </c>
      <c r="U19" s="63">
        <v>1905.12</v>
      </c>
      <c r="V19" s="108">
        <f t="shared" si="4"/>
        <v>0</v>
      </c>
      <c r="W19" s="63">
        <v>651.88</v>
      </c>
      <c r="X19" s="63">
        <v>651.88</v>
      </c>
      <c r="Y19" s="122">
        <f t="shared" si="5"/>
        <v>0</v>
      </c>
      <c r="Z19" s="124">
        <v>5942.63</v>
      </c>
      <c r="AA19" s="63">
        <v>5942.63</v>
      </c>
      <c r="AB19" s="122">
        <f t="shared" si="6"/>
        <v>0</v>
      </c>
      <c r="AC19" s="124">
        <v>9260.84</v>
      </c>
      <c r="AD19" s="63">
        <v>9260.84</v>
      </c>
      <c r="AE19" s="122">
        <f t="shared" si="9"/>
        <v>0</v>
      </c>
      <c r="AF19" s="63">
        <v>2090.12</v>
      </c>
      <c r="AG19" s="63">
        <v>2090.12</v>
      </c>
      <c r="AH19" s="108">
        <f t="shared" si="10"/>
        <v>0</v>
      </c>
      <c r="AI19" s="118">
        <v>2028.07</v>
      </c>
      <c r="AJ19" s="63">
        <v>2028.07</v>
      </c>
      <c r="AK19" s="108">
        <f t="shared" si="11"/>
        <v>0</v>
      </c>
      <c r="AL19" s="113">
        <f t="shared" si="14"/>
        <v>53979.119999999995</v>
      </c>
      <c r="AM19" s="65">
        <f t="shared" si="15"/>
        <v>53979.11</v>
      </c>
      <c r="AN19" s="102">
        <f t="shared" si="12"/>
        <v>9.9999999947613105E-3</v>
      </c>
      <c r="AO19" s="56"/>
      <c r="AP19" s="56"/>
      <c r="AQ19" s="56"/>
    </row>
    <row r="20" spans="1:43" x14ac:dyDescent="0.3">
      <c r="A20" s="105" t="s">
        <v>3214</v>
      </c>
      <c r="B20" s="118">
        <v>0</v>
      </c>
      <c r="C20" s="260">
        <v>0</v>
      </c>
      <c r="D20" s="108">
        <f t="shared" si="7"/>
        <v>0</v>
      </c>
      <c r="E20" s="118">
        <v>0</v>
      </c>
      <c r="F20" s="63">
        <v>0</v>
      </c>
      <c r="G20" s="108">
        <f t="shared" si="8"/>
        <v>0</v>
      </c>
      <c r="H20" s="118">
        <v>0</v>
      </c>
      <c r="I20" s="63">
        <v>0</v>
      </c>
      <c r="J20" s="108">
        <f t="shared" si="1"/>
        <v>0</v>
      </c>
      <c r="K20" s="124">
        <v>0</v>
      </c>
      <c r="L20" s="63">
        <v>0</v>
      </c>
      <c r="M20" s="108">
        <f t="shared" si="2"/>
        <v>0</v>
      </c>
      <c r="N20" s="124">
        <v>0</v>
      </c>
      <c r="O20" s="63">
        <v>0</v>
      </c>
      <c r="P20" s="108">
        <f t="shared" si="3"/>
        <v>0</v>
      </c>
      <c r="Q20" s="62">
        <v>0</v>
      </c>
      <c r="R20" s="63">
        <v>0</v>
      </c>
      <c r="S20" s="108">
        <f t="shared" si="13"/>
        <v>0</v>
      </c>
      <c r="T20" s="124">
        <v>0</v>
      </c>
      <c r="U20" s="63">
        <v>0</v>
      </c>
      <c r="V20" s="108">
        <f t="shared" si="4"/>
        <v>0</v>
      </c>
      <c r="W20" s="63">
        <v>0</v>
      </c>
      <c r="X20" s="63">
        <v>0</v>
      </c>
      <c r="Y20" s="122">
        <f t="shared" si="5"/>
        <v>0</v>
      </c>
      <c r="Z20" s="124">
        <v>0</v>
      </c>
      <c r="AA20" s="63">
        <v>0</v>
      </c>
      <c r="AB20" s="122">
        <f t="shared" si="6"/>
        <v>0</v>
      </c>
      <c r="AC20" s="124">
        <v>0</v>
      </c>
      <c r="AD20" s="63">
        <v>0</v>
      </c>
      <c r="AE20" s="122">
        <f t="shared" si="9"/>
        <v>0</v>
      </c>
      <c r="AF20" s="63">
        <v>0</v>
      </c>
      <c r="AG20" s="63">
        <v>0</v>
      </c>
      <c r="AH20" s="108">
        <f t="shared" si="10"/>
        <v>0</v>
      </c>
      <c r="AI20" s="118">
        <v>0</v>
      </c>
      <c r="AJ20" s="63">
        <v>0</v>
      </c>
      <c r="AK20" s="108">
        <f t="shared" si="11"/>
        <v>0</v>
      </c>
      <c r="AL20" s="113">
        <f t="shared" si="14"/>
        <v>0</v>
      </c>
      <c r="AM20" s="65">
        <f t="shared" si="15"/>
        <v>0</v>
      </c>
      <c r="AN20" s="102">
        <f t="shared" si="12"/>
        <v>0</v>
      </c>
      <c r="AO20" s="56"/>
      <c r="AP20" s="56"/>
      <c r="AQ20" s="56"/>
    </row>
    <row r="21" spans="1:43" x14ac:dyDescent="0.3">
      <c r="A21" s="105">
        <v>3121</v>
      </c>
      <c r="B21" s="118">
        <v>0</v>
      </c>
      <c r="C21" s="260">
        <v>0</v>
      </c>
      <c r="D21" s="108"/>
      <c r="E21" s="118">
        <v>0</v>
      </c>
      <c r="F21" s="63">
        <v>0</v>
      </c>
      <c r="G21" s="108"/>
      <c r="H21" s="118">
        <v>0</v>
      </c>
      <c r="I21" s="63">
        <v>0</v>
      </c>
      <c r="J21" s="108">
        <f t="shared" si="1"/>
        <v>0</v>
      </c>
      <c r="K21" s="124">
        <v>0</v>
      </c>
      <c r="L21" s="63">
        <v>0</v>
      </c>
      <c r="M21" s="108">
        <f t="shared" si="2"/>
        <v>0</v>
      </c>
      <c r="N21" s="124">
        <v>0</v>
      </c>
      <c r="O21" s="63">
        <v>0</v>
      </c>
      <c r="P21" s="108">
        <f t="shared" si="3"/>
        <v>0</v>
      </c>
      <c r="Q21" s="62">
        <v>0</v>
      </c>
      <c r="R21" s="63">
        <v>0</v>
      </c>
      <c r="S21" s="108">
        <f t="shared" si="13"/>
        <v>0</v>
      </c>
      <c r="T21" s="124">
        <v>0</v>
      </c>
      <c r="U21" s="63">
        <v>0</v>
      </c>
      <c r="V21" s="108">
        <f t="shared" si="4"/>
        <v>0</v>
      </c>
      <c r="W21" s="63">
        <v>0</v>
      </c>
      <c r="X21" s="63">
        <v>0</v>
      </c>
      <c r="Y21" s="122">
        <f t="shared" si="5"/>
        <v>0</v>
      </c>
      <c r="Z21" s="124">
        <v>0</v>
      </c>
      <c r="AA21" s="63">
        <v>0</v>
      </c>
      <c r="AB21" s="122">
        <f t="shared" si="6"/>
        <v>0</v>
      </c>
      <c r="AC21" s="124">
        <v>0</v>
      </c>
      <c r="AD21" s="63">
        <v>0</v>
      </c>
      <c r="AE21" s="122"/>
      <c r="AF21" s="63">
        <v>0</v>
      </c>
      <c r="AG21" s="63">
        <v>0</v>
      </c>
      <c r="AH21" s="108"/>
      <c r="AI21" s="118">
        <v>0</v>
      </c>
      <c r="AJ21" s="63">
        <v>0</v>
      </c>
      <c r="AK21" s="108"/>
      <c r="AL21" s="113"/>
      <c r="AM21" s="65"/>
      <c r="AN21" s="102"/>
      <c r="AO21" s="56"/>
      <c r="AP21" s="56"/>
      <c r="AQ21" s="56"/>
    </row>
    <row r="22" spans="1:43" s="66" customFormat="1" x14ac:dyDescent="0.3">
      <c r="A22" s="106">
        <v>314</v>
      </c>
      <c r="B22" s="118">
        <v>0</v>
      </c>
      <c r="C22" s="260">
        <v>0</v>
      </c>
      <c r="D22" s="108">
        <f t="shared" si="7"/>
        <v>0</v>
      </c>
      <c r="E22" s="118">
        <v>0</v>
      </c>
      <c r="F22" s="63">
        <v>0</v>
      </c>
      <c r="G22" s="108">
        <f t="shared" si="8"/>
        <v>0</v>
      </c>
      <c r="H22" s="118">
        <v>0</v>
      </c>
      <c r="I22" s="63">
        <v>0</v>
      </c>
      <c r="J22" s="108">
        <f t="shared" si="1"/>
        <v>0</v>
      </c>
      <c r="K22" s="124">
        <v>0</v>
      </c>
      <c r="L22" s="63">
        <v>0</v>
      </c>
      <c r="M22" s="108">
        <f t="shared" si="2"/>
        <v>0</v>
      </c>
      <c r="N22" s="124">
        <v>0</v>
      </c>
      <c r="O22" s="63">
        <v>0</v>
      </c>
      <c r="P22" s="108">
        <f t="shared" si="3"/>
        <v>0</v>
      </c>
      <c r="Q22" s="62">
        <v>0</v>
      </c>
      <c r="R22" s="63">
        <v>0</v>
      </c>
      <c r="S22" s="108">
        <f t="shared" si="13"/>
        <v>0</v>
      </c>
      <c r="T22" s="124">
        <v>0</v>
      </c>
      <c r="U22" s="63">
        <v>0</v>
      </c>
      <c r="V22" s="108">
        <f t="shared" si="4"/>
        <v>0</v>
      </c>
      <c r="W22" s="63">
        <v>0</v>
      </c>
      <c r="X22" s="63">
        <v>0</v>
      </c>
      <c r="Y22" s="122">
        <f t="shared" si="5"/>
        <v>0</v>
      </c>
      <c r="Z22" s="124">
        <v>0</v>
      </c>
      <c r="AA22" s="63">
        <v>0</v>
      </c>
      <c r="AB22" s="122">
        <f t="shared" si="6"/>
        <v>0</v>
      </c>
      <c r="AC22" s="124">
        <v>0</v>
      </c>
      <c r="AD22" s="63">
        <v>0</v>
      </c>
      <c r="AE22" s="122">
        <f t="shared" si="9"/>
        <v>0</v>
      </c>
      <c r="AF22" s="63">
        <v>0</v>
      </c>
      <c r="AG22" s="63">
        <v>0</v>
      </c>
      <c r="AH22" s="108">
        <f t="shared" si="10"/>
        <v>0</v>
      </c>
      <c r="AI22" s="118">
        <v>0</v>
      </c>
      <c r="AJ22" s="63">
        <v>0</v>
      </c>
      <c r="AK22" s="108">
        <f t="shared" si="11"/>
        <v>0</v>
      </c>
      <c r="AL22" s="113">
        <f t="shared" si="14"/>
        <v>0</v>
      </c>
      <c r="AM22" s="65">
        <f t="shared" si="15"/>
        <v>0</v>
      </c>
      <c r="AN22" s="102">
        <f t="shared" si="12"/>
        <v>0</v>
      </c>
      <c r="AO22" s="57"/>
      <c r="AP22" s="57"/>
      <c r="AQ22" s="57"/>
    </row>
    <row r="23" spans="1:43" s="66" customFormat="1" x14ac:dyDescent="0.3">
      <c r="A23" s="106">
        <v>319</v>
      </c>
      <c r="B23" s="118">
        <v>0</v>
      </c>
      <c r="C23" s="260">
        <v>0</v>
      </c>
      <c r="D23" s="108">
        <f t="shared" si="7"/>
        <v>0</v>
      </c>
      <c r="E23" s="118">
        <v>0</v>
      </c>
      <c r="F23" s="63">
        <v>0</v>
      </c>
      <c r="G23" s="108">
        <f t="shared" si="8"/>
        <v>0</v>
      </c>
      <c r="H23" s="118">
        <v>0</v>
      </c>
      <c r="I23" s="63">
        <v>0</v>
      </c>
      <c r="J23" s="108">
        <f t="shared" si="1"/>
        <v>0</v>
      </c>
      <c r="K23" s="124">
        <v>0</v>
      </c>
      <c r="L23" s="63">
        <v>0</v>
      </c>
      <c r="M23" s="108">
        <f t="shared" si="2"/>
        <v>0</v>
      </c>
      <c r="N23" s="124">
        <v>0</v>
      </c>
      <c r="O23" s="63">
        <v>0</v>
      </c>
      <c r="P23" s="108">
        <f t="shared" si="3"/>
        <v>0</v>
      </c>
      <c r="Q23" s="62">
        <v>0</v>
      </c>
      <c r="R23" s="63">
        <v>0</v>
      </c>
      <c r="S23" s="108">
        <f t="shared" si="13"/>
        <v>0</v>
      </c>
      <c r="T23" s="124">
        <v>0</v>
      </c>
      <c r="U23" s="63">
        <v>0</v>
      </c>
      <c r="V23" s="108">
        <f t="shared" si="4"/>
        <v>0</v>
      </c>
      <c r="W23" s="63">
        <v>0</v>
      </c>
      <c r="X23" s="63">
        <v>0</v>
      </c>
      <c r="Y23" s="122">
        <f t="shared" si="5"/>
        <v>0</v>
      </c>
      <c r="Z23" s="124">
        <v>0</v>
      </c>
      <c r="AA23" s="63">
        <v>0</v>
      </c>
      <c r="AB23" s="122">
        <f t="shared" si="6"/>
        <v>0</v>
      </c>
      <c r="AC23" s="124">
        <v>0</v>
      </c>
      <c r="AD23" s="63">
        <v>0</v>
      </c>
      <c r="AE23" s="122">
        <f t="shared" si="9"/>
        <v>0</v>
      </c>
      <c r="AF23" s="63">
        <v>0</v>
      </c>
      <c r="AG23" s="63">
        <v>0</v>
      </c>
      <c r="AH23" s="108">
        <f t="shared" si="10"/>
        <v>0</v>
      </c>
      <c r="AI23" s="118">
        <v>0</v>
      </c>
      <c r="AJ23" s="63">
        <v>0</v>
      </c>
      <c r="AK23" s="108">
        <f t="shared" si="11"/>
        <v>0</v>
      </c>
      <c r="AL23" s="113">
        <f t="shared" si="14"/>
        <v>0</v>
      </c>
      <c r="AM23" s="65">
        <f t="shared" si="15"/>
        <v>0</v>
      </c>
      <c r="AN23" s="102">
        <f t="shared" si="12"/>
        <v>0</v>
      </c>
      <c r="AO23" s="57"/>
      <c r="AP23" s="57"/>
      <c r="AQ23" s="57"/>
    </row>
    <row r="24" spans="1:43" x14ac:dyDescent="0.3">
      <c r="A24" s="105">
        <v>320</v>
      </c>
      <c r="B24" s="118">
        <v>3650</v>
      </c>
      <c r="C24" s="260">
        <v>3650</v>
      </c>
      <c r="D24" s="108">
        <f t="shared" si="7"/>
        <v>0</v>
      </c>
      <c r="E24" s="118">
        <v>3650</v>
      </c>
      <c r="F24" s="63">
        <v>3650</v>
      </c>
      <c r="G24" s="108">
        <f t="shared" si="8"/>
        <v>0</v>
      </c>
      <c r="H24" s="118">
        <v>3650</v>
      </c>
      <c r="I24" s="63">
        <v>3650</v>
      </c>
      <c r="J24" s="108">
        <f t="shared" si="1"/>
        <v>0</v>
      </c>
      <c r="K24" s="124">
        <v>3650</v>
      </c>
      <c r="L24" s="63">
        <v>3650</v>
      </c>
      <c r="M24" s="108">
        <f t="shared" si="2"/>
        <v>0</v>
      </c>
      <c r="N24" s="124">
        <v>3650</v>
      </c>
      <c r="O24" s="63">
        <v>3650</v>
      </c>
      <c r="P24" s="108">
        <f t="shared" si="3"/>
        <v>0</v>
      </c>
      <c r="Q24" s="62">
        <v>3650</v>
      </c>
      <c r="R24" s="63">
        <v>3650</v>
      </c>
      <c r="S24" s="108">
        <f t="shared" si="13"/>
        <v>0</v>
      </c>
      <c r="T24" s="124">
        <v>3650</v>
      </c>
      <c r="U24" s="63">
        <v>3650</v>
      </c>
      <c r="V24" s="108">
        <f t="shared" si="4"/>
        <v>0</v>
      </c>
      <c r="W24" s="63">
        <v>3650</v>
      </c>
      <c r="X24" s="63">
        <v>3650</v>
      </c>
      <c r="Y24" s="122">
        <f t="shared" si="5"/>
        <v>0</v>
      </c>
      <c r="Z24" s="124">
        <v>3650</v>
      </c>
      <c r="AA24" s="63">
        <v>3650</v>
      </c>
      <c r="AB24" s="122">
        <f t="shared" si="6"/>
        <v>0</v>
      </c>
      <c r="AC24" s="124">
        <v>3650</v>
      </c>
      <c r="AD24" s="63">
        <v>3650</v>
      </c>
      <c r="AE24" s="122">
        <f t="shared" si="9"/>
        <v>0</v>
      </c>
      <c r="AF24" s="63">
        <v>3650</v>
      </c>
      <c r="AG24" s="63">
        <v>3650</v>
      </c>
      <c r="AH24" s="108">
        <f t="shared" si="10"/>
        <v>0</v>
      </c>
      <c r="AI24" s="118">
        <v>3650</v>
      </c>
      <c r="AJ24" s="63">
        <v>3650</v>
      </c>
      <c r="AK24" s="108">
        <f t="shared" si="11"/>
        <v>0</v>
      </c>
      <c r="AL24" s="113">
        <f t="shared" si="14"/>
        <v>43800</v>
      </c>
      <c r="AM24" s="65">
        <f t="shared" si="15"/>
        <v>43800</v>
      </c>
      <c r="AN24" s="102">
        <f t="shared" si="12"/>
        <v>0</v>
      </c>
      <c r="AO24" s="56"/>
      <c r="AP24" s="56"/>
      <c r="AQ24" s="56"/>
    </row>
    <row r="25" spans="1:43" x14ac:dyDescent="0.3">
      <c r="A25" s="105">
        <v>322</v>
      </c>
      <c r="B25" s="118">
        <v>0</v>
      </c>
      <c r="C25" s="260">
        <v>0</v>
      </c>
      <c r="D25" s="108">
        <f t="shared" si="7"/>
        <v>0</v>
      </c>
      <c r="E25" s="118">
        <v>0</v>
      </c>
      <c r="F25" s="63">
        <v>0</v>
      </c>
      <c r="G25" s="108">
        <f t="shared" si="8"/>
        <v>0</v>
      </c>
      <c r="H25" s="118">
        <v>0</v>
      </c>
      <c r="I25" s="63">
        <v>0</v>
      </c>
      <c r="J25" s="108">
        <f t="shared" si="1"/>
        <v>0</v>
      </c>
      <c r="K25" s="124">
        <v>0</v>
      </c>
      <c r="L25" s="63">
        <v>0</v>
      </c>
      <c r="M25" s="108">
        <f t="shared" si="2"/>
        <v>0</v>
      </c>
      <c r="N25" s="124">
        <v>0</v>
      </c>
      <c r="O25" s="63">
        <v>0</v>
      </c>
      <c r="P25" s="108">
        <f t="shared" si="3"/>
        <v>0</v>
      </c>
      <c r="Q25" s="62">
        <v>0</v>
      </c>
      <c r="R25" s="63">
        <v>0</v>
      </c>
      <c r="S25" s="108">
        <f t="shared" si="13"/>
        <v>0</v>
      </c>
      <c r="T25" s="124">
        <v>0</v>
      </c>
      <c r="U25" s="63">
        <v>0</v>
      </c>
      <c r="V25" s="108">
        <f t="shared" si="4"/>
        <v>0</v>
      </c>
      <c r="W25" s="63">
        <v>0</v>
      </c>
      <c r="X25" s="63">
        <v>0</v>
      </c>
      <c r="Y25" s="122">
        <f t="shared" si="5"/>
        <v>0</v>
      </c>
      <c r="Z25" s="124">
        <v>0</v>
      </c>
      <c r="AA25" s="63">
        <v>0</v>
      </c>
      <c r="AB25" s="122">
        <f t="shared" si="6"/>
        <v>0</v>
      </c>
      <c r="AC25" s="124">
        <v>0</v>
      </c>
      <c r="AD25" s="63">
        <v>0</v>
      </c>
      <c r="AE25" s="122">
        <f t="shared" si="9"/>
        <v>0</v>
      </c>
      <c r="AF25" s="63">
        <v>0</v>
      </c>
      <c r="AG25" s="63">
        <v>0</v>
      </c>
      <c r="AH25" s="108">
        <f t="shared" si="10"/>
        <v>0</v>
      </c>
      <c r="AI25" s="118">
        <v>0</v>
      </c>
      <c r="AJ25" s="63">
        <v>0</v>
      </c>
      <c r="AK25" s="108">
        <f t="shared" si="11"/>
        <v>0</v>
      </c>
      <c r="AL25" s="113">
        <f t="shared" si="14"/>
        <v>0</v>
      </c>
      <c r="AM25" s="65">
        <f t="shared" si="15"/>
        <v>0</v>
      </c>
      <c r="AN25" s="102">
        <f t="shared" si="12"/>
        <v>0</v>
      </c>
      <c r="AO25" s="56"/>
      <c r="AP25" s="56"/>
      <c r="AQ25" s="56"/>
    </row>
    <row r="26" spans="1:43" x14ac:dyDescent="0.3">
      <c r="A26" s="105">
        <v>323</v>
      </c>
      <c r="B26" s="118">
        <v>0</v>
      </c>
      <c r="C26" s="260">
        <v>0</v>
      </c>
      <c r="D26" s="108">
        <f t="shared" si="7"/>
        <v>0</v>
      </c>
      <c r="E26" s="118">
        <v>0</v>
      </c>
      <c r="F26" s="63">
        <v>0</v>
      </c>
      <c r="G26" s="108">
        <f t="shared" si="8"/>
        <v>0</v>
      </c>
      <c r="H26" s="118">
        <v>0</v>
      </c>
      <c r="I26" s="63">
        <v>0</v>
      </c>
      <c r="J26" s="108">
        <f t="shared" si="1"/>
        <v>0</v>
      </c>
      <c r="K26" s="124">
        <v>0</v>
      </c>
      <c r="L26" s="63">
        <v>0</v>
      </c>
      <c r="M26" s="108">
        <f t="shared" si="2"/>
        <v>0</v>
      </c>
      <c r="N26" s="124">
        <v>0</v>
      </c>
      <c r="O26" s="63">
        <v>0</v>
      </c>
      <c r="P26" s="108">
        <f t="shared" si="3"/>
        <v>0</v>
      </c>
      <c r="Q26" s="62">
        <v>0</v>
      </c>
      <c r="R26" s="63">
        <v>0</v>
      </c>
      <c r="S26" s="108">
        <f t="shared" si="13"/>
        <v>0</v>
      </c>
      <c r="T26" s="124">
        <v>0</v>
      </c>
      <c r="U26" s="63">
        <v>0</v>
      </c>
      <c r="V26" s="108">
        <f t="shared" si="4"/>
        <v>0</v>
      </c>
      <c r="W26" s="63">
        <v>0</v>
      </c>
      <c r="X26" s="63">
        <v>0</v>
      </c>
      <c r="Y26" s="122">
        <f t="shared" si="5"/>
        <v>0</v>
      </c>
      <c r="Z26" s="124">
        <v>0</v>
      </c>
      <c r="AA26" s="63">
        <v>0</v>
      </c>
      <c r="AB26" s="122">
        <f t="shared" si="6"/>
        <v>0</v>
      </c>
      <c r="AC26" s="124">
        <v>0</v>
      </c>
      <c r="AD26" s="63">
        <v>0</v>
      </c>
      <c r="AE26" s="122">
        <f t="shared" si="9"/>
        <v>0</v>
      </c>
      <c r="AF26" s="63">
        <v>0</v>
      </c>
      <c r="AG26" s="63">
        <v>0</v>
      </c>
      <c r="AH26" s="108">
        <f t="shared" si="10"/>
        <v>0</v>
      </c>
      <c r="AI26" s="118">
        <v>0</v>
      </c>
      <c r="AJ26" s="63">
        <v>0</v>
      </c>
      <c r="AK26" s="108">
        <f t="shared" si="11"/>
        <v>0</v>
      </c>
      <c r="AL26" s="113">
        <f t="shared" si="14"/>
        <v>0</v>
      </c>
      <c r="AM26" s="65">
        <f t="shared" si="15"/>
        <v>0</v>
      </c>
      <c r="AN26" s="102">
        <f t="shared" si="12"/>
        <v>0</v>
      </c>
      <c r="AO26" s="56"/>
      <c r="AP26" s="56"/>
      <c r="AQ26" s="56"/>
    </row>
    <row r="27" spans="1:43" x14ac:dyDescent="0.3">
      <c r="A27" s="105">
        <v>324</v>
      </c>
      <c r="B27" s="118">
        <v>0</v>
      </c>
      <c r="C27" s="260">
        <v>0</v>
      </c>
      <c r="D27" s="108">
        <f t="shared" si="7"/>
        <v>0</v>
      </c>
      <c r="E27" s="118">
        <v>0</v>
      </c>
      <c r="F27" s="63">
        <v>0</v>
      </c>
      <c r="G27" s="108">
        <f t="shared" si="8"/>
        <v>0</v>
      </c>
      <c r="H27" s="118">
        <v>0</v>
      </c>
      <c r="I27" s="63">
        <v>0</v>
      </c>
      <c r="J27" s="108">
        <f t="shared" si="1"/>
        <v>0</v>
      </c>
      <c r="K27" s="124">
        <v>0</v>
      </c>
      <c r="L27" s="63">
        <v>0</v>
      </c>
      <c r="M27" s="108">
        <f t="shared" si="2"/>
        <v>0</v>
      </c>
      <c r="N27" s="124">
        <v>0</v>
      </c>
      <c r="O27" s="63">
        <v>0</v>
      </c>
      <c r="P27" s="108">
        <f t="shared" si="3"/>
        <v>0</v>
      </c>
      <c r="Q27" s="62">
        <v>0</v>
      </c>
      <c r="R27" s="63">
        <v>0</v>
      </c>
      <c r="S27" s="108">
        <f t="shared" si="13"/>
        <v>0</v>
      </c>
      <c r="T27" s="124">
        <v>0</v>
      </c>
      <c r="U27" s="63">
        <v>0</v>
      </c>
      <c r="V27" s="108">
        <f t="shared" si="4"/>
        <v>0</v>
      </c>
      <c r="W27" s="63">
        <v>0</v>
      </c>
      <c r="X27" s="63">
        <v>0</v>
      </c>
      <c r="Y27" s="122">
        <f t="shared" si="5"/>
        <v>0</v>
      </c>
      <c r="Z27" s="124">
        <v>0</v>
      </c>
      <c r="AA27" s="63">
        <v>0</v>
      </c>
      <c r="AB27" s="122">
        <f t="shared" si="6"/>
        <v>0</v>
      </c>
      <c r="AC27" s="124">
        <v>0</v>
      </c>
      <c r="AD27" s="63">
        <v>0</v>
      </c>
      <c r="AE27" s="122">
        <f t="shared" si="9"/>
        <v>0</v>
      </c>
      <c r="AF27" s="63">
        <v>0</v>
      </c>
      <c r="AG27" s="63">
        <v>0</v>
      </c>
      <c r="AH27" s="108">
        <f t="shared" si="10"/>
        <v>0</v>
      </c>
      <c r="AI27" s="118">
        <v>0</v>
      </c>
      <c r="AJ27" s="63">
        <v>0</v>
      </c>
      <c r="AK27" s="108">
        <f t="shared" si="11"/>
        <v>0</v>
      </c>
      <c r="AL27" s="113">
        <f t="shared" si="14"/>
        <v>0</v>
      </c>
      <c r="AM27" s="65">
        <f t="shared" si="15"/>
        <v>0</v>
      </c>
      <c r="AN27" s="102">
        <f t="shared" si="12"/>
        <v>0</v>
      </c>
      <c r="AO27" s="56"/>
      <c r="AP27" s="56"/>
      <c r="AQ27" s="56"/>
    </row>
    <row r="28" spans="1:43" x14ac:dyDescent="0.3">
      <c r="A28" s="105">
        <v>325</v>
      </c>
      <c r="B28" s="118">
        <v>0</v>
      </c>
      <c r="C28" s="260">
        <v>0</v>
      </c>
      <c r="D28" s="108">
        <f t="shared" si="7"/>
        <v>0</v>
      </c>
      <c r="E28" s="118">
        <v>0</v>
      </c>
      <c r="F28" s="63">
        <v>0</v>
      </c>
      <c r="G28" s="108">
        <f t="shared" si="8"/>
        <v>0</v>
      </c>
      <c r="H28" s="118">
        <v>0</v>
      </c>
      <c r="I28" s="63">
        <v>0</v>
      </c>
      <c r="J28" s="108">
        <f t="shared" si="1"/>
        <v>0</v>
      </c>
      <c r="K28" s="124">
        <v>0</v>
      </c>
      <c r="L28" s="63">
        <v>0</v>
      </c>
      <c r="M28" s="108">
        <f t="shared" si="2"/>
        <v>0</v>
      </c>
      <c r="N28" s="124">
        <v>0</v>
      </c>
      <c r="O28" s="63">
        <v>0</v>
      </c>
      <c r="P28" s="108">
        <f t="shared" si="3"/>
        <v>0</v>
      </c>
      <c r="Q28" s="62">
        <v>0</v>
      </c>
      <c r="R28" s="63">
        <v>0</v>
      </c>
      <c r="S28" s="108">
        <f t="shared" si="13"/>
        <v>0</v>
      </c>
      <c r="T28" s="124">
        <v>0</v>
      </c>
      <c r="U28" s="63">
        <v>0</v>
      </c>
      <c r="V28" s="108">
        <f t="shared" si="4"/>
        <v>0</v>
      </c>
      <c r="W28" s="63">
        <v>0</v>
      </c>
      <c r="X28" s="63">
        <v>0</v>
      </c>
      <c r="Y28" s="122">
        <f t="shared" si="5"/>
        <v>0</v>
      </c>
      <c r="Z28" s="124">
        <v>0</v>
      </c>
      <c r="AA28" s="63">
        <v>0</v>
      </c>
      <c r="AB28" s="122">
        <f t="shared" si="6"/>
        <v>0</v>
      </c>
      <c r="AC28" s="124">
        <v>0</v>
      </c>
      <c r="AD28" s="63">
        <v>0</v>
      </c>
      <c r="AE28" s="122">
        <f t="shared" si="9"/>
        <v>0</v>
      </c>
      <c r="AF28" s="63">
        <v>0</v>
      </c>
      <c r="AG28" s="63">
        <v>0</v>
      </c>
      <c r="AH28" s="108">
        <f t="shared" si="10"/>
        <v>0</v>
      </c>
      <c r="AI28" s="118">
        <v>0</v>
      </c>
      <c r="AJ28" s="63">
        <v>0</v>
      </c>
      <c r="AK28" s="108">
        <f t="shared" si="11"/>
        <v>0</v>
      </c>
      <c r="AL28" s="113">
        <f t="shared" si="14"/>
        <v>0</v>
      </c>
      <c r="AM28" s="65">
        <f t="shared" si="15"/>
        <v>0</v>
      </c>
      <c r="AN28" s="102">
        <f t="shared" si="12"/>
        <v>0</v>
      </c>
      <c r="AO28" s="56"/>
      <c r="AP28" s="56"/>
      <c r="AQ28" s="56"/>
    </row>
    <row r="29" spans="1:43" x14ac:dyDescent="0.3">
      <c r="A29" s="105">
        <v>326</v>
      </c>
      <c r="B29" s="118">
        <v>0</v>
      </c>
      <c r="C29" s="260">
        <v>0</v>
      </c>
      <c r="D29" s="108">
        <f t="shared" si="7"/>
        <v>0</v>
      </c>
      <c r="E29" s="118">
        <v>0</v>
      </c>
      <c r="F29" s="63">
        <v>0</v>
      </c>
      <c r="G29" s="108">
        <f t="shared" si="8"/>
        <v>0</v>
      </c>
      <c r="H29" s="118">
        <v>0</v>
      </c>
      <c r="I29" s="63">
        <v>0</v>
      </c>
      <c r="J29" s="108">
        <f t="shared" si="1"/>
        <v>0</v>
      </c>
      <c r="K29" s="124">
        <v>0</v>
      </c>
      <c r="L29" s="63">
        <v>0</v>
      </c>
      <c r="M29" s="108">
        <f t="shared" si="2"/>
        <v>0</v>
      </c>
      <c r="N29" s="124">
        <v>0</v>
      </c>
      <c r="O29" s="63">
        <v>0</v>
      </c>
      <c r="P29" s="108">
        <f t="shared" si="3"/>
        <v>0</v>
      </c>
      <c r="Q29" s="62">
        <v>0</v>
      </c>
      <c r="R29" s="63">
        <v>0</v>
      </c>
      <c r="S29" s="108">
        <f t="shared" si="13"/>
        <v>0</v>
      </c>
      <c r="T29" s="124">
        <v>0</v>
      </c>
      <c r="U29" s="63">
        <v>0</v>
      </c>
      <c r="V29" s="108">
        <f t="shared" si="4"/>
        <v>0</v>
      </c>
      <c r="W29" s="63">
        <v>0</v>
      </c>
      <c r="X29" s="63">
        <v>0</v>
      </c>
      <c r="Y29" s="122">
        <f t="shared" si="5"/>
        <v>0</v>
      </c>
      <c r="Z29" s="124">
        <v>0</v>
      </c>
      <c r="AA29" s="63">
        <v>0</v>
      </c>
      <c r="AB29" s="122">
        <f t="shared" si="6"/>
        <v>0</v>
      </c>
      <c r="AC29" s="124">
        <v>0</v>
      </c>
      <c r="AD29" s="63">
        <v>0</v>
      </c>
      <c r="AE29" s="122">
        <f t="shared" si="9"/>
        <v>0</v>
      </c>
      <c r="AF29" s="63">
        <v>0</v>
      </c>
      <c r="AG29" s="63">
        <v>0</v>
      </c>
      <c r="AH29" s="108">
        <f t="shared" si="10"/>
        <v>0</v>
      </c>
      <c r="AI29" s="118">
        <v>0</v>
      </c>
      <c r="AJ29" s="63">
        <v>0</v>
      </c>
      <c r="AK29" s="108">
        <f t="shared" si="11"/>
        <v>0</v>
      </c>
      <c r="AL29" s="113">
        <f t="shared" si="14"/>
        <v>0</v>
      </c>
      <c r="AM29" s="65">
        <f t="shared" si="15"/>
        <v>0</v>
      </c>
      <c r="AN29" s="102">
        <f t="shared" si="12"/>
        <v>0</v>
      </c>
      <c r="AO29" s="56"/>
      <c r="AP29" s="56"/>
      <c r="AQ29" s="56"/>
    </row>
    <row r="30" spans="1:43" x14ac:dyDescent="0.3">
      <c r="A30" s="105">
        <v>327</v>
      </c>
      <c r="B30" s="118">
        <v>0</v>
      </c>
      <c r="C30" s="260">
        <v>0</v>
      </c>
      <c r="D30" s="108">
        <f t="shared" si="7"/>
        <v>0</v>
      </c>
      <c r="E30" s="118">
        <v>0</v>
      </c>
      <c r="F30" s="63">
        <v>0</v>
      </c>
      <c r="G30" s="108">
        <f t="shared" si="8"/>
        <v>0</v>
      </c>
      <c r="H30" s="118">
        <v>0</v>
      </c>
      <c r="I30" s="63">
        <v>0</v>
      </c>
      <c r="J30" s="108">
        <f t="shared" si="1"/>
        <v>0</v>
      </c>
      <c r="K30" s="124">
        <v>0</v>
      </c>
      <c r="L30" s="63">
        <v>0</v>
      </c>
      <c r="M30" s="108">
        <f t="shared" si="2"/>
        <v>0</v>
      </c>
      <c r="N30" s="124">
        <v>0</v>
      </c>
      <c r="O30" s="63">
        <v>0</v>
      </c>
      <c r="P30" s="108">
        <f t="shared" si="3"/>
        <v>0</v>
      </c>
      <c r="Q30" s="62">
        <v>0</v>
      </c>
      <c r="R30" s="63">
        <v>0</v>
      </c>
      <c r="S30" s="108">
        <f t="shared" si="13"/>
        <v>0</v>
      </c>
      <c r="T30" s="124">
        <v>0</v>
      </c>
      <c r="U30" s="63">
        <v>0</v>
      </c>
      <c r="V30" s="108">
        <f t="shared" si="4"/>
        <v>0</v>
      </c>
      <c r="W30" s="63">
        <v>0</v>
      </c>
      <c r="X30" s="63">
        <v>0</v>
      </c>
      <c r="Y30" s="122">
        <f t="shared" si="5"/>
        <v>0</v>
      </c>
      <c r="Z30" s="124">
        <v>0</v>
      </c>
      <c r="AA30" s="63">
        <v>0</v>
      </c>
      <c r="AB30" s="122">
        <f t="shared" si="6"/>
        <v>0</v>
      </c>
      <c r="AC30" s="124">
        <v>0</v>
      </c>
      <c r="AD30" s="63">
        <v>0</v>
      </c>
      <c r="AE30" s="122">
        <f t="shared" si="9"/>
        <v>0</v>
      </c>
      <c r="AF30" s="63">
        <v>0</v>
      </c>
      <c r="AG30" s="63">
        <v>0</v>
      </c>
      <c r="AH30" s="108">
        <f t="shared" si="10"/>
        <v>0</v>
      </c>
      <c r="AI30" s="118">
        <v>0</v>
      </c>
      <c r="AJ30" s="63">
        <v>0</v>
      </c>
      <c r="AK30" s="108">
        <f t="shared" si="11"/>
        <v>0</v>
      </c>
      <c r="AL30" s="113">
        <f t="shared" si="14"/>
        <v>0</v>
      </c>
      <c r="AM30" s="65">
        <f t="shared" si="15"/>
        <v>0</v>
      </c>
      <c r="AN30" s="102">
        <f t="shared" si="12"/>
        <v>0</v>
      </c>
      <c r="AO30" s="56"/>
      <c r="AP30" s="56"/>
      <c r="AQ30" s="56"/>
    </row>
    <row r="31" spans="1:43" x14ac:dyDescent="0.3">
      <c r="A31" s="105">
        <v>328</v>
      </c>
      <c r="B31" s="118">
        <v>0</v>
      </c>
      <c r="C31" s="260">
        <v>0</v>
      </c>
      <c r="D31" s="108">
        <f t="shared" si="7"/>
        <v>0</v>
      </c>
      <c r="E31" s="118">
        <v>0</v>
      </c>
      <c r="F31" s="63">
        <v>0</v>
      </c>
      <c r="G31" s="108">
        <f t="shared" si="8"/>
        <v>0</v>
      </c>
      <c r="H31" s="118">
        <v>0</v>
      </c>
      <c r="I31" s="63">
        <v>0</v>
      </c>
      <c r="J31" s="108">
        <f t="shared" si="1"/>
        <v>0</v>
      </c>
      <c r="K31" s="124">
        <v>0</v>
      </c>
      <c r="L31" s="63">
        <v>0</v>
      </c>
      <c r="M31" s="108">
        <f t="shared" si="2"/>
        <v>0</v>
      </c>
      <c r="N31" s="124">
        <v>0</v>
      </c>
      <c r="O31" s="63">
        <v>0</v>
      </c>
      <c r="P31" s="108">
        <f t="shared" si="3"/>
        <v>0</v>
      </c>
      <c r="Q31" s="62">
        <v>0</v>
      </c>
      <c r="R31" s="63">
        <v>0</v>
      </c>
      <c r="S31" s="108">
        <f t="shared" si="13"/>
        <v>0</v>
      </c>
      <c r="T31" s="124">
        <v>0</v>
      </c>
      <c r="U31" s="63">
        <v>0</v>
      </c>
      <c r="V31" s="108">
        <f t="shared" si="4"/>
        <v>0</v>
      </c>
      <c r="W31" s="63">
        <v>0</v>
      </c>
      <c r="X31" s="63">
        <v>0</v>
      </c>
      <c r="Y31" s="122">
        <f t="shared" si="5"/>
        <v>0</v>
      </c>
      <c r="Z31" s="124">
        <v>0</v>
      </c>
      <c r="AA31" s="63">
        <v>0</v>
      </c>
      <c r="AB31" s="122">
        <f t="shared" si="6"/>
        <v>0</v>
      </c>
      <c r="AC31" s="124">
        <v>0</v>
      </c>
      <c r="AD31" s="63">
        <v>0</v>
      </c>
      <c r="AE31" s="122">
        <f t="shared" si="9"/>
        <v>0</v>
      </c>
      <c r="AF31" s="63">
        <v>0</v>
      </c>
      <c r="AG31" s="63">
        <v>0</v>
      </c>
      <c r="AH31" s="108">
        <f t="shared" si="10"/>
        <v>0</v>
      </c>
      <c r="AI31" s="118">
        <v>0</v>
      </c>
      <c r="AJ31" s="63">
        <v>0</v>
      </c>
      <c r="AK31" s="108">
        <f t="shared" si="11"/>
        <v>0</v>
      </c>
      <c r="AL31" s="113">
        <f t="shared" si="14"/>
        <v>0</v>
      </c>
      <c r="AM31" s="65">
        <f t="shared" si="15"/>
        <v>0</v>
      </c>
      <c r="AN31" s="102">
        <f t="shared" si="12"/>
        <v>0</v>
      </c>
      <c r="AO31" s="56"/>
      <c r="AP31" s="56"/>
      <c r="AQ31" s="56"/>
    </row>
    <row r="32" spans="1:43" x14ac:dyDescent="0.3">
      <c r="A32" s="105">
        <v>332</v>
      </c>
      <c r="B32" s="118">
        <v>4861.93</v>
      </c>
      <c r="C32" s="260">
        <v>4923.93</v>
      </c>
      <c r="D32" s="108">
        <f t="shared" si="7"/>
        <v>-62</v>
      </c>
      <c r="E32" s="118">
        <v>5454.6</v>
      </c>
      <c r="F32" s="63">
        <v>5559.63</v>
      </c>
      <c r="G32" s="108">
        <f t="shared" si="8"/>
        <v>-105.02999999999975</v>
      </c>
      <c r="H32" s="118">
        <v>7158.2</v>
      </c>
      <c r="I32" s="63">
        <v>1912.05</v>
      </c>
      <c r="J32" s="108">
        <f t="shared" si="1"/>
        <v>5246.15</v>
      </c>
      <c r="K32" s="124">
        <v>5403.5</v>
      </c>
      <c r="L32" s="63">
        <v>5635.21</v>
      </c>
      <c r="M32" s="108">
        <f t="shared" si="2"/>
        <v>-231.71000000000004</v>
      </c>
      <c r="N32" s="124">
        <v>4280.21</v>
      </c>
      <c r="O32" s="63">
        <v>4412.8100000000004</v>
      </c>
      <c r="P32" s="108">
        <f t="shared" si="3"/>
        <v>-132.60000000000036</v>
      </c>
      <c r="Q32" s="62">
        <v>5803.15</v>
      </c>
      <c r="R32" s="63">
        <v>5865.75</v>
      </c>
      <c r="S32" s="108">
        <f t="shared" si="13"/>
        <v>-62.600000000000364</v>
      </c>
      <c r="T32" s="124">
        <v>5955.71</v>
      </c>
      <c r="U32" s="63">
        <v>6193.72</v>
      </c>
      <c r="V32" s="108">
        <f t="shared" si="4"/>
        <v>-238.01000000000022</v>
      </c>
      <c r="W32" s="63">
        <v>4461.1899999999996</v>
      </c>
      <c r="X32" s="63">
        <v>4664.1000000000004</v>
      </c>
      <c r="Y32" s="122">
        <f t="shared" si="5"/>
        <v>-202.91000000000076</v>
      </c>
      <c r="Z32" s="124">
        <v>3677.37</v>
      </c>
      <c r="AA32" s="63">
        <v>3876.82</v>
      </c>
      <c r="AB32" s="122">
        <f t="shared" si="6"/>
        <v>-199.45000000000027</v>
      </c>
      <c r="AC32" s="124">
        <v>5556.42</v>
      </c>
      <c r="AD32" s="63">
        <v>5977.3</v>
      </c>
      <c r="AE32" s="122">
        <f t="shared" si="9"/>
        <v>-420.88000000000011</v>
      </c>
      <c r="AF32" s="63">
        <v>7158.66</v>
      </c>
      <c r="AG32" s="63">
        <v>7346.88</v>
      </c>
      <c r="AH32" s="108">
        <f t="shared" si="10"/>
        <v>-188.22000000000025</v>
      </c>
      <c r="AI32" s="118">
        <v>3945.23</v>
      </c>
      <c r="AJ32" s="63">
        <v>4270.1400000000003</v>
      </c>
      <c r="AK32" s="108">
        <f t="shared" si="11"/>
        <v>-324.91000000000031</v>
      </c>
      <c r="AL32" s="113">
        <f t="shared" si="14"/>
        <v>63716.170000000006</v>
      </c>
      <c r="AM32" s="65">
        <f t="shared" si="15"/>
        <v>60638.34</v>
      </c>
      <c r="AN32" s="102">
        <f t="shared" si="12"/>
        <v>3077.830000000009</v>
      </c>
      <c r="AO32" s="56"/>
      <c r="AP32" s="56"/>
      <c r="AQ32" s="56"/>
    </row>
    <row r="33" spans="1:44" x14ac:dyDescent="0.3">
      <c r="A33" s="105" t="s">
        <v>3215</v>
      </c>
      <c r="B33" s="118">
        <v>62</v>
      </c>
      <c r="C33" s="260">
        <v>0</v>
      </c>
      <c r="D33" s="108">
        <f t="shared" si="7"/>
        <v>62</v>
      </c>
      <c r="E33" s="118">
        <v>105.03</v>
      </c>
      <c r="F33" s="63">
        <v>0</v>
      </c>
      <c r="G33" s="108">
        <f t="shared" si="8"/>
        <v>105.03</v>
      </c>
      <c r="H33" s="118">
        <v>873.35</v>
      </c>
      <c r="I33" s="63">
        <v>0</v>
      </c>
      <c r="J33" s="108">
        <f t="shared" si="1"/>
        <v>873.35</v>
      </c>
      <c r="K33" s="124">
        <v>231.71</v>
      </c>
      <c r="L33" s="63">
        <v>0</v>
      </c>
      <c r="M33" s="108">
        <f t="shared" si="2"/>
        <v>231.71</v>
      </c>
      <c r="N33" s="124">
        <v>132.6</v>
      </c>
      <c r="O33" s="63">
        <v>0</v>
      </c>
      <c r="P33" s="108">
        <f t="shared" si="3"/>
        <v>132.6</v>
      </c>
      <c r="Q33" s="62">
        <v>62.6</v>
      </c>
      <c r="R33" s="63">
        <v>0</v>
      </c>
      <c r="S33" s="108">
        <f t="shared" si="13"/>
        <v>62.6</v>
      </c>
      <c r="T33" s="124">
        <v>218.01</v>
      </c>
      <c r="U33" s="63">
        <v>0</v>
      </c>
      <c r="V33" s="108">
        <f t="shared" si="4"/>
        <v>218.01</v>
      </c>
      <c r="W33" s="63">
        <v>202.91</v>
      </c>
      <c r="X33" s="63">
        <v>0</v>
      </c>
      <c r="Y33" s="122">
        <f t="shared" si="5"/>
        <v>202.91</v>
      </c>
      <c r="Z33" s="124">
        <v>199.45</v>
      </c>
      <c r="AA33" s="63">
        <v>0</v>
      </c>
      <c r="AB33" s="122">
        <f t="shared" si="6"/>
        <v>199.45</v>
      </c>
      <c r="AC33" s="124">
        <v>420.88</v>
      </c>
      <c r="AD33" s="63">
        <v>0</v>
      </c>
      <c r="AE33" s="122">
        <f t="shared" si="9"/>
        <v>420.88</v>
      </c>
      <c r="AF33" s="63">
        <v>188.22</v>
      </c>
      <c r="AG33" s="63">
        <v>0</v>
      </c>
      <c r="AH33" s="108">
        <f t="shared" si="10"/>
        <v>188.22</v>
      </c>
      <c r="AI33" s="118">
        <v>324.91000000000003</v>
      </c>
      <c r="AJ33" s="63">
        <v>0</v>
      </c>
      <c r="AK33" s="108">
        <f t="shared" si="11"/>
        <v>324.91000000000003</v>
      </c>
      <c r="AL33" s="113">
        <f t="shared" si="14"/>
        <v>3021.6699999999996</v>
      </c>
      <c r="AM33" s="65">
        <f t="shared" si="15"/>
        <v>0</v>
      </c>
      <c r="AN33" s="102">
        <f t="shared" si="12"/>
        <v>3021.6699999999996</v>
      </c>
      <c r="AO33" s="56"/>
      <c r="AP33" s="56"/>
      <c r="AQ33" s="56"/>
    </row>
    <row r="34" spans="1:44" x14ac:dyDescent="0.3">
      <c r="A34" s="105">
        <v>336</v>
      </c>
      <c r="B34" s="118">
        <v>0</v>
      </c>
      <c r="C34" s="260">
        <v>0</v>
      </c>
      <c r="D34" s="108">
        <f t="shared" si="7"/>
        <v>0</v>
      </c>
      <c r="E34" s="118">
        <v>0</v>
      </c>
      <c r="F34" s="63">
        <v>0</v>
      </c>
      <c r="G34" s="108">
        <f t="shared" si="8"/>
        <v>0</v>
      </c>
      <c r="H34" s="118">
        <v>0</v>
      </c>
      <c r="I34" s="63">
        <v>0</v>
      </c>
      <c r="J34" s="108">
        <f t="shared" si="1"/>
        <v>0</v>
      </c>
      <c r="K34" s="124">
        <v>0</v>
      </c>
      <c r="L34" s="63">
        <v>0</v>
      </c>
      <c r="M34" s="108">
        <f t="shared" si="2"/>
        <v>0</v>
      </c>
      <c r="N34" s="124">
        <v>0</v>
      </c>
      <c r="O34" s="63">
        <v>0</v>
      </c>
      <c r="P34" s="108">
        <f t="shared" si="3"/>
        <v>0</v>
      </c>
      <c r="Q34" s="62">
        <v>0</v>
      </c>
      <c r="R34" s="63">
        <v>0</v>
      </c>
      <c r="S34" s="108">
        <f t="shared" si="13"/>
        <v>0</v>
      </c>
      <c r="T34" s="124">
        <v>0</v>
      </c>
      <c r="U34" s="63">
        <v>0</v>
      </c>
      <c r="V34" s="108">
        <f t="shared" si="4"/>
        <v>0</v>
      </c>
      <c r="W34" s="63">
        <v>0</v>
      </c>
      <c r="X34" s="63">
        <v>0</v>
      </c>
      <c r="Y34" s="122">
        <f t="shared" si="5"/>
        <v>0</v>
      </c>
      <c r="Z34" s="124">
        <v>0</v>
      </c>
      <c r="AA34" s="63">
        <v>0</v>
      </c>
      <c r="AB34" s="122">
        <f t="shared" si="6"/>
        <v>0</v>
      </c>
      <c r="AC34" s="124">
        <v>0</v>
      </c>
      <c r="AD34" s="63">
        <v>0</v>
      </c>
      <c r="AE34" s="122">
        <f t="shared" si="9"/>
        <v>0</v>
      </c>
      <c r="AF34" s="63">
        <v>0</v>
      </c>
      <c r="AG34" s="63">
        <v>0</v>
      </c>
      <c r="AH34" s="108">
        <f t="shared" si="10"/>
        <v>0</v>
      </c>
      <c r="AI34" s="118">
        <v>0</v>
      </c>
      <c r="AJ34" s="63">
        <v>0</v>
      </c>
      <c r="AK34" s="108">
        <f t="shared" si="11"/>
        <v>0</v>
      </c>
      <c r="AL34" s="113">
        <f t="shared" si="14"/>
        <v>0</v>
      </c>
      <c r="AM34" s="65">
        <f t="shared" si="15"/>
        <v>0</v>
      </c>
      <c r="AN34" s="102">
        <f t="shared" si="12"/>
        <v>0</v>
      </c>
      <c r="AO34" s="56"/>
      <c r="AP34" s="56"/>
      <c r="AQ34" s="56"/>
    </row>
    <row r="35" spans="1:44" x14ac:dyDescent="0.3">
      <c r="A35" s="105">
        <v>337</v>
      </c>
      <c r="B35" s="118">
        <v>0</v>
      </c>
      <c r="C35" s="260">
        <v>0</v>
      </c>
      <c r="D35" s="108">
        <f t="shared" si="7"/>
        <v>0</v>
      </c>
      <c r="E35" s="118">
        <v>0</v>
      </c>
      <c r="F35" s="63">
        <v>0</v>
      </c>
      <c r="G35" s="108">
        <f t="shared" si="8"/>
        <v>0</v>
      </c>
      <c r="H35" s="118">
        <v>0</v>
      </c>
      <c r="I35" s="63">
        <v>0</v>
      </c>
      <c r="J35" s="108">
        <f t="shared" si="1"/>
        <v>0</v>
      </c>
      <c r="K35" s="124">
        <v>0</v>
      </c>
      <c r="L35" s="63">
        <v>0</v>
      </c>
      <c r="M35" s="108">
        <f t="shared" si="2"/>
        <v>0</v>
      </c>
      <c r="N35" s="124">
        <v>0</v>
      </c>
      <c r="O35" s="63">
        <v>0</v>
      </c>
      <c r="P35" s="108">
        <f t="shared" si="3"/>
        <v>0</v>
      </c>
      <c r="Q35" s="62">
        <v>0</v>
      </c>
      <c r="R35" s="63">
        <v>0</v>
      </c>
      <c r="S35" s="108">
        <f t="shared" si="13"/>
        <v>0</v>
      </c>
      <c r="T35" s="124">
        <v>0</v>
      </c>
      <c r="U35" s="63">
        <v>0</v>
      </c>
      <c r="V35" s="108">
        <f t="shared" si="4"/>
        <v>0</v>
      </c>
      <c r="W35" s="63">
        <v>0</v>
      </c>
      <c r="X35" s="63">
        <v>0</v>
      </c>
      <c r="Y35" s="122">
        <f t="shared" si="5"/>
        <v>0</v>
      </c>
      <c r="Z35" s="124">
        <v>0</v>
      </c>
      <c r="AA35" s="63">
        <v>0</v>
      </c>
      <c r="AB35" s="122">
        <f t="shared" si="6"/>
        <v>0</v>
      </c>
      <c r="AC35" s="124">
        <v>0</v>
      </c>
      <c r="AD35" s="63">
        <v>0</v>
      </c>
      <c r="AE35" s="122">
        <f t="shared" si="9"/>
        <v>0</v>
      </c>
      <c r="AF35" s="63">
        <v>0</v>
      </c>
      <c r="AG35" s="63">
        <v>0</v>
      </c>
      <c r="AH35" s="108">
        <f t="shared" si="10"/>
        <v>0</v>
      </c>
      <c r="AI35" s="118">
        <v>0</v>
      </c>
      <c r="AJ35" s="63">
        <v>0</v>
      </c>
      <c r="AK35" s="108">
        <f t="shared" si="11"/>
        <v>0</v>
      </c>
      <c r="AL35" s="113">
        <f t="shared" si="14"/>
        <v>0</v>
      </c>
      <c r="AM35" s="65">
        <f t="shared" si="15"/>
        <v>0</v>
      </c>
      <c r="AN35" s="102">
        <f t="shared" si="12"/>
        <v>0</v>
      </c>
      <c r="AO35" s="56"/>
      <c r="AP35" s="56"/>
      <c r="AQ35" s="56"/>
      <c r="AR35" s="56"/>
    </row>
    <row r="36" spans="1:44" x14ac:dyDescent="0.3">
      <c r="A36" s="105">
        <v>343</v>
      </c>
      <c r="B36" s="118">
        <v>0</v>
      </c>
      <c r="C36" s="260">
        <v>0</v>
      </c>
      <c r="D36" s="108">
        <f t="shared" si="7"/>
        <v>0</v>
      </c>
      <c r="E36" s="118">
        <v>330.99</v>
      </c>
      <c r="F36" s="63">
        <v>330.99</v>
      </c>
      <c r="G36" s="108">
        <f t="shared" si="8"/>
        <v>0</v>
      </c>
      <c r="H36" s="118">
        <v>242.15</v>
      </c>
      <c r="I36" s="63">
        <v>242.15</v>
      </c>
      <c r="J36" s="108">
        <f t="shared" si="1"/>
        <v>0</v>
      </c>
      <c r="K36" s="124">
        <v>591.07000000000005</v>
      </c>
      <c r="L36" s="63">
        <v>591.07000000000005</v>
      </c>
      <c r="M36" s="108">
        <f t="shared" si="2"/>
        <v>0</v>
      </c>
      <c r="N36" s="124">
        <v>0</v>
      </c>
      <c r="O36" s="63">
        <v>0</v>
      </c>
      <c r="P36" s="108">
        <f t="shared" si="3"/>
        <v>0</v>
      </c>
      <c r="Q36" s="62">
        <v>30.44</v>
      </c>
      <c r="R36" s="63">
        <v>30.44</v>
      </c>
      <c r="S36" s="108">
        <f t="shared" si="13"/>
        <v>0</v>
      </c>
      <c r="T36" s="124">
        <v>24.23</v>
      </c>
      <c r="U36" s="63">
        <v>24.23</v>
      </c>
      <c r="V36" s="108">
        <f t="shared" si="4"/>
        <v>0</v>
      </c>
      <c r="W36" s="63">
        <v>18.670000000000002</v>
      </c>
      <c r="X36" s="63">
        <v>18.670000000000002</v>
      </c>
      <c r="Y36" s="122">
        <f t="shared" si="5"/>
        <v>0</v>
      </c>
      <c r="Z36" s="124">
        <v>367.8</v>
      </c>
      <c r="AA36" s="63">
        <v>367.8</v>
      </c>
      <c r="AB36" s="122">
        <f t="shared" si="6"/>
        <v>0</v>
      </c>
      <c r="AC36" s="124">
        <v>698</v>
      </c>
      <c r="AD36" s="63">
        <v>698</v>
      </c>
      <c r="AE36" s="122">
        <f t="shared" si="9"/>
        <v>0</v>
      </c>
      <c r="AF36" s="63">
        <v>125.2</v>
      </c>
      <c r="AG36" s="63">
        <v>125.2</v>
      </c>
      <c r="AH36" s="108">
        <f t="shared" si="10"/>
        <v>0</v>
      </c>
      <c r="AI36" s="118">
        <v>120</v>
      </c>
      <c r="AJ36" s="63">
        <v>120</v>
      </c>
      <c r="AK36" s="108">
        <f t="shared" si="11"/>
        <v>0</v>
      </c>
      <c r="AL36" s="113">
        <f t="shared" si="14"/>
        <v>2548.5500000000002</v>
      </c>
      <c r="AM36" s="65">
        <f t="shared" si="15"/>
        <v>2548.5500000000002</v>
      </c>
      <c r="AN36" s="102">
        <f t="shared" si="12"/>
        <v>0</v>
      </c>
      <c r="AO36" s="56"/>
      <c r="AP36" s="56"/>
      <c r="AQ36" s="56"/>
    </row>
    <row r="37" spans="1:44" x14ac:dyDescent="0.3">
      <c r="A37" s="105">
        <v>344</v>
      </c>
      <c r="B37" s="118">
        <v>0</v>
      </c>
      <c r="C37" s="260">
        <v>0</v>
      </c>
      <c r="D37" s="108">
        <f t="shared" si="7"/>
        <v>0</v>
      </c>
      <c r="E37" s="118">
        <v>0</v>
      </c>
      <c r="F37" s="63">
        <v>0</v>
      </c>
      <c r="G37" s="108">
        <f t="shared" si="8"/>
        <v>0</v>
      </c>
      <c r="H37" s="118">
        <v>0</v>
      </c>
      <c r="I37" s="63">
        <v>0</v>
      </c>
      <c r="J37" s="108">
        <f t="shared" si="1"/>
        <v>0</v>
      </c>
      <c r="K37" s="124">
        <v>0</v>
      </c>
      <c r="L37" s="63">
        <v>0</v>
      </c>
      <c r="M37" s="108">
        <f t="shared" si="2"/>
        <v>0</v>
      </c>
      <c r="N37" s="124">
        <v>0</v>
      </c>
      <c r="O37" s="63">
        <v>0</v>
      </c>
      <c r="P37" s="108">
        <f t="shared" si="3"/>
        <v>0</v>
      </c>
      <c r="Q37" s="62">
        <v>0</v>
      </c>
      <c r="R37" s="63">
        <v>0</v>
      </c>
      <c r="S37" s="108">
        <f t="shared" si="13"/>
        <v>0</v>
      </c>
      <c r="T37" s="124">
        <v>0</v>
      </c>
      <c r="U37" s="63">
        <v>0</v>
      </c>
      <c r="V37" s="108">
        <f t="shared" si="4"/>
        <v>0</v>
      </c>
      <c r="W37" s="63">
        <v>0</v>
      </c>
      <c r="X37" s="63">
        <v>0</v>
      </c>
      <c r="Y37" s="122">
        <f t="shared" si="5"/>
        <v>0</v>
      </c>
      <c r="Z37" s="124">
        <v>0</v>
      </c>
      <c r="AA37" s="63">
        <v>0</v>
      </c>
      <c r="AB37" s="122">
        <f t="shared" si="6"/>
        <v>0</v>
      </c>
      <c r="AC37" s="124">
        <v>0</v>
      </c>
      <c r="AD37" s="63">
        <v>0</v>
      </c>
      <c r="AE37" s="122">
        <f t="shared" si="9"/>
        <v>0</v>
      </c>
      <c r="AF37" s="63">
        <v>0</v>
      </c>
      <c r="AG37" s="63">
        <v>0</v>
      </c>
      <c r="AH37" s="108">
        <f t="shared" si="10"/>
        <v>0</v>
      </c>
      <c r="AI37" s="118">
        <v>0</v>
      </c>
      <c r="AJ37" s="63">
        <v>0</v>
      </c>
      <c r="AK37" s="108">
        <f t="shared" si="11"/>
        <v>0</v>
      </c>
      <c r="AL37" s="113">
        <f t="shared" si="14"/>
        <v>0</v>
      </c>
      <c r="AM37" s="65">
        <f t="shared" si="15"/>
        <v>0</v>
      </c>
      <c r="AN37" s="102">
        <f t="shared" si="12"/>
        <v>0</v>
      </c>
      <c r="AO37" s="56"/>
      <c r="AP37" s="56"/>
      <c r="AQ37" s="56"/>
    </row>
    <row r="38" spans="1:44" x14ac:dyDescent="0.3">
      <c r="A38" s="105">
        <v>3440</v>
      </c>
      <c r="B38" s="118">
        <v>21873.69</v>
      </c>
      <c r="C38" s="260">
        <v>21873.69</v>
      </c>
      <c r="D38" s="108">
        <f t="shared" si="7"/>
        <v>0</v>
      </c>
      <c r="E38" s="118">
        <v>21407.08</v>
      </c>
      <c r="F38" s="63">
        <v>21407.08</v>
      </c>
      <c r="G38" s="108">
        <f t="shared" si="8"/>
        <v>0</v>
      </c>
      <c r="H38" s="118">
        <v>23124.67</v>
      </c>
      <c r="I38" s="63">
        <v>23124.67</v>
      </c>
      <c r="J38" s="108">
        <f t="shared" si="1"/>
        <v>0</v>
      </c>
      <c r="K38" s="124">
        <v>26207.73</v>
      </c>
      <c r="L38" s="63">
        <v>26207.73</v>
      </c>
      <c r="M38" s="108">
        <f t="shared" si="2"/>
        <v>0</v>
      </c>
      <c r="N38" s="124">
        <v>28049.98</v>
      </c>
      <c r="O38" s="63">
        <v>28049.98</v>
      </c>
      <c r="P38" s="108">
        <f t="shared" si="3"/>
        <v>0</v>
      </c>
      <c r="Q38" s="62">
        <v>26771.49</v>
      </c>
      <c r="R38" s="63">
        <v>26771.49</v>
      </c>
      <c r="S38" s="108">
        <f t="shared" si="13"/>
        <v>0</v>
      </c>
      <c r="T38" s="124">
        <v>25934.85</v>
      </c>
      <c r="U38" s="63">
        <v>25934.85</v>
      </c>
      <c r="V38" s="108">
        <f t="shared" si="4"/>
        <v>0</v>
      </c>
      <c r="W38" s="63">
        <v>22822.33</v>
      </c>
      <c r="X38" s="63">
        <v>22822.33</v>
      </c>
      <c r="Y38" s="122">
        <f t="shared" si="5"/>
        <v>0</v>
      </c>
      <c r="Z38" s="124">
        <v>23149.200000000001</v>
      </c>
      <c r="AA38" s="63">
        <v>23149.200000000001</v>
      </c>
      <c r="AB38" s="122">
        <f t="shared" si="6"/>
        <v>0</v>
      </c>
      <c r="AC38" s="124">
        <v>24507.29</v>
      </c>
      <c r="AD38" s="63">
        <v>24507.29</v>
      </c>
      <c r="AE38" s="122">
        <f t="shared" si="9"/>
        <v>0</v>
      </c>
      <c r="AF38" s="63">
        <v>25205.53</v>
      </c>
      <c r="AG38" s="63">
        <v>25205.53</v>
      </c>
      <c r="AH38" s="108">
        <f t="shared" si="10"/>
        <v>0</v>
      </c>
      <c r="AI38" s="118">
        <v>19888.03</v>
      </c>
      <c r="AJ38" s="63">
        <v>19888.03</v>
      </c>
      <c r="AK38" s="108">
        <f t="shared" si="11"/>
        <v>0</v>
      </c>
      <c r="AL38" s="113">
        <f t="shared" si="14"/>
        <v>288941.87</v>
      </c>
      <c r="AM38" s="65">
        <f t="shared" si="15"/>
        <v>288941.87</v>
      </c>
      <c r="AN38" s="102">
        <f t="shared" si="12"/>
        <v>0</v>
      </c>
      <c r="AO38" s="56"/>
      <c r="AP38" s="56"/>
      <c r="AQ38" s="56"/>
    </row>
    <row r="39" spans="1:44" x14ac:dyDescent="0.3">
      <c r="A39" s="105">
        <v>345</v>
      </c>
      <c r="B39" s="118">
        <v>0</v>
      </c>
      <c r="C39" s="260">
        <v>0</v>
      </c>
      <c r="D39" s="108">
        <f t="shared" si="7"/>
        <v>0</v>
      </c>
      <c r="E39" s="118">
        <v>0</v>
      </c>
      <c r="F39" s="63">
        <v>0</v>
      </c>
      <c r="G39" s="108">
        <f t="shared" si="8"/>
        <v>0</v>
      </c>
      <c r="H39" s="118">
        <v>0</v>
      </c>
      <c r="I39" s="63">
        <v>0</v>
      </c>
      <c r="J39" s="108">
        <f t="shared" si="1"/>
        <v>0</v>
      </c>
      <c r="K39" s="124">
        <v>0</v>
      </c>
      <c r="L39" s="63">
        <v>0</v>
      </c>
      <c r="M39" s="108">
        <f t="shared" si="2"/>
        <v>0</v>
      </c>
      <c r="N39" s="124">
        <v>0</v>
      </c>
      <c r="O39" s="63">
        <v>0</v>
      </c>
      <c r="P39" s="108">
        <f t="shared" si="3"/>
        <v>0</v>
      </c>
      <c r="Q39" s="62">
        <v>0</v>
      </c>
      <c r="R39" s="63">
        <v>0</v>
      </c>
      <c r="S39" s="108">
        <f t="shared" si="13"/>
        <v>0</v>
      </c>
      <c r="T39" s="124">
        <v>0</v>
      </c>
      <c r="U39" s="63">
        <v>0</v>
      </c>
      <c r="V39" s="108">
        <f t="shared" si="4"/>
        <v>0</v>
      </c>
      <c r="W39" s="63">
        <v>0</v>
      </c>
      <c r="X39" s="63">
        <v>0</v>
      </c>
      <c r="Y39" s="122">
        <f t="shared" si="5"/>
        <v>0</v>
      </c>
      <c r="Z39" s="124">
        <v>0</v>
      </c>
      <c r="AA39" s="63">
        <v>0</v>
      </c>
      <c r="AB39" s="122">
        <f t="shared" si="6"/>
        <v>0</v>
      </c>
      <c r="AC39" s="124">
        <v>0</v>
      </c>
      <c r="AD39" s="63">
        <v>0</v>
      </c>
      <c r="AE39" s="122">
        <f t="shared" si="9"/>
        <v>0</v>
      </c>
      <c r="AF39" s="63">
        <v>0</v>
      </c>
      <c r="AG39" s="63">
        <v>0</v>
      </c>
      <c r="AH39" s="108">
        <f t="shared" si="10"/>
        <v>0</v>
      </c>
      <c r="AI39" s="118">
        <v>0</v>
      </c>
      <c r="AJ39" s="63">
        <v>0</v>
      </c>
      <c r="AK39" s="108">
        <f t="shared" si="11"/>
        <v>0</v>
      </c>
      <c r="AL39" s="113">
        <f t="shared" si="14"/>
        <v>0</v>
      </c>
      <c r="AM39" s="65">
        <f t="shared" si="15"/>
        <v>0</v>
      </c>
      <c r="AN39" s="102">
        <f t="shared" si="12"/>
        <v>0</v>
      </c>
      <c r="AO39" s="56"/>
      <c r="AP39" s="56"/>
      <c r="AQ39" s="56"/>
    </row>
    <row r="40" spans="1:44" x14ac:dyDescent="0.3">
      <c r="A40" s="105">
        <v>346</v>
      </c>
      <c r="B40" s="118">
        <v>0</v>
      </c>
      <c r="C40" s="260">
        <v>0</v>
      </c>
      <c r="D40" s="108">
        <f t="shared" si="7"/>
        <v>0</v>
      </c>
      <c r="E40" s="118">
        <v>0</v>
      </c>
      <c r="F40" s="63">
        <v>0</v>
      </c>
      <c r="G40" s="108">
        <f t="shared" si="8"/>
        <v>0</v>
      </c>
      <c r="H40" s="118">
        <v>0</v>
      </c>
      <c r="I40" s="63">
        <v>0</v>
      </c>
      <c r="J40" s="108">
        <f t="shared" si="1"/>
        <v>0</v>
      </c>
      <c r="K40" s="124">
        <v>0</v>
      </c>
      <c r="L40" s="63">
        <v>0</v>
      </c>
      <c r="M40" s="108">
        <f t="shared" si="2"/>
        <v>0</v>
      </c>
      <c r="N40" s="124">
        <v>0</v>
      </c>
      <c r="O40" s="63">
        <v>0</v>
      </c>
      <c r="P40" s="108">
        <f t="shared" si="3"/>
        <v>0</v>
      </c>
      <c r="Q40" s="62">
        <v>0</v>
      </c>
      <c r="R40" s="63">
        <v>0</v>
      </c>
      <c r="S40" s="108">
        <f t="shared" si="13"/>
        <v>0</v>
      </c>
      <c r="T40" s="124">
        <v>0</v>
      </c>
      <c r="U40" s="63">
        <v>0</v>
      </c>
      <c r="V40" s="108">
        <f t="shared" si="4"/>
        <v>0</v>
      </c>
      <c r="W40" s="63">
        <v>0</v>
      </c>
      <c r="X40" s="63">
        <v>0</v>
      </c>
      <c r="Y40" s="122">
        <f t="shared" si="5"/>
        <v>0</v>
      </c>
      <c r="Z40" s="124">
        <v>0</v>
      </c>
      <c r="AA40" s="63">
        <v>0</v>
      </c>
      <c r="AB40" s="122">
        <f t="shared" si="6"/>
        <v>0</v>
      </c>
      <c r="AC40" s="124">
        <v>0</v>
      </c>
      <c r="AD40" s="63">
        <v>0</v>
      </c>
      <c r="AE40" s="122">
        <f t="shared" si="9"/>
        <v>0</v>
      </c>
      <c r="AF40" s="63">
        <v>0</v>
      </c>
      <c r="AG40" s="63">
        <v>0</v>
      </c>
      <c r="AH40" s="108">
        <f t="shared" si="10"/>
        <v>0</v>
      </c>
      <c r="AI40" s="118">
        <v>0</v>
      </c>
      <c r="AJ40" s="63">
        <v>0</v>
      </c>
      <c r="AK40" s="108">
        <f t="shared" si="11"/>
        <v>0</v>
      </c>
      <c r="AL40" s="113">
        <f t="shared" si="14"/>
        <v>0</v>
      </c>
      <c r="AM40" s="65">
        <f t="shared" si="15"/>
        <v>0</v>
      </c>
      <c r="AN40" s="102">
        <f t="shared" si="12"/>
        <v>0</v>
      </c>
      <c r="AO40" s="56"/>
      <c r="AP40" s="56"/>
      <c r="AQ40" s="56"/>
    </row>
    <row r="41" spans="1:44" x14ac:dyDescent="0.3">
      <c r="A41" s="105">
        <v>421</v>
      </c>
      <c r="B41" s="118">
        <v>0</v>
      </c>
      <c r="C41" s="260">
        <v>0</v>
      </c>
      <c r="D41" s="108">
        <f t="shared" si="7"/>
        <v>0</v>
      </c>
      <c r="E41" s="118">
        <v>0</v>
      </c>
      <c r="F41" s="63">
        <v>0</v>
      </c>
      <c r="G41" s="108">
        <f t="shared" si="8"/>
        <v>0</v>
      </c>
      <c r="H41" s="118">
        <v>0</v>
      </c>
      <c r="I41" s="63">
        <v>0</v>
      </c>
      <c r="J41" s="108">
        <f t="shared" si="1"/>
        <v>0</v>
      </c>
      <c r="K41" s="124">
        <v>0</v>
      </c>
      <c r="L41" s="63">
        <v>0</v>
      </c>
      <c r="M41" s="108">
        <f t="shared" si="2"/>
        <v>0</v>
      </c>
      <c r="N41" s="124">
        <v>0</v>
      </c>
      <c r="O41" s="63">
        <v>0</v>
      </c>
      <c r="P41" s="108">
        <f t="shared" si="3"/>
        <v>0</v>
      </c>
      <c r="Q41" s="62">
        <v>0</v>
      </c>
      <c r="R41" s="63">
        <v>0</v>
      </c>
      <c r="S41" s="108">
        <f t="shared" si="13"/>
        <v>0</v>
      </c>
      <c r="T41" s="124">
        <v>0</v>
      </c>
      <c r="U41" s="63">
        <v>0</v>
      </c>
      <c r="V41" s="108">
        <f t="shared" si="4"/>
        <v>0</v>
      </c>
      <c r="W41" s="63">
        <v>0</v>
      </c>
      <c r="X41" s="63">
        <v>0</v>
      </c>
      <c r="Y41" s="122">
        <f t="shared" si="5"/>
        <v>0</v>
      </c>
      <c r="Z41" s="124">
        <v>0</v>
      </c>
      <c r="AA41" s="63">
        <v>0</v>
      </c>
      <c r="AB41" s="122">
        <f t="shared" si="6"/>
        <v>0</v>
      </c>
      <c r="AC41" s="124">
        <v>0</v>
      </c>
      <c r="AD41" s="63">
        <v>0</v>
      </c>
      <c r="AE41" s="273">
        <f t="shared" si="9"/>
        <v>0</v>
      </c>
      <c r="AF41" s="63">
        <v>0</v>
      </c>
      <c r="AG41" s="63">
        <v>0</v>
      </c>
      <c r="AH41" s="108">
        <f t="shared" si="10"/>
        <v>0</v>
      </c>
      <c r="AI41" s="118">
        <v>0</v>
      </c>
      <c r="AJ41" s="63">
        <v>0</v>
      </c>
      <c r="AK41" s="108">
        <f t="shared" si="11"/>
        <v>0</v>
      </c>
      <c r="AL41" s="113">
        <f t="shared" ref="AL41:AL45" si="16">+B41+E41+H41+K41+N41+Q41+T41+W41+Z41+AC41+AF41+AI41</f>
        <v>0</v>
      </c>
      <c r="AM41" s="65">
        <f t="shared" si="15"/>
        <v>0</v>
      </c>
      <c r="AN41" s="102">
        <f t="shared" ref="AN41:AN43" si="17">+AL41-AM41</f>
        <v>0</v>
      </c>
      <c r="AO41" s="56"/>
      <c r="AP41" s="56"/>
      <c r="AQ41" s="56"/>
    </row>
    <row r="42" spans="1:44" ht="16.2" thickBot="1" x14ac:dyDescent="0.35">
      <c r="A42" s="105">
        <v>501</v>
      </c>
      <c r="B42" s="118">
        <v>0</v>
      </c>
      <c r="C42" s="260">
        <v>0</v>
      </c>
      <c r="D42" s="108"/>
      <c r="E42" s="261">
        <v>0</v>
      </c>
      <c r="F42" s="262"/>
      <c r="G42" s="263"/>
      <c r="H42" s="261">
        <v>0</v>
      </c>
      <c r="I42" s="264">
        <v>0</v>
      </c>
      <c r="J42" s="263"/>
      <c r="K42" s="265">
        <v>0</v>
      </c>
      <c r="L42" s="264">
        <v>0</v>
      </c>
      <c r="M42" s="263"/>
      <c r="N42" s="265">
        <v>0</v>
      </c>
      <c r="O42" s="264">
        <v>0</v>
      </c>
      <c r="P42" s="263"/>
      <c r="Q42" s="266">
        <v>0</v>
      </c>
      <c r="R42" s="264">
        <v>0</v>
      </c>
      <c r="S42" s="263"/>
      <c r="T42" s="265">
        <v>0</v>
      </c>
      <c r="U42" s="267"/>
      <c r="V42" s="263"/>
      <c r="W42" s="264">
        <v>0</v>
      </c>
      <c r="X42" s="267"/>
      <c r="Y42" s="268"/>
      <c r="Z42" s="265">
        <v>0</v>
      </c>
      <c r="AA42" s="264">
        <v>0</v>
      </c>
      <c r="AB42" s="123">
        <f t="shared" si="6"/>
        <v>0</v>
      </c>
      <c r="AC42" s="265">
        <v>0</v>
      </c>
      <c r="AD42" s="264">
        <v>0</v>
      </c>
      <c r="AE42" s="274"/>
      <c r="AF42" s="264">
        <v>0</v>
      </c>
      <c r="AG42" s="269"/>
      <c r="AH42" s="275"/>
      <c r="AI42" s="276">
        <v>0</v>
      </c>
      <c r="AJ42" s="269"/>
      <c r="AK42" s="272"/>
      <c r="AL42" s="64">
        <f t="shared" si="16"/>
        <v>0</v>
      </c>
      <c r="AM42" s="65">
        <f t="shared" si="15"/>
        <v>0</v>
      </c>
      <c r="AN42" s="102">
        <f t="shared" si="17"/>
        <v>0</v>
      </c>
      <c r="AO42" s="56"/>
      <c r="AP42" s="56"/>
      <c r="AQ42" s="56"/>
    </row>
    <row r="43" spans="1:44" ht="16.2" thickTop="1" x14ac:dyDescent="0.3">
      <c r="A43" s="107" t="s">
        <v>3216</v>
      </c>
      <c r="B43" s="109">
        <f t="shared" ref="B43:AK43" si="18">SUM(B10:B41)</f>
        <v>35634.1</v>
      </c>
      <c r="C43" s="69">
        <f>SUM(C10:C41)</f>
        <v>35634.1</v>
      </c>
      <c r="D43" s="110">
        <f t="shared" si="18"/>
        <v>0</v>
      </c>
      <c r="E43" s="120">
        <f>SUM(E10:E41)</f>
        <v>41235.290000000008</v>
      </c>
      <c r="F43" s="83">
        <f>SUM(F10:F41)</f>
        <v>41235.290000000008</v>
      </c>
      <c r="G43" s="121">
        <f t="shared" si="18"/>
        <v>2.5579538487363607E-13</v>
      </c>
      <c r="H43" s="120">
        <f t="shared" si="18"/>
        <v>37948.639999999999</v>
      </c>
      <c r="I43" s="83">
        <f t="shared" si="18"/>
        <v>31829.14</v>
      </c>
      <c r="J43" s="121">
        <f t="shared" si="18"/>
        <v>6119.5</v>
      </c>
      <c r="K43" s="120">
        <f t="shared" si="18"/>
        <v>41912.14</v>
      </c>
      <c r="L43" s="83">
        <f>SUM(L10:L41)</f>
        <v>41912.14</v>
      </c>
      <c r="M43" s="121">
        <f t="shared" si="18"/>
        <v>-2.8421709430404007E-14</v>
      </c>
      <c r="N43" s="120">
        <f t="shared" si="18"/>
        <v>49000.13</v>
      </c>
      <c r="O43" s="83">
        <f t="shared" si="18"/>
        <v>49000.130000000005</v>
      </c>
      <c r="P43" s="121">
        <f t="shared" si="18"/>
        <v>-3.694822225952521E-13</v>
      </c>
      <c r="Q43" s="120">
        <f t="shared" si="18"/>
        <v>44483.28</v>
      </c>
      <c r="R43" s="67">
        <f t="shared" si="18"/>
        <v>44483.270000000004</v>
      </c>
      <c r="S43" s="121">
        <f t="shared" si="18"/>
        <v>9.9999999989464072E-3</v>
      </c>
      <c r="T43" s="120">
        <f t="shared" si="18"/>
        <v>37927.919999999998</v>
      </c>
      <c r="U43" s="83">
        <f t="shared" si="18"/>
        <v>37947.919999999998</v>
      </c>
      <c r="V43" s="121">
        <f t="shared" si="18"/>
        <v>-20.000000000000227</v>
      </c>
      <c r="W43" s="120">
        <f t="shared" si="18"/>
        <v>32832.980000000003</v>
      </c>
      <c r="X43" s="83">
        <f t="shared" si="18"/>
        <v>32832.980000000003</v>
      </c>
      <c r="Y43" s="121">
        <f t="shared" si="18"/>
        <v>-7.673861546209082E-13</v>
      </c>
      <c r="Z43" s="120">
        <f t="shared" si="18"/>
        <v>38662.449999999997</v>
      </c>
      <c r="AA43" s="83">
        <f t="shared" si="18"/>
        <v>38662.449999999997</v>
      </c>
      <c r="AB43" s="121">
        <f t="shared" si="18"/>
        <v>-2.8421709430404007E-13</v>
      </c>
      <c r="AC43" s="120">
        <f t="shared" si="18"/>
        <v>46043.41</v>
      </c>
      <c r="AD43" s="83">
        <f t="shared" si="18"/>
        <v>46043.41</v>
      </c>
      <c r="AE43" s="271">
        <f t="shared" si="18"/>
        <v>-1.1368683772161603E-13</v>
      </c>
      <c r="AF43" s="83">
        <f t="shared" si="18"/>
        <v>40099.47</v>
      </c>
      <c r="AG43" s="83">
        <f t="shared" si="18"/>
        <v>40099.47</v>
      </c>
      <c r="AH43" s="121">
        <f t="shared" si="18"/>
        <v>-2.5579538487363607E-13</v>
      </c>
      <c r="AI43" s="120">
        <f t="shared" si="18"/>
        <v>30447.87</v>
      </c>
      <c r="AJ43" s="83">
        <f t="shared" si="18"/>
        <v>30447.87</v>
      </c>
      <c r="AK43" s="271">
        <f t="shared" si="18"/>
        <v>-2.8421709430404007E-13</v>
      </c>
      <c r="AL43" s="270">
        <f t="shared" si="16"/>
        <v>476227.67999999993</v>
      </c>
      <c r="AM43" s="230">
        <f t="shared" si="15"/>
        <v>470128.16999999993</v>
      </c>
      <c r="AN43" s="231">
        <f t="shared" si="17"/>
        <v>6099.5100000000093</v>
      </c>
      <c r="AO43" s="56"/>
      <c r="AP43" s="56"/>
      <c r="AQ43" s="56"/>
    </row>
    <row r="44" spans="1:44" x14ac:dyDescent="0.3">
      <c r="A44" s="233" t="s">
        <v>3254</v>
      </c>
      <c r="C44" s="111">
        <v>0</v>
      </c>
      <c r="D44" s="112"/>
      <c r="E44" s="111"/>
      <c r="F44" s="252">
        <v>0</v>
      </c>
      <c r="G44" s="112"/>
      <c r="H44" s="111"/>
      <c r="I44" s="252">
        <v>0</v>
      </c>
      <c r="J44" s="112"/>
      <c r="K44" s="111"/>
      <c r="L44" s="253">
        <v>0</v>
      </c>
      <c r="M44" s="112"/>
      <c r="N44" s="111"/>
      <c r="O44" s="252">
        <v>0</v>
      </c>
      <c r="P44" s="112"/>
      <c r="Q44" s="111"/>
      <c r="R44" s="234">
        <v>0</v>
      </c>
      <c r="S44" s="112"/>
      <c r="T44" s="111"/>
      <c r="U44" s="234">
        <v>0</v>
      </c>
      <c r="V44" s="112"/>
      <c r="W44" s="111"/>
      <c r="X44" s="252">
        <v>0</v>
      </c>
      <c r="Y44" s="112"/>
      <c r="Z44" s="111"/>
      <c r="AA44" s="234">
        <v>0</v>
      </c>
      <c r="AB44" s="112"/>
      <c r="AC44" s="111"/>
      <c r="AD44" s="234">
        <v>0</v>
      </c>
      <c r="AE44" s="112"/>
      <c r="AF44" s="114"/>
      <c r="AG44" s="235">
        <v>0</v>
      </c>
      <c r="AH44" s="112"/>
      <c r="AI44" s="114"/>
      <c r="AJ44" s="254">
        <v>0</v>
      </c>
      <c r="AK44" s="251"/>
      <c r="AL44" s="64"/>
      <c r="AM44" s="65"/>
      <c r="AN44" s="102"/>
      <c r="AO44" s="56"/>
      <c r="AP44" s="56"/>
      <c r="AQ44" s="56"/>
    </row>
    <row r="45" spans="1:44" x14ac:dyDescent="0.3">
      <c r="A45" s="105" t="s">
        <v>3203</v>
      </c>
      <c r="B45" s="111"/>
      <c r="C45" s="71"/>
      <c r="D45" s="112"/>
      <c r="E45" s="116"/>
      <c r="F45" s="71"/>
      <c r="G45" s="117"/>
      <c r="H45" s="111"/>
      <c r="I45" s="70"/>
      <c r="J45" s="112"/>
      <c r="K45" s="116"/>
      <c r="L45" s="71"/>
      <c r="M45" s="117"/>
      <c r="N45" s="116"/>
      <c r="O45" s="71"/>
      <c r="P45" s="117"/>
      <c r="Q45" s="116"/>
      <c r="R45" s="71"/>
      <c r="S45" s="117"/>
      <c r="T45" s="116"/>
      <c r="U45" s="71"/>
      <c r="V45" s="117"/>
      <c r="W45" s="116"/>
      <c r="X45" s="71"/>
      <c r="Y45" s="117"/>
      <c r="Z45" s="116"/>
      <c r="AA45" s="71"/>
      <c r="AB45" s="117"/>
      <c r="AC45" s="116"/>
      <c r="AD45" s="77"/>
      <c r="AE45" s="117"/>
      <c r="AF45" s="115"/>
      <c r="AG45" s="75"/>
      <c r="AH45" s="117"/>
      <c r="AI45" s="114"/>
      <c r="AJ45" s="68"/>
      <c r="AK45" s="117"/>
      <c r="AL45" s="113">
        <f t="shared" si="16"/>
        <v>0</v>
      </c>
      <c r="AM45" s="65">
        <f t="shared" si="15"/>
        <v>0</v>
      </c>
      <c r="AN45" s="103"/>
      <c r="AO45" s="56"/>
      <c r="AP45" s="56"/>
      <c r="AQ45" s="56"/>
    </row>
    <row r="46" spans="1:44" s="61" customFormat="1" ht="16.2" thickBot="1" x14ac:dyDescent="0.35">
      <c r="A46" s="125" t="s">
        <v>24</v>
      </c>
      <c r="B46" s="126">
        <f>SUM(B43:B45)</f>
        <v>35634.1</v>
      </c>
      <c r="C46" s="127">
        <f>SUM(C43:C45)</f>
        <v>35634.1</v>
      </c>
      <c r="D46" s="128">
        <f>SUM(D43:D45)</f>
        <v>0</v>
      </c>
      <c r="E46" s="126">
        <f t="shared" ref="E46:AL46" si="19">SUM(E43:E45)</f>
        <v>41235.290000000008</v>
      </c>
      <c r="F46" s="127">
        <f>+F43+F44</f>
        <v>41235.290000000008</v>
      </c>
      <c r="G46" s="128">
        <f t="shared" si="19"/>
        <v>2.5579538487363607E-13</v>
      </c>
      <c r="H46" s="126">
        <f t="shared" si="19"/>
        <v>37948.639999999999</v>
      </c>
      <c r="I46" s="127">
        <f>+I43+I44</f>
        <v>31829.14</v>
      </c>
      <c r="J46" s="128">
        <f t="shared" si="19"/>
        <v>6119.5</v>
      </c>
      <c r="K46" s="126">
        <f t="shared" si="19"/>
        <v>41912.14</v>
      </c>
      <c r="L46" s="127">
        <f>+L43+L44</f>
        <v>41912.14</v>
      </c>
      <c r="M46" s="128">
        <f t="shared" si="19"/>
        <v>-2.8421709430404007E-14</v>
      </c>
      <c r="N46" s="126">
        <f t="shared" si="19"/>
        <v>49000.13</v>
      </c>
      <c r="O46" s="127">
        <f>+O43+O44</f>
        <v>49000.130000000005</v>
      </c>
      <c r="P46" s="128">
        <f t="shared" si="19"/>
        <v>-3.694822225952521E-13</v>
      </c>
      <c r="Q46" s="126">
        <f t="shared" si="19"/>
        <v>44483.28</v>
      </c>
      <c r="R46" s="127">
        <f>+R43+R44</f>
        <v>44483.270000000004</v>
      </c>
      <c r="S46" s="128">
        <f t="shared" si="19"/>
        <v>9.9999999989464072E-3</v>
      </c>
      <c r="T46" s="126">
        <f t="shared" si="19"/>
        <v>37927.919999999998</v>
      </c>
      <c r="U46" s="127">
        <f>+U43+U44</f>
        <v>37947.919999999998</v>
      </c>
      <c r="V46" s="128">
        <f t="shared" si="19"/>
        <v>-20.000000000000227</v>
      </c>
      <c r="W46" s="126">
        <f t="shared" si="19"/>
        <v>32832.980000000003</v>
      </c>
      <c r="X46" s="127">
        <f>+X43+X44</f>
        <v>32832.980000000003</v>
      </c>
      <c r="Y46" s="128">
        <f t="shared" si="19"/>
        <v>-7.673861546209082E-13</v>
      </c>
      <c r="Z46" s="126">
        <f t="shared" si="19"/>
        <v>38662.449999999997</v>
      </c>
      <c r="AA46" s="127">
        <f>+AA43+AA44</f>
        <v>38662.449999999997</v>
      </c>
      <c r="AB46" s="128">
        <f t="shared" si="19"/>
        <v>-2.8421709430404007E-13</v>
      </c>
      <c r="AC46" s="126">
        <f t="shared" si="19"/>
        <v>46043.41</v>
      </c>
      <c r="AD46" s="127">
        <f>+AD43+AD44</f>
        <v>46043.41</v>
      </c>
      <c r="AE46" s="128">
        <f t="shared" si="19"/>
        <v>-1.1368683772161603E-13</v>
      </c>
      <c r="AF46" s="126">
        <f t="shared" si="19"/>
        <v>40099.47</v>
      </c>
      <c r="AG46" s="127">
        <f>+AG43+AG44</f>
        <v>40099.47</v>
      </c>
      <c r="AH46" s="128"/>
      <c r="AI46" s="126">
        <f t="shared" si="19"/>
        <v>30447.87</v>
      </c>
      <c r="AJ46" s="127">
        <f>+AJ43+AJ44</f>
        <v>30447.87</v>
      </c>
      <c r="AK46" s="128">
        <f t="shared" si="19"/>
        <v>-2.8421709430404007E-13</v>
      </c>
      <c r="AL46" s="126">
        <f t="shared" si="19"/>
        <v>476227.67999999993</v>
      </c>
      <c r="AM46" s="127">
        <f>SUM(AM43:AM45)</f>
        <v>470128.16999999993</v>
      </c>
      <c r="AN46" s="129">
        <f>SUM(AN43:AN45)</f>
        <v>6099.5100000000093</v>
      </c>
      <c r="AO46" s="72"/>
      <c r="AP46" s="72"/>
      <c r="AQ46" s="72"/>
    </row>
    <row r="49" spans="1:2" x14ac:dyDescent="0.3">
      <c r="A49" s="93" t="s">
        <v>3225</v>
      </c>
    </row>
    <row r="50" spans="1:2" x14ac:dyDescent="0.3">
      <c r="A50" s="100" t="s">
        <v>3226</v>
      </c>
      <c r="B50" s="143" t="s">
        <v>3227</v>
      </c>
    </row>
    <row r="51" spans="1:2" x14ac:dyDescent="0.3">
      <c r="A51" s="101" t="s">
        <v>3229</v>
      </c>
      <c r="B51" s="99" t="s">
        <v>3230</v>
      </c>
    </row>
    <row r="52" spans="1:2" x14ac:dyDescent="0.3">
      <c r="A52" s="145" t="s">
        <v>3231</v>
      </c>
      <c r="B52" s="99" t="s">
        <v>3232</v>
      </c>
    </row>
    <row r="53" spans="1:2" x14ac:dyDescent="0.3">
      <c r="A53" s="96" t="s">
        <v>3228</v>
      </c>
      <c r="B53" s="95" t="s">
        <v>3233</v>
      </c>
    </row>
    <row r="54" spans="1:2" x14ac:dyDescent="0.3">
      <c r="A54" s="96"/>
      <c r="B54" s="95"/>
    </row>
    <row r="55" spans="1:2" x14ac:dyDescent="0.3">
      <c r="A55" s="96"/>
      <c r="B55" s="95"/>
    </row>
  </sheetData>
  <mergeCells count="20">
    <mergeCell ref="AN4:AN6"/>
    <mergeCell ref="A1:AN2"/>
    <mergeCell ref="A3:AN3"/>
    <mergeCell ref="AL4:AM6"/>
    <mergeCell ref="AN8:AN9"/>
    <mergeCell ref="AL8:AL9"/>
    <mergeCell ref="AM8:AM9"/>
    <mergeCell ref="Z8:AB8"/>
    <mergeCell ref="AC8:AE8"/>
    <mergeCell ref="AF8:AH8"/>
    <mergeCell ref="AI8:AK8"/>
    <mergeCell ref="A8:A9"/>
    <mergeCell ref="B8:D8"/>
    <mergeCell ref="E8:G8"/>
    <mergeCell ref="H8:J8"/>
    <mergeCell ref="Q8:S8"/>
    <mergeCell ref="T8:V8"/>
    <mergeCell ref="W8:Y8"/>
    <mergeCell ref="K8:M8"/>
    <mergeCell ref="N8:P8"/>
  </mergeCells>
  <dataValidations disablePrompts="1" count="1">
    <dataValidation type="list" errorStyle="information" showInputMessage="1" showErrorMessage="1" error="Estas utilizando una marca adicional a las preestablecidas._x000a__x000a_" sqref="A50" xr:uid="{00000000-0002-0000-0300-000000000000}">
      <formula1>"Q,R,8,"</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35"/>
  <sheetViews>
    <sheetView zoomScale="89" zoomScaleNormal="89" workbookViewId="0">
      <pane xSplit="1" topLeftCell="B1" activePane="topRight" state="frozen"/>
      <selection pane="topRight" activeCell="D39" sqref="D39"/>
    </sheetView>
  </sheetViews>
  <sheetFormatPr baseColWidth="10" defaultRowHeight="15.6" x14ac:dyDescent="0.3"/>
  <cols>
    <col min="1" max="1" width="14.88671875" style="73" customWidth="1"/>
    <col min="2" max="2" width="15.44140625" style="73" customWidth="1"/>
    <col min="3" max="3" width="18.44140625" style="73" customWidth="1"/>
    <col min="4" max="4" width="14.6640625" style="73" customWidth="1"/>
    <col min="5" max="5" width="18.5546875" style="73" customWidth="1"/>
    <col min="6" max="6" width="16.5546875" style="73" bestFit="1" customWidth="1"/>
    <col min="7" max="7" width="14.5546875" style="73" customWidth="1"/>
    <col min="8" max="8" width="12.88671875" style="73" bestFit="1" customWidth="1"/>
    <col min="9" max="9" width="13.6640625" style="73" bestFit="1" customWidth="1"/>
    <col min="10" max="10" width="16.6640625" style="73" customWidth="1"/>
    <col min="11" max="11" width="15.5546875" style="73" bestFit="1" customWidth="1"/>
    <col min="12" max="12" width="14" style="73" customWidth="1"/>
    <col min="13" max="13" width="16.44140625" style="73" bestFit="1" customWidth="1"/>
    <col min="14" max="14" width="14.6640625" style="73" customWidth="1"/>
    <col min="15" max="18" width="13.44140625" style="73" hidden="1" customWidth="1"/>
    <col min="19" max="19" width="16.6640625" style="73" hidden="1" customWidth="1"/>
    <col min="20" max="20" width="16.6640625" style="73" customWidth="1"/>
    <col min="21" max="21" width="17.5546875" style="73" bestFit="1" customWidth="1"/>
    <col min="22" max="257" width="11.44140625" style="73"/>
    <col min="258" max="258" width="14.88671875" style="73" customWidth="1"/>
    <col min="259" max="259" width="12.6640625" style="73" bestFit="1" customWidth="1"/>
    <col min="260" max="260" width="15.44140625" style="73" bestFit="1" customWidth="1"/>
    <col min="261" max="261" width="10.33203125" style="73" customWidth="1"/>
    <col min="262" max="262" width="15.44140625" style="73" bestFit="1" customWidth="1"/>
    <col min="263" max="263" width="13.44140625" style="73" customWidth="1"/>
    <col min="264" max="264" width="12.6640625" style="73" bestFit="1" customWidth="1"/>
    <col min="265" max="266" width="13.5546875" style="73" bestFit="1" customWidth="1"/>
    <col min="267" max="267" width="15.44140625" style="73" bestFit="1" customWidth="1"/>
    <col min="268" max="268" width="14" style="73" customWidth="1"/>
    <col min="269" max="270" width="13.33203125" style="73" customWidth="1"/>
    <col min="271" max="271" width="13.33203125" style="73" bestFit="1" customWidth="1"/>
    <col min="272" max="272" width="11" style="73" customWidth="1"/>
    <col min="273" max="273" width="15.44140625" style="73" bestFit="1" customWidth="1"/>
    <col min="274" max="276" width="17.44140625" style="73" bestFit="1" customWidth="1"/>
    <col min="277" max="513" width="11.44140625" style="73"/>
    <col min="514" max="514" width="14.88671875" style="73" customWidth="1"/>
    <col min="515" max="515" width="12.6640625" style="73" bestFit="1" customWidth="1"/>
    <col min="516" max="516" width="15.44140625" style="73" bestFit="1" customWidth="1"/>
    <col min="517" max="517" width="10.33203125" style="73" customWidth="1"/>
    <col min="518" max="518" width="15.44140625" style="73" bestFit="1" customWidth="1"/>
    <col min="519" max="519" width="13.44140625" style="73" customWidth="1"/>
    <col min="520" max="520" width="12.6640625" style="73" bestFit="1" customWidth="1"/>
    <col min="521" max="522" width="13.5546875" style="73" bestFit="1" customWidth="1"/>
    <col min="523" max="523" width="15.44140625" style="73" bestFit="1" customWidth="1"/>
    <col min="524" max="524" width="14" style="73" customWidth="1"/>
    <col min="525" max="526" width="13.33203125" style="73" customWidth="1"/>
    <col min="527" max="527" width="13.33203125" style="73" bestFit="1" customWidth="1"/>
    <col min="528" max="528" width="11" style="73" customWidth="1"/>
    <col min="529" max="529" width="15.44140625" style="73" bestFit="1" customWidth="1"/>
    <col min="530" max="532" width="17.44140625" style="73" bestFit="1" customWidth="1"/>
    <col min="533" max="769" width="11.44140625" style="73"/>
    <col min="770" max="770" width="14.88671875" style="73" customWidth="1"/>
    <col min="771" max="771" width="12.6640625" style="73" bestFit="1" customWidth="1"/>
    <col min="772" max="772" width="15.44140625" style="73" bestFit="1" customWidth="1"/>
    <col min="773" max="773" width="10.33203125" style="73" customWidth="1"/>
    <col min="774" max="774" width="15.44140625" style="73" bestFit="1" customWidth="1"/>
    <col min="775" max="775" width="13.44140625" style="73" customWidth="1"/>
    <col min="776" max="776" width="12.6640625" style="73" bestFit="1" customWidth="1"/>
    <col min="777" max="778" width="13.5546875" style="73" bestFit="1" customWidth="1"/>
    <col min="779" max="779" width="15.44140625" style="73" bestFit="1" customWidth="1"/>
    <col min="780" max="780" width="14" style="73" customWidth="1"/>
    <col min="781" max="782" width="13.33203125" style="73" customWidth="1"/>
    <col min="783" max="783" width="13.33203125" style="73" bestFit="1" customWidth="1"/>
    <col min="784" max="784" width="11" style="73" customWidth="1"/>
    <col min="785" max="785" width="15.44140625" style="73" bestFit="1" customWidth="1"/>
    <col min="786" max="788" width="17.44140625" style="73" bestFit="1" customWidth="1"/>
    <col min="789" max="1025" width="11.44140625" style="73"/>
    <col min="1026" max="1026" width="14.88671875" style="73" customWidth="1"/>
    <col min="1027" max="1027" width="12.6640625" style="73" bestFit="1" customWidth="1"/>
    <col min="1028" max="1028" width="15.44140625" style="73" bestFit="1" customWidth="1"/>
    <col min="1029" max="1029" width="10.33203125" style="73" customWidth="1"/>
    <col min="1030" max="1030" width="15.44140625" style="73" bestFit="1" customWidth="1"/>
    <col min="1031" max="1031" width="13.44140625" style="73" customWidth="1"/>
    <col min="1032" max="1032" width="12.6640625" style="73" bestFit="1" customWidth="1"/>
    <col min="1033" max="1034" width="13.5546875" style="73" bestFit="1" customWidth="1"/>
    <col min="1035" max="1035" width="15.44140625" style="73" bestFit="1" customWidth="1"/>
    <col min="1036" max="1036" width="14" style="73" customWidth="1"/>
    <col min="1037" max="1038" width="13.33203125" style="73" customWidth="1"/>
    <col min="1039" max="1039" width="13.33203125" style="73" bestFit="1" customWidth="1"/>
    <col min="1040" max="1040" width="11" style="73" customWidth="1"/>
    <col min="1041" max="1041" width="15.44140625" style="73" bestFit="1" customWidth="1"/>
    <col min="1042" max="1044" width="17.44140625" style="73" bestFit="1" customWidth="1"/>
    <col min="1045" max="1281" width="11.44140625" style="73"/>
    <col min="1282" max="1282" width="14.88671875" style="73" customWidth="1"/>
    <col min="1283" max="1283" width="12.6640625" style="73" bestFit="1" customWidth="1"/>
    <col min="1284" max="1284" width="15.44140625" style="73" bestFit="1" customWidth="1"/>
    <col min="1285" max="1285" width="10.33203125" style="73" customWidth="1"/>
    <col min="1286" max="1286" width="15.44140625" style="73" bestFit="1" customWidth="1"/>
    <col min="1287" max="1287" width="13.44140625" style="73" customWidth="1"/>
    <col min="1288" max="1288" width="12.6640625" style="73" bestFit="1" customWidth="1"/>
    <col min="1289" max="1290" width="13.5546875" style="73" bestFit="1" customWidth="1"/>
    <col min="1291" max="1291" width="15.44140625" style="73" bestFit="1" customWidth="1"/>
    <col min="1292" max="1292" width="14" style="73" customWidth="1"/>
    <col min="1293" max="1294" width="13.33203125" style="73" customWidth="1"/>
    <col min="1295" max="1295" width="13.33203125" style="73" bestFit="1" customWidth="1"/>
    <col min="1296" max="1296" width="11" style="73" customWidth="1"/>
    <col min="1297" max="1297" width="15.44140625" style="73" bestFit="1" customWidth="1"/>
    <col min="1298" max="1300" width="17.44140625" style="73" bestFit="1" customWidth="1"/>
    <col min="1301" max="1537" width="11.44140625" style="73"/>
    <col min="1538" max="1538" width="14.88671875" style="73" customWidth="1"/>
    <col min="1539" max="1539" width="12.6640625" style="73" bestFit="1" customWidth="1"/>
    <col min="1540" max="1540" width="15.44140625" style="73" bestFit="1" customWidth="1"/>
    <col min="1541" max="1541" width="10.33203125" style="73" customWidth="1"/>
    <col min="1542" max="1542" width="15.44140625" style="73" bestFit="1" customWidth="1"/>
    <col min="1543" max="1543" width="13.44140625" style="73" customWidth="1"/>
    <col min="1544" max="1544" width="12.6640625" style="73" bestFit="1" customWidth="1"/>
    <col min="1545" max="1546" width="13.5546875" style="73" bestFit="1" customWidth="1"/>
    <col min="1547" max="1547" width="15.44140625" style="73" bestFit="1" customWidth="1"/>
    <col min="1548" max="1548" width="14" style="73" customWidth="1"/>
    <col min="1549" max="1550" width="13.33203125" style="73" customWidth="1"/>
    <col min="1551" max="1551" width="13.33203125" style="73" bestFit="1" customWidth="1"/>
    <col min="1552" max="1552" width="11" style="73" customWidth="1"/>
    <col min="1553" max="1553" width="15.44140625" style="73" bestFit="1" customWidth="1"/>
    <col min="1554" max="1556" width="17.44140625" style="73" bestFit="1" customWidth="1"/>
    <col min="1557" max="1793" width="11.44140625" style="73"/>
    <col min="1794" max="1794" width="14.88671875" style="73" customWidth="1"/>
    <col min="1795" max="1795" width="12.6640625" style="73" bestFit="1" customWidth="1"/>
    <col min="1796" max="1796" width="15.44140625" style="73" bestFit="1" customWidth="1"/>
    <col min="1797" max="1797" width="10.33203125" style="73" customWidth="1"/>
    <col min="1798" max="1798" width="15.44140625" style="73" bestFit="1" customWidth="1"/>
    <col min="1799" max="1799" width="13.44140625" style="73" customWidth="1"/>
    <col min="1800" max="1800" width="12.6640625" style="73" bestFit="1" customWidth="1"/>
    <col min="1801" max="1802" width="13.5546875" style="73" bestFit="1" customWidth="1"/>
    <col min="1803" max="1803" width="15.44140625" style="73" bestFit="1" customWidth="1"/>
    <col min="1804" max="1804" width="14" style="73" customWidth="1"/>
    <col min="1805" max="1806" width="13.33203125" style="73" customWidth="1"/>
    <col min="1807" max="1807" width="13.33203125" style="73" bestFit="1" customWidth="1"/>
    <col min="1808" max="1808" width="11" style="73" customWidth="1"/>
    <col min="1809" max="1809" width="15.44140625" style="73" bestFit="1" customWidth="1"/>
    <col min="1810" max="1812" width="17.44140625" style="73" bestFit="1" customWidth="1"/>
    <col min="1813" max="2049" width="11.44140625" style="73"/>
    <col min="2050" max="2050" width="14.88671875" style="73" customWidth="1"/>
    <col min="2051" max="2051" width="12.6640625" style="73" bestFit="1" customWidth="1"/>
    <col min="2052" max="2052" width="15.44140625" style="73" bestFit="1" customWidth="1"/>
    <col min="2053" max="2053" width="10.33203125" style="73" customWidth="1"/>
    <col min="2054" max="2054" width="15.44140625" style="73" bestFit="1" customWidth="1"/>
    <col min="2055" max="2055" width="13.44140625" style="73" customWidth="1"/>
    <col min="2056" max="2056" width="12.6640625" style="73" bestFit="1" customWidth="1"/>
    <col min="2057" max="2058" width="13.5546875" style="73" bestFit="1" customWidth="1"/>
    <col min="2059" max="2059" width="15.44140625" style="73" bestFit="1" customWidth="1"/>
    <col min="2060" max="2060" width="14" style="73" customWidth="1"/>
    <col min="2061" max="2062" width="13.33203125" style="73" customWidth="1"/>
    <col min="2063" max="2063" width="13.33203125" style="73" bestFit="1" customWidth="1"/>
    <col min="2064" max="2064" width="11" style="73" customWidth="1"/>
    <col min="2065" max="2065" width="15.44140625" style="73" bestFit="1" customWidth="1"/>
    <col min="2066" max="2068" width="17.44140625" style="73" bestFit="1" customWidth="1"/>
    <col min="2069" max="2305" width="11.44140625" style="73"/>
    <col min="2306" max="2306" width="14.88671875" style="73" customWidth="1"/>
    <col min="2307" max="2307" width="12.6640625" style="73" bestFit="1" customWidth="1"/>
    <col min="2308" max="2308" width="15.44140625" style="73" bestFit="1" customWidth="1"/>
    <col min="2309" max="2309" width="10.33203125" style="73" customWidth="1"/>
    <col min="2310" max="2310" width="15.44140625" style="73" bestFit="1" customWidth="1"/>
    <col min="2311" max="2311" width="13.44140625" style="73" customWidth="1"/>
    <col min="2312" max="2312" width="12.6640625" style="73" bestFit="1" customWidth="1"/>
    <col min="2313" max="2314" width="13.5546875" style="73" bestFit="1" customWidth="1"/>
    <col min="2315" max="2315" width="15.44140625" style="73" bestFit="1" customWidth="1"/>
    <col min="2316" max="2316" width="14" style="73" customWidth="1"/>
    <col min="2317" max="2318" width="13.33203125" style="73" customWidth="1"/>
    <col min="2319" max="2319" width="13.33203125" style="73" bestFit="1" customWidth="1"/>
    <col min="2320" max="2320" width="11" style="73" customWidth="1"/>
    <col min="2321" max="2321" width="15.44140625" style="73" bestFit="1" customWidth="1"/>
    <col min="2322" max="2324" width="17.44140625" style="73" bestFit="1" customWidth="1"/>
    <col min="2325" max="2561" width="11.44140625" style="73"/>
    <col min="2562" max="2562" width="14.88671875" style="73" customWidth="1"/>
    <col min="2563" max="2563" width="12.6640625" style="73" bestFit="1" customWidth="1"/>
    <col min="2564" max="2564" width="15.44140625" style="73" bestFit="1" customWidth="1"/>
    <col min="2565" max="2565" width="10.33203125" style="73" customWidth="1"/>
    <col min="2566" max="2566" width="15.44140625" style="73" bestFit="1" customWidth="1"/>
    <col min="2567" max="2567" width="13.44140625" style="73" customWidth="1"/>
    <col min="2568" max="2568" width="12.6640625" style="73" bestFit="1" customWidth="1"/>
    <col min="2569" max="2570" width="13.5546875" style="73" bestFit="1" customWidth="1"/>
    <col min="2571" max="2571" width="15.44140625" style="73" bestFit="1" customWidth="1"/>
    <col min="2572" max="2572" width="14" style="73" customWidth="1"/>
    <col min="2573" max="2574" width="13.33203125" style="73" customWidth="1"/>
    <col min="2575" max="2575" width="13.33203125" style="73" bestFit="1" customWidth="1"/>
    <col min="2576" max="2576" width="11" style="73" customWidth="1"/>
    <col min="2577" max="2577" width="15.44140625" style="73" bestFit="1" customWidth="1"/>
    <col min="2578" max="2580" width="17.44140625" style="73" bestFit="1" customWidth="1"/>
    <col min="2581" max="2817" width="11.44140625" style="73"/>
    <col min="2818" max="2818" width="14.88671875" style="73" customWidth="1"/>
    <col min="2819" max="2819" width="12.6640625" style="73" bestFit="1" customWidth="1"/>
    <col min="2820" max="2820" width="15.44140625" style="73" bestFit="1" customWidth="1"/>
    <col min="2821" max="2821" width="10.33203125" style="73" customWidth="1"/>
    <col min="2822" max="2822" width="15.44140625" style="73" bestFit="1" customWidth="1"/>
    <col min="2823" max="2823" width="13.44140625" style="73" customWidth="1"/>
    <col min="2824" max="2824" width="12.6640625" style="73" bestFit="1" customWidth="1"/>
    <col min="2825" max="2826" width="13.5546875" style="73" bestFit="1" customWidth="1"/>
    <col min="2827" max="2827" width="15.44140625" style="73" bestFit="1" customWidth="1"/>
    <col min="2828" max="2828" width="14" style="73" customWidth="1"/>
    <col min="2829" max="2830" width="13.33203125" style="73" customWidth="1"/>
    <col min="2831" max="2831" width="13.33203125" style="73" bestFit="1" customWidth="1"/>
    <col min="2832" max="2832" width="11" style="73" customWidth="1"/>
    <col min="2833" max="2833" width="15.44140625" style="73" bestFit="1" customWidth="1"/>
    <col min="2834" max="2836" width="17.44140625" style="73" bestFit="1" customWidth="1"/>
    <col min="2837" max="3073" width="11.44140625" style="73"/>
    <col min="3074" max="3074" width="14.88671875" style="73" customWidth="1"/>
    <col min="3075" max="3075" width="12.6640625" style="73" bestFit="1" customWidth="1"/>
    <col min="3076" max="3076" width="15.44140625" style="73" bestFit="1" customWidth="1"/>
    <col min="3077" max="3077" width="10.33203125" style="73" customWidth="1"/>
    <col min="3078" max="3078" width="15.44140625" style="73" bestFit="1" customWidth="1"/>
    <col min="3079" max="3079" width="13.44140625" style="73" customWidth="1"/>
    <col min="3080" max="3080" width="12.6640625" style="73" bestFit="1" customWidth="1"/>
    <col min="3081" max="3082" width="13.5546875" style="73" bestFit="1" customWidth="1"/>
    <col min="3083" max="3083" width="15.44140625" style="73" bestFit="1" customWidth="1"/>
    <col min="3084" max="3084" width="14" style="73" customWidth="1"/>
    <col min="3085" max="3086" width="13.33203125" style="73" customWidth="1"/>
    <col min="3087" max="3087" width="13.33203125" style="73" bestFit="1" customWidth="1"/>
    <col min="3088" max="3088" width="11" style="73" customWidth="1"/>
    <col min="3089" max="3089" width="15.44140625" style="73" bestFit="1" customWidth="1"/>
    <col min="3090" max="3092" width="17.44140625" style="73" bestFit="1" customWidth="1"/>
    <col min="3093" max="3329" width="11.44140625" style="73"/>
    <col min="3330" max="3330" width="14.88671875" style="73" customWidth="1"/>
    <col min="3331" max="3331" width="12.6640625" style="73" bestFit="1" customWidth="1"/>
    <col min="3332" max="3332" width="15.44140625" style="73" bestFit="1" customWidth="1"/>
    <col min="3333" max="3333" width="10.33203125" style="73" customWidth="1"/>
    <col min="3334" max="3334" width="15.44140625" style="73" bestFit="1" customWidth="1"/>
    <col min="3335" max="3335" width="13.44140625" style="73" customWidth="1"/>
    <col min="3336" max="3336" width="12.6640625" style="73" bestFit="1" customWidth="1"/>
    <col min="3337" max="3338" width="13.5546875" style="73" bestFit="1" customWidth="1"/>
    <col min="3339" max="3339" width="15.44140625" style="73" bestFit="1" customWidth="1"/>
    <col min="3340" max="3340" width="14" style="73" customWidth="1"/>
    <col min="3341" max="3342" width="13.33203125" style="73" customWidth="1"/>
    <col min="3343" max="3343" width="13.33203125" style="73" bestFit="1" customWidth="1"/>
    <col min="3344" max="3344" width="11" style="73" customWidth="1"/>
    <col min="3345" max="3345" width="15.44140625" style="73" bestFit="1" customWidth="1"/>
    <col min="3346" max="3348" width="17.44140625" style="73" bestFit="1" customWidth="1"/>
    <col min="3349" max="3585" width="11.44140625" style="73"/>
    <col min="3586" max="3586" width="14.88671875" style="73" customWidth="1"/>
    <col min="3587" max="3587" width="12.6640625" style="73" bestFit="1" customWidth="1"/>
    <col min="3588" max="3588" width="15.44140625" style="73" bestFit="1" customWidth="1"/>
    <col min="3589" max="3589" width="10.33203125" style="73" customWidth="1"/>
    <col min="3590" max="3590" width="15.44140625" style="73" bestFit="1" customWidth="1"/>
    <col min="3591" max="3591" width="13.44140625" style="73" customWidth="1"/>
    <col min="3592" max="3592" width="12.6640625" style="73" bestFit="1" customWidth="1"/>
    <col min="3593" max="3594" width="13.5546875" style="73" bestFit="1" customWidth="1"/>
    <col min="3595" max="3595" width="15.44140625" style="73" bestFit="1" customWidth="1"/>
    <col min="3596" max="3596" width="14" style="73" customWidth="1"/>
    <col min="3597" max="3598" width="13.33203125" style="73" customWidth="1"/>
    <col min="3599" max="3599" width="13.33203125" style="73" bestFit="1" customWidth="1"/>
    <col min="3600" max="3600" width="11" style="73" customWidth="1"/>
    <col min="3601" max="3601" width="15.44140625" style="73" bestFit="1" customWidth="1"/>
    <col min="3602" max="3604" width="17.44140625" style="73" bestFit="1" customWidth="1"/>
    <col min="3605" max="3841" width="11.44140625" style="73"/>
    <col min="3842" max="3842" width="14.88671875" style="73" customWidth="1"/>
    <col min="3843" max="3843" width="12.6640625" style="73" bestFit="1" customWidth="1"/>
    <col min="3844" max="3844" width="15.44140625" style="73" bestFit="1" customWidth="1"/>
    <col min="3845" max="3845" width="10.33203125" style="73" customWidth="1"/>
    <col min="3846" max="3846" width="15.44140625" style="73" bestFit="1" customWidth="1"/>
    <col min="3847" max="3847" width="13.44140625" style="73" customWidth="1"/>
    <col min="3848" max="3848" width="12.6640625" style="73" bestFit="1" customWidth="1"/>
    <col min="3849" max="3850" width="13.5546875" style="73" bestFit="1" customWidth="1"/>
    <col min="3851" max="3851" width="15.44140625" style="73" bestFit="1" customWidth="1"/>
    <col min="3852" max="3852" width="14" style="73" customWidth="1"/>
    <col min="3853" max="3854" width="13.33203125" style="73" customWidth="1"/>
    <col min="3855" max="3855" width="13.33203125" style="73" bestFit="1" customWidth="1"/>
    <col min="3856" max="3856" width="11" style="73" customWidth="1"/>
    <col min="3857" max="3857" width="15.44140625" style="73" bestFit="1" customWidth="1"/>
    <col min="3858" max="3860" width="17.44140625" style="73" bestFit="1" customWidth="1"/>
    <col min="3861" max="4097" width="11.44140625" style="73"/>
    <col min="4098" max="4098" width="14.88671875" style="73" customWidth="1"/>
    <col min="4099" max="4099" width="12.6640625" style="73" bestFit="1" customWidth="1"/>
    <col min="4100" max="4100" width="15.44140625" style="73" bestFit="1" customWidth="1"/>
    <col min="4101" max="4101" width="10.33203125" style="73" customWidth="1"/>
    <col min="4102" max="4102" width="15.44140625" style="73" bestFit="1" customWidth="1"/>
    <col min="4103" max="4103" width="13.44140625" style="73" customWidth="1"/>
    <col min="4104" max="4104" width="12.6640625" style="73" bestFit="1" customWidth="1"/>
    <col min="4105" max="4106" width="13.5546875" style="73" bestFit="1" customWidth="1"/>
    <col min="4107" max="4107" width="15.44140625" style="73" bestFit="1" customWidth="1"/>
    <col min="4108" max="4108" width="14" style="73" customWidth="1"/>
    <col min="4109" max="4110" width="13.33203125" style="73" customWidth="1"/>
    <col min="4111" max="4111" width="13.33203125" style="73" bestFit="1" customWidth="1"/>
    <col min="4112" max="4112" width="11" style="73" customWidth="1"/>
    <col min="4113" max="4113" width="15.44140625" style="73" bestFit="1" customWidth="1"/>
    <col min="4114" max="4116" width="17.44140625" style="73" bestFit="1" customWidth="1"/>
    <col min="4117" max="4353" width="11.44140625" style="73"/>
    <col min="4354" max="4354" width="14.88671875" style="73" customWidth="1"/>
    <col min="4355" max="4355" width="12.6640625" style="73" bestFit="1" customWidth="1"/>
    <col min="4356" max="4356" width="15.44140625" style="73" bestFit="1" customWidth="1"/>
    <col min="4357" max="4357" width="10.33203125" style="73" customWidth="1"/>
    <col min="4358" max="4358" width="15.44140625" style="73" bestFit="1" customWidth="1"/>
    <col min="4359" max="4359" width="13.44140625" style="73" customWidth="1"/>
    <col min="4360" max="4360" width="12.6640625" style="73" bestFit="1" customWidth="1"/>
    <col min="4361" max="4362" width="13.5546875" style="73" bestFit="1" customWidth="1"/>
    <col min="4363" max="4363" width="15.44140625" style="73" bestFit="1" customWidth="1"/>
    <col min="4364" max="4364" width="14" style="73" customWidth="1"/>
    <col min="4365" max="4366" width="13.33203125" style="73" customWidth="1"/>
    <col min="4367" max="4367" width="13.33203125" style="73" bestFit="1" customWidth="1"/>
    <col min="4368" max="4368" width="11" style="73" customWidth="1"/>
    <col min="4369" max="4369" width="15.44140625" style="73" bestFit="1" customWidth="1"/>
    <col min="4370" max="4372" width="17.44140625" style="73" bestFit="1" customWidth="1"/>
    <col min="4373" max="4609" width="11.44140625" style="73"/>
    <col min="4610" max="4610" width="14.88671875" style="73" customWidth="1"/>
    <col min="4611" max="4611" width="12.6640625" style="73" bestFit="1" customWidth="1"/>
    <col min="4612" max="4612" width="15.44140625" style="73" bestFit="1" customWidth="1"/>
    <col min="4613" max="4613" width="10.33203125" style="73" customWidth="1"/>
    <col min="4614" max="4614" width="15.44140625" style="73" bestFit="1" customWidth="1"/>
    <col min="4615" max="4615" width="13.44140625" style="73" customWidth="1"/>
    <col min="4616" max="4616" width="12.6640625" style="73" bestFit="1" customWidth="1"/>
    <col min="4617" max="4618" width="13.5546875" style="73" bestFit="1" customWidth="1"/>
    <col min="4619" max="4619" width="15.44140625" style="73" bestFit="1" customWidth="1"/>
    <col min="4620" max="4620" width="14" style="73" customWidth="1"/>
    <col min="4621" max="4622" width="13.33203125" style="73" customWidth="1"/>
    <col min="4623" max="4623" width="13.33203125" style="73" bestFit="1" customWidth="1"/>
    <col min="4624" max="4624" width="11" style="73" customWidth="1"/>
    <col min="4625" max="4625" width="15.44140625" style="73" bestFit="1" customWidth="1"/>
    <col min="4626" max="4628" width="17.44140625" style="73" bestFit="1" customWidth="1"/>
    <col min="4629" max="4865" width="11.44140625" style="73"/>
    <col min="4866" max="4866" width="14.88671875" style="73" customWidth="1"/>
    <col min="4867" max="4867" width="12.6640625" style="73" bestFit="1" customWidth="1"/>
    <col min="4868" max="4868" width="15.44140625" style="73" bestFit="1" customWidth="1"/>
    <col min="4869" max="4869" width="10.33203125" style="73" customWidth="1"/>
    <col min="4870" max="4870" width="15.44140625" style="73" bestFit="1" customWidth="1"/>
    <col min="4871" max="4871" width="13.44140625" style="73" customWidth="1"/>
    <col min="4872" max="4872" width="12.6640625" style="73" bestFit="1" customWidth="1"/>
    <col min="4873" max="4874" width="13.5546875" style="73" bestFit="1" customWidth="1"/>
    <col min="4875" max="4875" width="15.44140625" style="73" bestFit="1" customWidth="1"/>
    <col min="4876" max="4876" width="14" style="73" customWidth="1"/>
    <col min="4877" max="4878" width="13.33203125" style="73" customWidth="1"/>
    <col min="4879" max="4879" width="13.33203125" style="73" bestFit="1" customWidth="1"/>
    <col min="4880" max="4880" width="11" style="73" customWidth="1"/>
    <col min="4881" max="4881" width="15.44140625" style="73" bestFit="1" customWidth="1"/>
    <col min="4882" max="4884" width="17.44140625" style="73" bestFit="1" customWidth="1"/>
    <col min="4885" max="5121" width="11.44140625" style="73"/>
    <col min="5122" max="5122" width="14.88671875" style="73" customWidth="1"/>
    <col min="5123" max="5123" width="12.6640625" style="73" bestFit="1" customWidth="1"/>
    <col min="5124" max="5124" width="15.44140625" style="73" bestFit="1" customWidth="1"/>
    <col min="5125" max="5125" width="10.33203125" style="73" customWidth="1"/>
    <col min="5126" max="5126" width="15.44140625" style="73" bestFit="1" customWidth="1"/>
    <col min="5127" max="5127" width="13.44140625" style="73" customWidth="1"/>
    <col min="5128" max="5128" width="12.6640625" style="73" bestFit="1" customWidth="1"/>
    <col min="5129" max="5130" width="13.5546875" style="73" bestFit="1" customWidth="1"/>
    <col min="5131" max="5131" width="15.44140625" style="73" bestFit="1" customWidth="1"/>
    <col min="5132" max="5132" width="14" style="73" customWidth="1"/>
    <col min="5133" max="5134" width="13.33203125" style="73" customWidth="1"/>
    <col min="5135" max="5135" width="13.33203125" style="73" bestFit="1" customWidth="1"/>
    <col min="5136" max="5136" width="11" style="73" customWidth="1"/>
    <col min="5137" max="5137" width="15.44140625" style="73" bestFit="1" customWidth="1"/>
    <col min="5138" max="5140" width="17.44140625" style="73" bestFit="1" customWidth="1"/>
    <col min="5141" max="5377" width="11.44140625" style="73"/>
    <col min="5378" max="5378" width="14.88671875" style="73" customWidth="1"/>
    <col min="5379" max="5379" width="12.6640625" style="73" bestFit="1" customWidth="1"/>
    <col min="5380" max="5380" width="15.44140625" style="73" bestFit="1" customWidth="1"/>
    <col min="5381" max="5381" width="10.33203125" style="73" customWidth="1"/>
    <col min="5382" max="5382" width="15.44140625" style="73" bestFit="1" customWidth="1"/>
    <col min="5383" max="5383" width="13.44140625" style="73" customWidth="1"/>
    <col min="5384" max="5384" width="12.6640625" style="73" bestFit="1" customWidth="1"/>
    <col min="5385" max="5386" width="13.5546875" style="73" bestFit="1" customWidth="1"/>
    <col min="5387" max="5387" width="15.44140625" style="73" bestFit="1" customWidth="1"/>
    <col min="5388" max="5388" width="14" style="73" customWidth="1"/>
    <col min="5389" max="5390" width="13.33203125" style="73" customWidth="1"/>
    <col min="5391" max="5391" width="13.33203125" style="73" bestFit="1" customWidth="1"/>
    <col min="5392" max="5392" width="11" style="73" customWidth="1"/>
    <col min="5393" max="5393" width="15.44140625" style="73" bestFit="1" customWidth="1"/>
    <col min="5394" max="5396" width="17.44140625" style="73" bestFit="1" customWidth="1"/>
    <col min="5397" max="5633" width="11.44140625" style="73"/>
    <col min="5634" max="5634" width="14.88671875" style="73" customWidth="1"/>
    <col min="5635" max="5635" width="12.6640625" style="73" bestFit="1" customWidth="1"/>
    <col min="5636" max="5636" width="15.44140625" style="73" bestFit="1" customWidth="1"/>
    <col min="5637" max="5637" width="10.33203125" style="73" customWidth="1"/>
    <col min="5638" max="5638" width="15.44140625" style="73" bestFit="1" customWidth="1"/>
    <col min="5639" max="5639" width="13.44140625" style="73" customWidth="1"/>
    <col min="5640" max="5640" width="12.6640625" style="73" bestFit="1" customWidth="1"/>
    <col min="5641" max="5642" width="13.5546875" style="73" bestFit="1" customWidth="1"/>
    <col min="5643" max="5643" width="15.44140625" style="73" bestFit="1" customWidth="1"/>
    <col min="5644" max="5644" width="14" style="73" customWidth="1"/>
    <col min="5645" max="5646" width="13.33203125" style="73" customWidth="1"/>
    <col min="5647" max="5647" width="13.33203125" style="73" bestFit="1" customWidth="1"/>
    <col min="5648" max="5648" width="11" style="73" customWidth="1"/>
    <col min="5649" max="5649" width="15.44140625" style="73" bestFit="1" customWidth="1"/>
    <col min="5650" max="5652" width="17.44140625" style="73" bestFit="1" customWidth="1"/>
    <col min="5653" max="5889" width="11.44140625" style="73"/>
    <col min="5890" max="5890" width="14.88671875" style="73" customWidth="1"/>
    <col min="5891" max="5891" width="12.6640625" style="73" bestFit="1" customWidth="1"/>
    <col min="5892" max="5892" width="15.44140625" style="73" bestFit="1" customWidth="1"/>
    <col min="5893" max="5893" width="10.33203125" style="73" customWidth="1"/>
    <col min="5894" max="5894" width="15.44140625" style="73" bestFit="1" customWidth="1"/>
    <col min="5895" max="5895" width="13.44140625" style="73" customWidth="1"/>
    <col min="5896" max="5896" width="12.6640625" style="73" bestFit="1" customWidth="1"/>
    <col min="5897" max="5898" width="13.5546875" style="73" bestFit="1" customWidth="1"/>
    <col min="5899" max="5899" width="15.44140625" style="73" bestFit="1" customWidth="1"/>
    <col min="5900" max="5900" width="14" style="73" customWidth="1"/>
    <col min="5901" max="5902" width="13.33203125" style="73" customWidth="1"/>
    <col min="5903" max="5903" width="13.33203125" style="73" bestFit="1" customWidth="1"/>
    <col min="5904" max="5904" width="11" style="73" customWidth="1"/>
    <col min="5905" max="5905" width="15.44140625" style="73" bestFit="1" customWidth="1"/>
    <col min="5906" max="5908" width="17.44140625" style="73" bestFit="1" customWidth="1"/>
    <col min="5909" max="6145" width="11.44140625" style="73"/>
    <col min="6146" max="6146" width="14.88671875" style="73" customWidth="1"/>
    <col min="6147" max="6147" width="12.6640625" style="73" bestFit="1" customWidth="1"/>
    <col min="6148" max="6148" width="15.44140625" style="73" bestFit="1" customWidth="1"/>
    <col min="6149" max="6149" width="10.33203125" style="73" customWidth="1"/>
    <col min="6150" max="6150" width="15.44140625" style="73" bestFit="1" customWidth="1"/>
    <col min="6151" max="6151" width="13.44140625" style="73" customWidth="1"/>
    <col min="6152" max="6152" width="12.6640625" style="73" bestFit="1" customWidth="1"/>
    <col min="6153" max="6154" width="13.5546875" style="73" bestFit="1" customWidth="1"/>
    <col min="6155" max="6155" width="15.44140625" style="73" bestFit="1" customWidth="1"/>
    <col min="6156" max="6156" width="14" style="73" customWidth="1"/>
    <col min="6157" max="6158" width="13.33203125" style="73" customWidth="1"/>
    <col min="6159" max="6159" width="13.33203125" style="73" bestFit="1" customWidth="1"/>
    <col min="6160" max="6160" width="11" style="73" customWidth="1"/>
    <col min="6161" max="6161" width="15.44140625" style="73" bestFit="1" customWidth="1"/>
    <col min="6162" max="6164" width="17.44140625" style="73" bestFit="1" customWidth="1"/>
    <col min="6165" max="6401" width="11.44140625" style="73"/>
    <col min="6402" max="6402" width="14.88671875" style="73" customWidth="1"/>
    <col min="6403" max="6403" width="12.6640625" style="73" bestFit="1" customWidth="1"/>
    <col min="6404" max="6404" width="15.44140625" style="73" bestFit="1" customWidth="1"/>
    <col min="6405" max="6405" width="10.33203125" style="73" customWidth="1"/>
    <col min="6406" max="6406" width="15.44140625" style="73" bestFit="1" customWidth="1"/>
    <col min="6407" max="6407" width="13.44140625" style="73" customWidth="1"/>
    <col min="6408" max="6408" width="12.6640625" style="73" bestFit="1" customWidth="1"/>
    <col min="6409" max="6410" width="13.5546875" style="73" bestFit="1" customWidth="1"/>
    <col min="6411" max="6411" width="15.44140625" style="73" bestFit="1" customWidth="1"/>
    <col min="6412" max="6412" width="14" style="73" customWidth="1"/>
    <col min="6413" max="6414" width="13.33203125" style="73" customWidth="1"/>
    <col min="6415" max="6415" width="13.33203125" style="73" bestFit="1" customWidth="1"/>
    <col min="6416" max="6416" width="11" style="73" customWidth="1"/>
    <col min="6417" max="6417" width="15.44140625" style="73" bestFit="1" customWidth="1"/>
    <col min="6418" max="6420" width="17.44140625" style="73" bestFit="1" customWidth="1"/>
    <col min="6421" max="6657" width="11.44140625" style="73"/>
    <col min="6658" max="6658" width="14.88671875" style="73" customWidth="1"/>
    <col min="6659" max="6659" width="12.6640625" style="73" bestFit="1" customWidth="1"/>
    <col min="6660" max="6660" width="15.44140625" style="73" bestFit="1" customWidth="1"/>
    <col min="6661" max="6661" width="10.33203125" style="73" customWidth="1"/>
    <col min="6662" max="6662" width="15.44140625" style="73" bestFit="1" customWidth="1"/>
    <col min="6663" max="6663" width="13.44140625" style="73" customWidth="1"/>
    <col min="6664" max="6664" width="12.6640625" style="73" bestFit="1" customWidth="1"/>
    <col min="6665" max="6666" width="13.5546875" style="73" bestFit="1" customWidth="1"/>
    <col min="6667" max="6667" width="15.44140625" style="73" bestFit="1" customWidth="1"/>
    <col min="6668" max="6668" width="14" style="73" customWidth="1"/>
    <col min="6669" max="6670" width="13.33203125" style="73" customWidth="1"/>
    <col min="6671" max="6671" width="13.33203125" style="73" bestFit="1" customWidth="1"/>
    <col min="6672" max="6672" width="11" style="73" customWidth="1"/>
    <col min="6673" max="6673" width="15.44140625" style="73" bestFit="1" customWidth="1"/>
    <col min="6674" max="6676" width="17.44140625" style="73" bestFit="1" customWidth="1"/>
    <col min="6677" max="6913" width="11.44140625" style="73"/>
    <col min="6914" max="6914" width="14.88671875" style="73" customWidth="1"/>
    <col min="6915" max="6915" width="12.6640625" style="73" bestFit="1" customWidth="1"/>
    <col min="6916" max="6916" width="15.44140625" style="73" bestFit="1" customWidth="1"/>
    <col min="6917" max="6917" width="10.33203125" style="73" customWidth="1"/>
    <col min="6918" max="6918" width="15.44140625" style="73" bestFit="1" customWidth="1"/>
    <col min="6919" max="6919" width="13.44140625" style="73" customWidth="1"/>
    <col min="6920" max="6920" width="12.6640625" style="73" bestFit="1" customWidth="1"/>
    <col min="6921" max="6922" width="13.5546875" style="73" bestFit="1" customWidth="1"/>
    <col min="6923" max="6923" width="15.44140625" style="73" bestFit="1" customWidth="1"/>
    <col min="6924" max="6924" width="14" style="73" customWidth="1"/>
    <col min="6925" max="6926" width="13.33203125" style="73" customWidth="1"/>
    <col min="6927" max="6927" width="13.33203125" style="73" bestFit="1" customWidth="1"/>
    <col min="6928" max="6928" width="11" style="73" customWidth="1"/>
    <col min="6929" max="6929" width="15.44140625" style="73" bestFit="1" customWidth="1"/>
    <col min="6930" max="6932" width="17.44140625" style="73" bestFit="1" customWidth="1"/>
    <col min="6933" max="7169" width="11.44140625" style="73"/>
    <col min="7170" max="7170" width="14.88671875" style="73" customWidth="1"/>
    <col min="7171" max="7171" width="12.6640625" style="73" bestFit="1" customWidth="1"/>
    <col min="7172" max="7172" width="15.44140625" style="73" bestFit="1" customWidth="1"/>
    <col min="7173" max="7173" width="10.33203125" style="73" customWidth="1"/>
    <col min="7174" max="7174" width="15.44140625" style="73" bestFit="1" customWidth="1"/>
    <col min="7175" max="7175" width="13.44140625" style="73" customWidth="1"/>
    <col min="7176" max="7176" width="12.6640625" style="73" bestFit="1" customWidth="1"/>
    <col min="7177" max="7178" width="13.5546875" style="73" bestFit="1" customWidth="1"/>
    <col min="7179" max="7179" width="15.44140625" style="73" bestFit="1" customWidth="1"/>
    <col min="7180" max="7180" width="14" style="73" customWidth="1"/>
    <col min="7181" max="7182" width="13.33203125" style="73" customWidth="1"/>
    <col min="7183" max="7183" width="13.33203125" style="73" bestFit="1" customWidth="1"/>
    <col min="7184" max="7184" width="11" style="73" customWidth="1"/>
    <col min="7185" max="7185" width="15.44140625" style="73" bestFit="1" customWidth="1"/>
    <col min="7186" max="7188" width="17.44140625" style="73" bestFit="1" customWidth="1"/>
    <col min="7189" max="7425" width="11.44140625" style="73"/>
    <col min="7426" max="7426" width="14.88671875" style="73" customWidth="1"/>
    <col min="7427" max="7427" width="12.6640625" style="73" bestFit="1" customWidth="1"/>
    <col min="7428" max="7428" width="15.44140625" style="73" bestFit="1" customWidth="1"/>
    <col min="7429" max="7429" width="10.33203125" style="73" customWidth="1"/>
    <col min="7430" max="7430" width="15.44140625" style="73" bestFit="1" customWidth="1"/>
    <col min="7431" max="7431" width="13.44140625" style="73" customWidth="1"/>
    <col min="7432" max="7432" width="12.6640625" style="73" bestFit="1" customWidth="1"/>
    <col min="7433" max="7434" width="13.5546875" style="73" bestFit="1" customWidth="1"/>
    <col min="7435" max="7435" width="15.44140625" style="73" bestFit="1" customWidth="1"/>
    <col min="7436" max="7436" width="14" style="73" customWidth="1"/>
    <col min="7437" max="7438" width="13.33203125" style="73" customWidth="1"/>
    <col min="7439" max="7439" width="13.33203125" style="73" bestFit="1" customWidth="1"/>
    <col min="7440" max="7440" width="11" style="73" customWidth="1"/>
    <col min="7441" max="7441" width="15.44140625" style="73" bestFit="1" customWidth="1"/>
    <col min="7442" max="7444" width="17.44140625" style="73" bestFit="1" customWidth="1"/>
    <col min="7445" max="7681" width="11.44140625" style="73"/>
    <col min="7682" max="7682" width="14.88671875" style="73" customWidth="1"/>
    <col min="7683" max="7683" width="12.6640625" style="73" bestFit="1" customWidth="1"/>
    <col min="7684" max="7684" width="15.44140625" style="73" bestFit="1" customWidth="1"/>
    <col min="7685" max="7685" width="10.33203125" style="73" customWidth="1"/>
    <col min="7686" max="7686" width="15.44140625" style="73" bestFit="1" customWidth="1"/>
    <col min="7687" max="7687" width="13.44140625" style="73" customWidth="1"/>
    <col min="7688" max="7688" width="12.6640625" style="73" bestFit="1" customWidth="1"/>
    <col min="7689" max="7690" width="13.5546875" style="73" bestFit="1" customWidth="1"/>
    <col min="7691" max="7691" width="15.44140625" style="73" bestFit="1" customWidth="1"/>
    <col min="7692" max="7692" width="14" style="73" customWidth="1"/>
    <col min="7693" max="7694" width="13.33203125" style="73" customWidth="1"/>
    <col min="7695" max="7695" width="13.33203125" style="73" bestFit="1" customWidth="1"/>
    <col min="7696" max="7696" width="11" style="73" customWidth="1"/>
    <col min="7697" max="7697" width="15.44140625" style="73" bestFit="1" customWidth="1"/>
    <col min="7698" max="7700" width="17.44140625" style="73" bestFit="1" customWidth="1"/>
    <col min="7701" max="7937" width="11.44140625" style="73"/>
    <col min="7938" max="7938" width="14.88671875" style="73" customWidth="1"/>
    <col min="7939" max="7939" width="12.6640625" style="73" bestFit="1" customWidth="1"/>
    <col min="7940" max="7940" width="15.44140625" style="73" bestFit="1" customWidth="1"/>
    <col min="7941" max="7941" width="10.33203125" style="73" customWidth="1"/>
    <col min="7942" max="7942" width="15.44140625" style="73" bestFit="1" customWidth="1"/>
    <col min="7943" max="7943" width="13.44140625" style="73" customWidth="1"/>
    <col min="7944" max="7944" width="12.6640625" style="73" bestFit="1" customWidth="1"/>
    <col min="7945" max="7946" width="13.5546875" style="73" bestFit="1" customWidth="1"/>
    <col min="7947" max="7947" width="15.44140625" style="73" bestFit="1" customWidth="1"/>
    <col min="7948" max="7948" width="14" style="73" customWidth="1"/>
    <col min="7949" max="7950" width="13.33203125" style="73" customWidth="1"/>
    <col min="7951" max="7951" width="13.33203125" style="73" bestFit="1" customWidth="1"/>
    <col min="7952" max="7952" width="11" style="73" customWidth="1"/>
    <col min="7953" max="7953" width="15.44140625" style="73" bestFit="1" customWidth="1"/>
    <col min="7954" max="7956" width="17.44140625" style="73" bestFit="1" customWidth="1"/>
    <col min="7957" max="8193" width="11.44140625" style="73"/>
    <col min="8194" max="8194" width="14.88671875" style="73" customWidth="1"/>
    <col min="8195" max="8195" width="12.6640625" style="73" bestFit="1" customWidth="1"/>
    <col min="8196" max="8196" width="15.44140625" style="73" bestFit="1" customWidth="1"/>
    <col min="8197" max="8197" width="10.33203125" style="73" customWidth="1"/>
    <col min="8198" max="8198" width="15.44140625" style="73" bestFit="1" customWidth="1"/>
    <col min="8199" max="8199" width="13.44140625" style="73" customWidth="1"/>
    <col min="8200" max="8200" width="12.6640625" style="73" bestFit="1" customWidth="1"/>
    <col min="8201" max="8202" width="13.5546875" style="73" bestFit="1" customWidth="1"/>
    <col min="8203" max="8203" width="15.44140625" style="73" bestFit="1" customWidth="1"/>
    <col min="8204" max="8204" width="14" style="73" customWidth="1"/>
    <col min="8205" max="8206" width="13.33203125" style="73" customWidth="1"/>
    <col min="8207" max="8207" width="13.33203125" style="73" bestFit="1" customWidth="1"/>
    <col min="8208" max="8208" width="11" style="73" customWidth="1"/>
    <col min="8209" max="8209" width="15.44140625" style="73" bestFit="1" customWidth="1"/>
    <col min="8210" max="8212" width="17.44140625" style="73" bestFit="1" customWidth="1"/>
    <col min="8213" max="8449" width="11.44140625" style="73"/>
    <col min="8450" max="8450" width="14.88671875" style="73" customWidth="1"/>
    <col min="8451" max="8451" width="12.6640625" style="73" bestFit="1" customWidth="1"/>
    <col min="8452" max="8452" width="15.44140625" style="73" bestFit="1" customWidth="1"/>
    <col min="8453" max="8453" width="10.33203125" style="73" customWidth="1"/>
    <col min="8454" max="8454" width="15.44140625" style="73" bestFit="1" customWidth="1"/>
    <col min="8455" max="8455" width="13.44140625" style="73" customWidth="1"/>
    <col min="8456" max="8456" width="12.6640625" style="73" bestFit="1" customWidth="1"/>
    <col min="8457" max="8458" width="13.5546875" style="73" bestFit="1" customWidth="1"/>
    <col min="8459" max="8459" width="15.44140625" style="73" bestFit="1" customWidth="1"/>
    <col min="8460" max="8460" width="14" style="73" customWidth="1"/>
    <col min="8461" max="8462" width="13.33203125" style="73" customWidth="1"/>
    <col min="8463" max="8463" width="13.33203125" style="73" bestFit="1" customWidth="1"/>
    <col min="8464" max="8464" width="11" style="73" customWidth="1"/>
    <col min="8465" max="8465" width="15.44140625" style="73" bestFit="1" customWidth="1"/>
    <col min="8466" max="8468" width="17.44140625" style="73" bestFit="1" customWidth="1"/>
    <col min="8469" max="8705" width="11.44140625" style="73"/>
    <col min="8706" max="8706" width="14.88671875" style="73" customWidth="1"/>
    <col min="8707" max="8707" width="12.6640625" style="73" bestFit="1" customWidth="1"/>
    <col min="8708" max="8708" width="15.44140625" style="73" bestFit="1" customWidth="1"/>
    <col min="8709" max="8709" width="10.33203125" style="73" customWidth="1"/>
    <col min="8710" max="8710" width="15.44140625" style="73" bestFit="1" customWidth="1"/>
    <col min="8711" max="8711" width="13.44140625" style="73" customWidth="1"/>
    <col min="8712" max="8712" width="12.6640625" style="73" bestFit="1" customWidth="1"/>
    <col min="8713" max="8714" width="13.5546875" style="73" bestFit="1" customWidth="1"/>
    <col min="8715" max="8715" width="15.44140625" style="73" bestFit="1" customWidth="1"/>
    <col min="8716" max="8716" width="14" style="73" customWidth="1"/>
    <col min="8717" max="8718" width="13.33203125" style="73" customWidth="1"/>
    <col min="8719" max="8719" width="13.33203125" style="73" bestFit="1" customWidth="1"/>
    <col min="8720" max="8720" width="11" style="73" customWidth="1"/>
    <col min="8721" max="8721" width="15.44140625" style="73" bestFit="1" customWidth="1"/>
    <col min="8722" max="8724" width="17.44140625" style="73" bestFit="1" customWidth="1"/>
    <col min="8725" max="8961" width="11.44140625" style="73"/>
    <col min="8962" max="8962" width="14.88671875" style="73" customWidth="1"/>
    <col min="8963" max="8963" width="12.6640625" style="73" bestFit="1" customWidth="1"/>
    <col min="8964" max="8964" width="15.44140625" style="73" bestFit="1" customWidth="1"/>
    <col min="8965" max="8965" width="10.33203125" style="73" customWidth="1"/>
    <col min="8966" max="8966" width="15.44140625" style="73" bestFit="1" customWidth="1"/>
    <col min="8967" max="8967" width="13.44140625" style="73" customWidth="1"/>
    <col min="8968" max="8968" width="12.6640625" style="73" bestFit="1" customWidth="1"/>
    <col min="8969" max="8970" width="13.5546875" style="73" bestFit="1" customWidth="1"/>
    <col min="8971" max="8971" width="15.44140625" style="73" bestFit="1" customWidth="1"/>
    <col min="8972" max="8972" width="14" style="73" customWidth="1"/>
    <col min="8973" max="8974" width="13.33203125" style="73" customWidth="1"/>
    <col min="8975" max="8975" width="13.33203125" style="73" bestFit="1" customWidth="1"/>
    <col min="8976" max="8976" width="11" style="73" customWidth="1"/>
    <col min="8977" max="8977" width="15.44140625" style="73" bestFit="1" customWidth="1"/>
    <col min="8978" max="8980" width="17.44140625" style="73" bestFit="1" customWidth="1"/>
    <col min="8981" max="9217" width="11.44140625" style="73"/>
    <col min="9218" max="9218" width="14.88671875" style="73" customWidth="1"/>
    <col min="9219" max="9219" width="12.6640625" style="73" bestFit="1" customWidth="1"/>
    <col min="9220" max="9220" width="15.44140625" style="73" bestFit="1" customWidth="1"/>
    <col min="9221" max="9221" width="10.33203125" style="73" customWidth="1"/>
    <col min="9222" max="9222" width="15.44140625" style="73" bestFit="1" customWidth="1"/>
    <col min="9223" max="9223" width="13.44140625" style="73" customWidth="1"/>
    <col min="9224" max="9224" width="12.6640625" style="73" bestFit="1" customWidth="1"/>
    <col min="9225" max="9226" width="13.5546875" style="73" bestFit="1" customWidth="1"/>
    <col min="9227" max="9227" width="15.44140625" style="73" bestFit="1" customWidth="1"/>
    <col min="9228" max="9228" width="14" style="73" customWidth="1"/>
    <col min="9229" max="9230" width="13.33203125" style="73" customWidth="1"/>
    <col min="9231" max="9231" width="13.33203125" style="73" bestFit="1" customWidth="1"/>
    <col min="9232" max="9232" width="11" style="73" customWidth="1"/>
    <col min="9233" max="9233" width="15.44140625" style="73" bestFit="1" customWidth="1"/>
    <col min="9234" max="9236" width="17.44140625" style="73" bestFit="1" customWidth="1"/>
    <col min="9237" max="9473" width="11.44140625" style="73"/>
    <col min="9474" max="9474" width="14.88671875" style="73" customWidth="1"/>
    <col min="9475" max="9475" width="12.6640625" style="73" bestFit="1" customWidth="1"/>
    <col min="9476" max="9476" width="15.44140625" style="73" bestFit="1" customWidth="1"/>
    <col min="9477" max="9477" width="10.33203125" style="73" customWidth="1"/>
    <col min="9478" max="9478" width="15.44140625" style="73" bestFit="1" customWidth="1"/>
    <col min="9479" max="9479" width="13.44140625" style="73" customWidth="1"/>
    <col min="9480" max="9480" width="12.6640625" style="73" bestFit="1" customWidth="1"/>
    <col min="9481" max="9482" width="13.5546875" style="73" bestFit="1" customWidth="1"/>
    <col min="9483" max="9483" width="15.44140625" style="73" bestFit="1" customWidth="1"/>
    <col min="9484" max="9484" width="14" style="73" customWidth="1"/>
    <col min="9485" max="9486" width="13.33203125" style="73" customWidth="1"/>
    <col min="9487" max="9487" width="13.33203125" style="73" bestFit="1" customWidth="1"/>
    <col min="9488" max="9488" width="11" style="73" customWidth="1"/>
    <col min="9489" max="9489" width="15.44140625" style="73" bestFit="1" customWidth="1"/>
    <col min="9490" max="9492" width="17.44140625" style="73" bestFit="1" customWidth="1"/>
    <col min="9493" max="9729" width="11.44140625" style="73"/>
    <col min="9730" max="9730" width="14.88671875" style="73" customWidth="1"/>
    <col min="9731" max="9731" width="12.6640625" style="73" bestFit="1" customWidth="1"/>
    <col min="9732" max="9732" width="15.44140625" style="73" bestFit="1" customWidth="1"/>
    <col min="9733" max="9733" width="10.33203125" style="73" customWidth="1"/>
    <col min="9734" max="9734" width="15.44140625" style="73" bestFit="1" customWidth="1"/>
    <col min="9735" max="9735" width="13.44140625" style="73" customWidth="1"/>
    <col min="9736" max="9736" width="12.6640625" style="73" bestFit="1" customWidth="1"/>
    <col min="9737" max="9738" width="13.5546875" style="73" bestFit="1" customWidth="1"/>
    <col min="9739" max="9739" width="15.44140625" style="73" bestFit="1" customWidth="1"/>
    <col min="9740" max="9740" width="14" style="73" customWidth="1"/>
    <col min="9741" max="9742" width="13.33203125" style="73" customWidth="1"/>
    <col min="9743" max="9743" width="13.33203125" style="73" bestFit="1" customWidth="1"/>
    <col min="9744" max="9744" width="11" style="73" customWidth="1"/>
    <col min="9745" max="9745" width="15.44140625" style="73" bestFit="1" customWidth="1"/>
    <col min="9746" max="9748" width="17.44140625" style="73" bestFit="1" customWidth="1"/>
    <col min="9749" max="9985" width="11.44140625" style="73"/>
    <col min="9986" max="9986" width="14.88671875" style="73" customWidth="1"/>
    <col min="9987" max="9987" width="12.6640625" style="73" bestFit="1" customWidth="1"/>
    <col min="9988" max="9988" width="15.44140625" style="73" bestFit="1" customWidth="1"/>
    <col min="9989" max="9989" width="10.33203125" style="73" customWidth="1"/>
    <col min="9990" max="9990" width="15.44140625" style="73" bestFit="1" customWidth="1"/>
    <col min="9991" max="9991" width="13.44140625" style="73" customWidth="1"/>
    <col min="9992" max="9992" width="12.6640625" style="73" bestFit="1" customWidth="1"/>
    <col min="9993" max="9994" width="13.5546875" style="73" bestFit="1" customWidth="1"/>
    <col min="9995" max="9995" width="15.44140625" style="73" bestFit="1" customWidth="1"/>
    <col min="9996" max="9996" width="14" style="73" customWidth="1"/>
    <col min="9997" max="9998" width="13.33203125" style="73" customWidth="1"/>
    <col min="9999" max="9999" width="13.33203125" style="73" bestFit="1" customWidth="1"/>
    <col min="10000" max="10000" width="11" style="73" customWidth="1"/>
    <col min="10001" max="10001" width="15.44140625" style="73" bestFit="1" customWidth="1"/>
    <col min="10002" max="10004" width="17.44140625" style="73" bestFit="1" customWidth="1"/>
    <col min="10005" max="10241" width="11.44140625" style="73"/>
    <col min="10242" max="10242" width="14.88671875" style="73" customWidth="1"/>
    <col min="10243" max="10243" width="12.6640625" style="73" bestFit="1" customWidth="1"/>
    <col min="10244" max="10244" width="15.44140625" style="73" bestFit="1" customWidth="1"/>
    <col min="10245" max="10245" width="10.33203125" style="73" customWidth="1"/>
    <col min="10246" max="10246" width="15.44140625" style="73" bestFit="1" customWidth="1"/>
    <col min="10247" max="10247" width="13.44140625" style="73" customWidth="1"/>
    <col min="10248" max="10248" width="12.6640625" style="73" bestFit="1" customWidth="1"/>
    <col min="10249" max="10250" width="13.5546875" style="73" bestFit="1" customWidth="1"/>
    <col min="10251" max="10251" width="15.44140625" style="73" bestFit="1" customWidth="1"/>
    <col min="10252" max="10252" width="14" style="73" customWidth="1"/>
    <col min="10253" max="10254" width="13.33203125" style="73" customWidth="1"/>
    <col min="10255" max="10255" width="13.33203125" style="73" bestFit="1" customWidth="1"/>
    <col min="10256" max="10256" width="11" style="73" customWidth="1"/>
    <col min="10257" max="10257" width="15.44140625" style="73" bestFit="1" customWidth="1"/>
    <col min="10258" max="10260" width="17.44140625" style="73" bestFit="1" customWidth="1"/>
    <col min="10261" max="10497" width="11.44140625" style="73"/>
    <col min="10498" max="10498" width="14.88671875" style="73" customWidth="1"/>
    <col min="10499" max="10499" width="12.6640625" style="73" bestFit="1" customWidth="1"/>
    <col min="10500" max="10500" width="15.44140625" style="73" bestFit="1" customWidth="1"/>
    <col min="10501" max="10501" width="10.33203125" style="73" customWidth="1"/>
    <col min="10502" max="10502" width="15.44140625" style="73" bestFit="1" customWidth="1"/>
    <col min="10503" max="10503" width="13.44140625" style="73" customWidth="1"/>
    <col min="10504" max="10504" width="12.6640625" style="73" bestFit="1" customWidth="1"/>
    <col min="10505" max="10506" width="13.5546875" style="73" bestFit="1" customWidth="1"/>
    <col min="10507" max="10507" width="15.44140625" style="73" bestFit="1" customWidth="1"/>
    <col min="10508" max="10508" width="14" style="73" customWidth="1"/>
    <col min="10509" max="10510" width="13.33203125" style="73" customWidth="1"/>
    <col min="10511" max="10511" width="13.33203125" style="73" bestFit="1" customWidth="1"/>
    <col min="10512" max="10512" width="11" style="73" customWidth="1"/>
    <col min="10513" max="10513" width="15.44140625" style="73" bestFit="1" customWidth="1"/>
    <col min="10514" max="10516" width="17.44140625" style="73" bestFit="1" customWidth="1"/>
    <col min="10517" max="10753" width="11.44140625" style="73"/>
    <col min="10754" max="10754" width="14.88671875" style="73" customWidth="1"/>
    <col min="10755" max="10755" width="12.6640625" style="73" bestFit="1" customWidth="1"/>
    <col min="10756" max="10756" width="15.44140625" style="73" bestFit="1" customWidth="1"/>
    <col min="10757" max="10757" width="10.33203125" style="73" customWidth="1"/>
    <col min="10758" max="10758" width="15.44140625" style="73" bestFit="1" customWidth="1"/>
    <col min="10759" max="10759" width="13.44140625" style="73" customWidth="1"/>
    <col min="10760" max="10760" width="12.6640625" style="73" bestFit="1" customWidth="1"/>
    <col min="10761" max="10762" width="13.5546875" style="73" bestFit="1" customWidth="1"/>
    <col min="10763" max="10763" width="15.44140625" style="73" bestFit="1" customWidth="1"/>
    <col min="10764" max="10764" width="14" style="73" customWidth="1"/>
    <col min="10765" max="10766" width="13.33203125" style="73" customWidth="1"/>
    <col min="10767" max="10767" width="13.33203125" style="73" bestFit="1" customWidth="1"/>
    <col min="10768" max="10768" width="11" style="73" customWidth="1"/>
    <col min="10769" max="10769" width="15.44140625" style="73" bestFit="1" customWidth="1"/>
    <col min="10770" max="10772" width="17.44140625" style="73" bestFit="1" customWidth="1"/>
    <col min="10773" max="11009" width="11.44140625" style="73"/>
    <col min="11010" max="11010" width="14.88671875" style="73" customWidth="1"/>
    <col min="11011" max="11011" width="12.6640625" style="73" bestFit="1" customWidth="1"/>
    <col min="11012" max="11012" width="15.44140625" style="73" bestFit="1" customWidth="1"/>
    <col min="11013" max="11013" width="10.33203125" style="73" customWidth="1"/>
    <col min="11014" max="11014" width="15.44140625" style="73" bestFit="1" customWidth="1"/>
    <col min="11015" max="11015" width="13.44140625" style="73" customWidth="1"/>
    <col min="11016" max="11016" width="12.6640625" style="73" bestFit="1" customWidth="1"/>
    <col min="11017" max="11018" width="13.5546875" style="73" bestFit="1" customWidth="1"/>
    <col min="11019" max="11019" width="15.44140625" style="73" bestFit="1" customWidth="1"/>
    <col min="11020" max="11020" width="14" style="73" customWidth="1"/>
    <col min="11021" max="11022" width="13.33203125" style="73" customWidth="1"/>
    <col min="11023" max="11023" width="13.33203125" style="73" bestFit="1" customWidth="1"/>
    <col min="11024" max="11024" width="11" style="73" customWidth="1"/>
    <col min="11025" max="11025" width="15.44140625" style="73" bestFit="1" customWidth="1"/>
    <col min="11026" max="11028" width="17.44140625" style="73" bestFit="1" customWidth="1"/>
    <col min="11029" max="11265" width="11.44140625" style="73"/>
    <col min="11266" max="11266" width="14.88671875" style="73" customWidth="1"/>
    <col min="11267" max="11267" width="12.6640625" style="73" bestFit="1" customWidth="1"/>
    <col min="11268" max="11268" width="15.44140625" style="73" bestFit="1" customWidth="1"/>
    <col min="11269" max="11269" width="10.33203125" style="73" customWidth="1"/>
    <col min="11270" max="11270" width="15.44140625" style="73" bestFit="1" customWidth="1"/>
    <col min="11271" max="11271" width="13.44140625" style="73" customWidth="1"/>
    <col min="11272" max="11272" width="12.6640625" style="73" bestFit="1" customWidth="1"/>
    <col min="11273" max="11274" width="13.5546875" style="73" bestFit="1" customWidth="1"/>
    <col min="11275" max="11275" width="15.44140625" style="73" bestFit="1" customWidth="1"/>
    <col min="11276" max="11276" width="14" style="73" customWidth="1"/>
    <col min="11277" max="11278" width="13.33203125" style="73" customWidth="1"/>
    <col min="11279" max="11279" width="13.33203125" style="73" bestFit="1" customWidth="1"/>
    <col min="11280" max="11280" width="11" style="73" customWidth="1"/>
    <col min="11281" max="11281" width="15.44140625" style="73" bestFit="1" customWidth="1"/>
    <col min="11282" max="11284" width="17.44140625" style="73" bestFit="1" customWidth="1"/>
    <col min="11285" max="11521" width="11.44140625" style="73"/>
    <col min="11522" max="11522" width="14.88671875" style="73" customWidth="1"/>
    <col min="11523" max="11523" width="12.6640625" style="73" bestFit="1" customWidth="1"/>
    <col min="11524" max="11524" width="15.44140625" style="73" bestFit="1" customWidth="1"/>
    <col min="11525" max="11525" width="10.33203125" style="73" customWidth="1"/>
    <col min="11526" max="11526" width="15.44140625" style="73" bestFit="1" customWidth="1"/>
    <col min="11527" max="11527" width="13.44140625" style="73" customWidth="1"/>
    <col min="11528" max="11528" width="12.6640625" style="73" bestFit="1" customWidth="1"/>
    <col min="11529" max="11530" width="13.5546875" style="73" bestFit="1" customWidth="1"/>
    <col min="11531" max="11531" width="15.44140625" style="73" bestFit="1" customWidth="1"/>
    <col min="11532" max="11532" width="14" style="73" customWidth="1"/>
    <col min="11533" max="11534" width="13.33203125" style="73" customWidth="1"/>
    <col min="11535" max="11535" width="13.33203125" style="73" bestFit="1" customWidth="1"/>
    <col min="11536" max="11536" width="11" style="73" customWidth="1"/>
    <col min="11537" max="11537" width="15.44140625" style="73" bestFit="1" customWidth="1"/>
    <col min="11538" max="11540" width="17.44140625" style="73" bestFit="1" customWidth="1"/>
    <col min="11541" max="11777" width="11.44140625" style="73"/>
    <col min="11778" max="11778" width="14.88671875" style="73" customWidth="1"/>
    <col min="11779" max="11779" width="12.6640625" style="73" bestFit="1" customWidth="1"/>
    <col min="11780" max="11780" width="15.44140625" style="73" bestFit="1" customWidth="1"/>
    <col min="11781" max="11781" width="10.33203125" style="73" customWidth="1"/>
    <col min="11782" max="11782" width="15.44140625" style="73" bestFit="1" customWidth="1"/>
    <col min="11783" max="11783" width="13.44140625" style="73" customWidth="1"/>
    <col min="11784" max="11784" width="12.6640625" style="73" bestFit="1" customWidth="1"/>
    <col min="11785" max="11786" width="13.5546875" style="73" bestFit="1" customWidth="1"/>
    <col min="11787" max="11787" width="15.44140625" style="73" bestFit="1" customWidth="1"/>
    <col min="11788" max="11788" width="14" style="73" customWidth="1"/>
    <col min="11789" max="11790" width="13.33203125" style="73" customWidth="1"/>
    <col min="11791" max="11791" width="13.33203125" style="73" bestFit="1" customWidth="1"/>
    <col min="11792" max="11792" width="11" style="73" customWidth="1"/>
    <col min="11793" max="11793" width="15.44140625" style="73" bestFit="1" customWidth="1"/>
    <col min="11794" max="11796" width="17.44140625" style="73" bestFit="1" customWidth="1"/>
    <col min="11797" max="12033" width="11.44140625" style="73"/>
    <col min="12034" max="12034" width="14.88671875" style="73" customWidth="1"/>
    <col min="12035" max="12035" width="12.6640625" style="73" bestFit="1" customWidth="1"/>
    <col min="12036" max="12036" width="15.44140625" style="73" bestFit="1" customWidth="1"/>
    <col min="12037" max="12037" width="10.33203125" style="73" customWidth="1"/>
    <col min="12038" max="12038" width="15.44140625" style="73" bestFit="1" customWidth="1"/>
    <col min="12039" max="12039" width="13.44140625" style="73" customWidth="1"/>
    <col min="12040" max="12040" width="12.6640625" style="73" bestFit="1" customWidth="1"/>
    <col min="12041" max="12042" width="13.5546875" style="73" bestFit="1" customWidth="1"/>
    <col min="12043" max="12043" width="15.44140625" style="73" bestFit="1" customWidth="1"/>
    <col min="12044" max="12044" width="14" style="73" customWidth="1"/>
    <col min="12045" max="12046" width="13.33203125" style="73" customWidth="1"/>
    <col min="12047" max="12047" width="13.33203125" style="73" bestFit="1" customWidth="1"/>
    <col min="12048" max="12048" width="11" style="73" customWidth="1"/>
    <col min="12049" max="12049" width="15.44140625" style="73" bestFit="1" customWidth="1"/>
    <col min="12050" max="12052" width="17.44140625" style="73" bestFit="1" customWidth="1"/>
    <col min="12053" max="12289" width="11.44140625" style="73"/>
    <col min="12290" max="12290" width="14.88671875" style="73" customWidth="1"/>
    <col min="12291" max="12291" width="12.6640625" style="73" bestFit="1" customWidth="1"/>
    <col min="12292" max="12292" width="15.44140625" style="73" bestFit="1" customWidth="1"/>
    <col min="12293" max="12293" width="10.33203125" style="73" customWidth="1"/>
    <col min="12294" max="12294" width="15.44140625" style="73" bestFit="1" customWidth="1"/>
    <col min="12295" max="12295" width="13.44140625" style="73" customWidth="1"/>
    <col min="12296" max="12296" width="12.6640625" style="73" bestFit="1" customWidth="1"/>
    <col min="12297" max="12298" width="13.5546875" style="73" bestFit="1" customWidth="1"/>
    <col min="12299" max="12299" width="15.44140625" style="73" bestFit="1" customWidth="1"/>
    <col min="12300" max="12300" width="14" style="73" customWidth="1"/>
    <col min="12301" max="12302" width="13.33203125" style="73" customWidth="1"/>
    <col min="12303" max="12303" width="13.33203125" style="73" bestFit="1" customWidth="1"/>
    <col min="12304" max="12304" width="11" style="73" customWidth="1"/>
    <col min="12305" max="12305" width="15.44140625" style="73" bestFit="1" customWidth="1"/>
    <col min="12306" max="12308" width="17.44140625" style="73" bestFit="1" customWidth="1"/>
    <col min="12309" max="12545" width="11.44140625" style="73"/>
    <col min="12546" max="12546" width="14.88671875" style="73" customWidth="1"/>
    <col min="12547" max="12547" width="12.6640625" style="73" bestFit="1" customWidth="1"/>
    <col min="12548" max="12548" width="15.44140625" style="73" bestFit="1" customWidth="1"/>
    <col min="12549" max="12549" width="10.33203125" style="73" customWidth="1"/>
    <col min="12550" max="12550" width="15.44140625" style="73" bestFit="1" customWidth="1"/>
    <col min="12551" max="12551" width="13.44140625" style="73" customWidth="1"/>
    <col min="12552" max="12552" width="12.6640625" style="73" bestFit="1" customWidth="1"/>
    <col min="12553" max="12554" width="13.5546875" style="73" bestFit="1" customWidth="1"/>
    <col min="12555" max="12555" width="15.44140625" style="73" bestFit="1" customWidth="1"/>
    <col min="12556" max="12556" width="14" style="73" customWidth="1"/>
    <col min="12557" max="12558" width="13.33203125" style="73" customWidth="1"/>
    <col min="12559" max="12559" width="13.33203125" style="73" bestFit="1" customWidth="1"/>
    <col min="12560" max="12560" width="11" style="73" customWidth="1"/>
    <col min="12561" max="12561" width="15.44140625" style="73" bestFit="1" customWidth="1"/>
    <col min="12562" max="12564" width="17.44140625" style="73" bestFit="1" customWidth="1"/>
    <col min="12565" max="12801" width="11.44140625" style="73"/>
    <col min="12802" max="12802" width="14.88671875" style="73" customWidth="1"/>
    <col min="12803" max="12803" width="12.6640625" style="73" bestFit="1" customWidth="1"/>
    <col min="12804" max="12804" width="15.44140625" style="73" bestFit="1" customWidth="1"/>
    <col min="12805" max="12805" width="10.33203125" style="73" customWidth="1"/>
    <col min="12806" max="12806" width="15.44140625" style="73" bestFit="1" customWidth="1"/>
    <col min="12807" max="12807" width="13.44140625" style="73" customWidth="1"/>
    <col min="12808" max="12808" width="12.6640625" style="73" bestFit="1" customWidth="1"/>
    <col min="12809" max="12810" width="13.5546875" style="73" bestFit="1" customWidth="1"/>
    <col min="12811" max="12811" width="15.44140625" style="73" bestFit="1" customWidth="1"/>
    <col min="12812" max="12812" width="14" style="73" customWidth="1"/>
    <col min="12813" max="12814" width="13.33203125" style="73" customWidth="1"/>
    <col min="12815" max="12815" width="13.33203125" style="73" bestFit="1" customWidth="1"/>
    <col min="12816" max="12816" width="11" style="73" customWidth="1"/>
    <col min="12817" max="12817" width="15.44140625" style="73" bestFit="1" customWidth="1"/>
    <col min="12818" max="12820" width="17.44140625" style="73" bestFit="1" customWidth="1"/>
    <col min="12821" max="13057" width="11.44140625" style="73"/>
    <col min="13058" max="13058" width="14.88671875" style="73" customWidth="1"/>
    <col min="13059" max="13059" width="12.6640625" style="73" bestFit="1" customWidth="1"/>
    <col min="13060" max="13060" width="15.44140625" style="73" bestFit="1" customWidth="1"/>
    <col min="13061" max="13061" width="10.33203125" style="73" customWidth="1"/>
    <col min="13062" max="13062" width="15.44140625" style="73" bestFit="1" customWidth="1"/>
    <col min="13063" max="13063" width="13.44140625" style="73" customWidth="1"/>
    <col min="13064" max="13064" width="12.6640625" style="73" bestFit="1" customWidth="1"/>
    <col min="13065" max="13066" width="13.5546875" style="73" bestFit="1" customWidth="1"/>
    <col min="13067" max="13067" width="15.44140625" style="73" bestFit="1" customWidth="1"/>
    <col min="13068" max="13068" width="14" style="73" customWidth="1"/>
    <col min="13069" max="13070" width="13.33203125" style="73" customWidth="1"/>
    <col min="13071" max="13071" width="13.33203125" style="73" bestFit="1" customWidth="1"/>
    <col min="13072" max="13072" width="11" style="73" customWidth="1"/>
    <col min="13073" max="13073" width="15.44140625" style="73" bestFit="1" customWidth="1"/>
    <col min="13074" max="13076" width="17.44140625" style="73" bestFit="1" customWidth="1"/>
    <col min="13077" max="13313" width="11.44140625" style="73"/>
    <col min="13314" max="13314" width="14.88671875" style="73" customWidth="1"/>
    <col min="13315" max="13315" width="12.6640625" style="73" bestFit="1" customWidth="1"/>
    <col min="13316" max="13316" width="15.44140625" style="73" bestFit="1" customWidth="1"/>
    <col min="13317" max="13317" width="10.33203125" style="73" customWidth="1"/>
    <col min="13318" max="13318" width="15.44140625" style="73" bestFit="1" customWidth="1"/>
    <col min="13319" max="13319" width="13.44140625" style="73" customWidth="1"/>
    <col min="13320" max="13320" width="12.6640625" style="73" bestFit="1" customWidth="1"/>
    <col min="13321" max="13322" width="13.5546875" style="73" bestFit="1" customWidth="1"/>
    <col min="13323" max="13323" width="15.44140625" style="73" bestFit="1" customWidth="1"/>
    <col min="13324" max="13324" width="14" style="73" customWidth="1"/>
    <col min="13325" max="13326" width="13.33203125" style="73" customWidth="1"/>
    <col min="13327" max="13327" width="13.33203125" style="73" bestFit="1" customWidth="1"/>
    <col min="13328" max="13328" width="11" style="73" customWidth="1"/>
    <col min="13329" max="13329" width="15.44140625" style="73" bestFit="1" customWidth="1"/>
    <col min="13330" max="13332" width="17.44140625" style="73" bestFit="1" customWidth="1"/>
    <col min="13333" max="13569" width="11.44140625" style="73"/>
    <col min="13570" max="13570" width="14.88671875" style="73" customWidth="1"/>
    <col min="13571" max="13571" width="12.6640625" style="73" bestFit="1" customWidth="1"/>
    <col min="13572" max="13572" width="15.44140625" style="73" bestFit="1" customWidth="1"/>
    <col min="13573" max="13573" width="10.33203125" style="73" customWidth="1"/>
    <col min="13574" max="13574" width="15.44140625" style="73" bestFit="1" customWidth="1"/>
    <col min="13575" max="13575" width="13.44140625" style="73" customWidth="1"/>
    <col min="13576" max="13576" width="12.6640625" style="73" bestFit="1" customWidth="1"/>
    <col min="13577" max="13578" width="13.5546875" style="73" bestFit="1" customWidth="1"/>
    <col min="13579" max="13579" width="15.44140625" style="73" bestFit="1" customWidth="1"/>
    <col min="13580" max="13580" width="14" style="73" customWidth="1"/>
    <col min="13581" max="13582" width="13.33203125" style="73" customWidth="1"/>
    <col min="13583" max="13583" width="13.33203125" style="73" bestFit="1" customWidth="1"/>
    <col min="13584" max="13584" width="11" style="73" customWidth="1"/>
    <col min="13585" max="13585" width="15.44140625" style="73" bestFit="1" customWidth="1"/>
    <col min="13586" max="13588" width="17.44140625" style="73" bestFit="1" customWidth="1"/>
    <col min="13589" max="13825" width="11.44140625" style="73"/>
    <col min="13826" max="13826" width="14.88671875" style="73" customWidth="1"/>
    <col min="13827" max="13827" width="12.6640625" style="73" bestFit="1" customWidth="1"/>
    <col min="13828" max="13828" width="15.44140625" style="73" bestFit="1" customWidth="1"/>
    <col min="13829" max="13829" width="10.33203125" style="73" customWidth="1"/>
    <col min="13830" max="13830" width="15.44140625" style="73" bestFit="1" customWidth="1"/>
    <col min="13831" max="13831" width="13.44140625" style="73" customWidth="1"/>
    <col min="13832" max="13832" width="12.6640625" style="73" bestFit="1" customWidth="1"/>
    <col min="13833" max="13834" width="13.5546875" style="73" bestFit="1" customWidth="1"/>
    <col min="13835" max="13835" width="15.44140625" style="73" bestFit="1" customWidth="1"/>
    <col min="13836" max="13836" width="14" style="73" customWidth="1"/>
    <col min="13837" max="13838" width="13.33203125" style="73" customWidth="1"/>
    <col min="13839" max="13839" width="13.33203125" style="73" bestFit="1" customWidth="1"/>
    <col min="13840" max="13840" width="11" style="73" customWidth="1"/>
    <col min="13841" max="13841" width="15.44140625" style="73" bestFit="1" customWidth="1"/>
    <col min="13842" max="13844" width="17.44140625" style="73" bestFit="1" customWidth="1"/>
    <col min="13845" max="14081" width="11.44140625" style="73"/>
    <col min="14082" max="14082" width="14.88671875" style="73" customWidth="1"/>
    <col min="14083" max="14083" width="12.6640625" style="73" bestFit="1" customWidth="1"/>
    <col min="14084" max="14084" width="15.44140625" style="73" bestFit="1" customWidth="1"/>
    <col min="14085" max="14085" width="10.33203125" style="73" customWidth="1"/>
    <col min="14086" max="14086" width="15.44140625" style="73" bestFit="1" customWidth="1"/>
    <col min="14087" max="14087" width="13.44140625" style="73" customWidth="1"/>
    <col min="14088" max="14088" width="12.6640625" style="73" bestFit="1" customWidth="1"/>
    <col min="14089" max="14090" width="13.5546875" style="73" bestFit="1" customWidth="1"/>
    <col min="14091" max="14091" width="15.44140625" style="73" bestFit="1" customWidth="1"/>
    <col min="14092" max="14092" width="14" style="73" customWidth="1"/>
    <col min="14093" max="14094" width="13.33203125" style="73" customWidth="1"/>
    <col min="14095" max="14095" width="13.33203125" style="73" bestFit="1" customWidth="1"/>
    <col min="14096" max="14096" width="11" style="73" customWidth="1"/>
    <col min="14097" max="14097" width="15.44140625" style="73" bestFit="1" customWidth="1"/>
    <col min="14098" max="14100" width="17.44140625" style="73" bestFit="1" customWidth="1"/>
    <col min="14101" max="14337" width="11.44140625" style="73"/>
    <col min="14338" max="14338" width="14.88671875" style="73" customWidth="1"/>
    <col min="14339" max="14339" width="12.6640625" style="73" bestFit="1" customWidth="1"/>
    <col min="14340" max="14340" width="15.44140625" style="73" bestFit="1" customWidth="1"/>
    <col min="14341" max="14341" width="10.33203125" style="73" customWidth="1"/>
    <col min="14342" max="14342" width="15.44140625" style="73" bestFit="1" customWidth="1"/>
    <col min="14343" max="14343" width="13.44140625" style="73" customWidth="1"/>
    <col min="14344" max="14344" width="12.6640625" style="73" bestFit="1" customWidth="1"/>
    <col min="14345" max="14346" width="13.5546875" style="73" bestFit="1" customWidth="1"/>
    <col min="14347" max="14347" width="15.44140625" style="73" bestFit="1" customWidth="1"/>
    <col min="14348" max="14348" width="14" style="73" customWidth="1"/>
    <col min="14349" max="14350" width="13.33203125" style="73" customWidth="1"/>
    <col min="14351" max="14351" width="13.33203125" style="73" bestFit="1" customWidth="1"/>
    <col min="14352" max="14352" width="11" style="73" customWidth="1"/>
    <col min="14353" max="14353" width="15.44140625" style="73" bestFit="1" customWidth="1"/>
    <col min="14354" max="14356" width="17.44140625" style="73" bestFit="1" customWidth="1"/>
    <col min="14357" max="14593" width="11.44140625" style="73"/>
    <col min="14594" max="14594" width="14.88671875" style="73" customWidth="1"/>
    <col min="14595" max="14595" width="12.6640625" style="73" bestFit="1" customWidth="1"/>
    <col min="14596" max="14596" width="15.44140625" style="73" bestFit="1" customWidth="1"/>
    <col min="14597" max="14597" width="10.33203125" style="73" customWidth="1"/>
    <col min="14598" max="14598" width="15.44140625" style="73" bestFit="1" customWidth="1"/>
    <col min="14599" max="14599" width="13.44140625" style="73" customWidth="1"/>
    <col min="14600" max="14600" width="12.6640625" style="73" bestFit="1" customWidth="1"/>
    <col min="14601" max="14602" width="13.5546875" style="73" bestFit="1" customWidth="1"/>
    <col min="14603" max="14603" width="15.44140625" style="73" bestFit="1" customWidth="1"/>
    <col min="14604" max="14604" width="14" style="73" customWidth="1"/>
    <col min="14605" max="14606" width="13.33203125" style="73" customWidth="1"/>
    <col min="14607" max="14607" width="13.33203125" style="73" bestFit="1" customWidth="1"/>
    <col min="14608" max="14608" width="11" style="73" customWidth="1"/>
    <col min="14609" max="14609" width="15.44140625" style="73" bestFit="1" customWidth="1"/>
    <col min="14610" max="14612" width="17.44140625" style="73" bestFit="1" customWidth="1"/>
    <col min="14613" max="14849" width="11.44140625" style="73"/>
    <col min="14850" max="14850" width="14.88671875" style="73" customWidth="1"/>
    <col min="14851" max="14851" width="12.6640625" style="73" bestFit="1" customWidth="1"/>
    <col min="14852" max="14852" width="15.44140625" style="73" bestFit="1" customWidth="1"/>
    <col min="14853" max="14853" width="10.33203125" style="73" customWidth="1"/>
    <col min="14854" max="14854" width="15.44140625" style="73" bestFit="1" customWidth="1"/>
    <col min="14855" max="14855" width="13.44140625" style="73" customWidth="1"/>
    <col min="14856" max="14856" width="12.6640625" style="73" bestFit="1" customWidth="1"/>
    <col min="14857" max="14858" width="13.5546875" style="73" bestFit="1" customWidth="1"/>
    <col min="14859" max="14859" width="15.44140625" style="73" bestFit="1" customWidth="1"/>
    <col min="14860" max="14860" width="14" style="73" customWidth="1"/>
    <col min="14861" max="14862" width="13.33203125" style="73" customWidth="1"/>
    <col min="14863" max="14863" width="13.33203125" style="73" bestFit="1" customWidth="1"/>
    <col min="14864" max="14864" width="11" style="73" customWidth="1"/>
    <col min="14865" max="14865" width="15.44140625" style="73" bestFit="1" customWidth="1"/>
    <col min="14866" max="14868" width="17.44140625" style="73" bestFit="1" customWidth="1"/>
    <col min="14869" max="15105" width="11.44140625" style="73"/>
    <col min="15106" max="15106" width="14.88671875" style="73" customWidth="1"/>
    <col min="15107" max="15107" width="12.6640625" style="73" bestFit="1" customWidth="1"/>
    <col min="15108" max="15108" width="15.44140625" style="73" bestFit="1" customWidth="1"/>
    <col min="15109" max="15109" width="10.33203125" style="73" customWidth="1"/>
    <col min="15110" max="15110" width="15.44140625" style="73" bestFit="1" customWidth="1"/>
    <col min="15111" max="15111" width="13.44140625" style="73" customWidth="1"/>
    <col min="15112" max="15112" width="12.6640625" style="73" bestFit="1" customWidth="1"/>
    <col min="15113" max="15114" width="13.5546875" style="73" bestFit="1" customWidth="1"/>
    <col min="15115" max="15115" width="15.44140625" style="73" bestFit="1" customWidth="1"/>
    <col min="15116" max="15116" width="14" style="73" customWidth="1"/>
    <col min="15117" max="15118" width="13.33203125" style="73" customWidth="1"/>
    <col min="15119" max="15119" width="13.33203125" style="73" bestFit="1" customWidth="1"/>
    <col min="15120" max="15120" width="11" style="73" customWidth="1"/>
    <col min="15121" max="15121" width="15.44140625" style="73" bestFit="1" customWidth="1"/>
    <col min="15122" max="15124" width="17.44140625" style="73" bestFit="1" customWidth="1"/>
    <col min="15125" max="15361" width="11.44140625" style="73"/>
    <col min="15362" max="15362" width="14.88671875" style="73" customWidth="1"/>
    <col min="15363" max="15363" width="12.6640625" style="73" bestFit="1" customWidth="1"/>
    <col min="15364" max="15364" width="15.44140625" style="73" bestFit="1" customWidth="1"/>
    <col min="15365" max="15365" width="10.33203125" style="73" customWidth="1"/>
    <col min="15366" max="15366" width="15.44140625" style="73" bestFit="1" customWidth="1"/>
    <col min="15367" max="15367" width="13.44140625" style="73" customWidth="1"/>
    <col min="15368" max="15368" width="12.6640625" style="73" bestFit="1" customWidth="1"/>
    <col min="15369" max="15370" width="13.5546875" style="73" bestFit="1" customWidth="1"/>
    <col min="15371" max="15371" width="15.44140625" style="73" bestFit="1" customWidth="1"/>
    <col min="15372" max="15372" width="14" style="73" customWidth="1"/>
    <col min="15373" max="15374" width="13.33203125" style="73" customWidth="1"/>
    <col min="15375" max="15375" width="13.33203125" style="73" bestFit="1" customWidth="1"/>
    <col min="15376" max="15376" width="11" style="73" customWidth="1"/>
    <col min="15377" max="15377" width="15.44140625" style="73" bestFit="1" customWidth="1"/>
    <col min="15378" max="15380" width="17.44140625" style="73" bestFit="1" customWidth="1"/>
    <col min="15381" max="15617" width="11.44140625" style="73"/>
    <col min="15618" max="15618" width="14.88671875" style="73" customWidth="1"/>
    <col min="15619" max="15619" width="12.6640625" style="73" bestFit="1" customWidth="1"/>
    <col min="15620" max="15620" width="15.44140625" style="73" bestFit="1" customWidth="1"/>
    <col min="15621" max="15621" width="10.33203125" style="73" customWidth="1"/>
    <col min="15622" max="15622" width="15.44140625" style="73" bestFit="1" customWidth="1"/>
    <col min="15623" max="15623" width="13.44140625" style="73" customWidth="1"/>
    <col min="15624" max="15624" width="12.6640625" style="73" bestFit="1" customWidth="1"/>
    <col min="15625" max="15626" width="13.5546875" style="73" bestFit="1" customWidth="1"/>
    <col min="15627" max="15627" width="15.44140625" style="73" bestFit="1" customWidth="1"/>
    <col min="15628" max="15628" width="14" style="73" customWidth="1"/>
    <col min="15629" max="15630" width="13.33203125" style="73" customWidth="1"/>
    <col min="15631" max="15631" width="13.33203125" style="73" bestFit="1" customWidth="1"/>
    <col min="15632" max="15632" width="11" style="73" customWidth="1"/>
    <col min="15633" max="15633" width="15.44140625" style="73" bestFit="1" customWidth="1"/>
    <col min="15634" max="15636" width="17.44140625" style="73" bestFit="1" customWidth="1"/>
    <col min="15637" max="15873" width="11.44140625" style="73"/>
    <col min="15874" max="15874" width="14.88671875" style="73" customWidth="1"/>
    <col min="15875" max="15875" width="12.6640625" style="73" bestFit="1" customWidth="1"/>
    <col min="15876" max="15876" width="15.44140625" style="73" bestFit="1" customWidth="1"/>
    <col min="15877" max="15877" width="10.33203125" style="73" customWidth="1"/>
    <col min="15878" max="15878" width="15.44140625" style="73" bestFit="1" customWidth="1"/>
    <col min="15879" max="15879" width="13.44140625" style="73" customWidth="1"/>
    <col min="15880" max="15880" width="12.6640625" style="73" bestFit="1" customWidth="1"/>
    <col min="15881" max="15882" width="13.5546875" style="73" bestFit="1" customWidth="1"/>
    <col min="15883" max="15883" width="15.44140625" style="73" bestFit="1" customWidth="1"/>
    <col min="15884" max="15884" width="14" style="73" customWidth="1"/>
    <col min="15885" max="15886" width="13.33203125" style="73" customWidth="1"/>
    <col min="15887" max="15887" width="13.33203125" style="73" bestFit="1" customWidth="1"/>
    <col min="15888" max="15888" width="11" style="73" customWidth="1"/>
    <col min="15889" max="15889" width="15.44140625" style="73" bestFit="1" customWidth="1"/>
    <col min="15890" max="15892" width="17.44140625" style="73" bestFit="1" customWidth="1"/>
    <col min="15893" max="16129" width="11.44140625" style="73"/>
    <col min="16130" max="16130" width="14.88671875" style="73" customWidth="1"/>
    <col min="16131" max="16131" width="12.6640625" style="73" bestFit="1" customWidth="1"/>
    <col min="16132" max="16132" width="15.44140625" style="73" bestFit="1" customWidth="1"/>
    <col min="16133" max="16133" width="10.33203125" style="73" customWidth="1"/>
    <col min="16134" max="16134" width="15.44140625" style="73" bestFit="1" customWidth="1"/>
    <col min="16135" max="16135" width="13.44140625" style="73" customWidth="1"/>
    <col min="16136" max="16136" width="12.6640625" style="73" bestFit="1" customWidth="1"/>
    <col min="16137" max="16138" width="13.5546875" style="73" bestFit="1" customWidth="1"/>
    <col min="16139" max="16139" width="15.44140625" style="73" bestFit="1" customWidth="1"/>
    <col min="16140" max="16140" width="14" style="73" customWidth="1"/>
    <col min="16141" max="16142" width="13.33203125" style="73" customWidth="1"/>
    <col min="16143" max="16143" width="13.33203125" style="73" bestFit="1" customWidth="1"/>
    <col min="16144" max="16144" width="11" style="73" customWidth="1"/>
    <col min="16145" max="16145" width="15.44140625" style="73" bestFit="1" customWidth="1"/>
    <col min="16146" max="16148" width="17.44140625" style="73" bestFit="1" customWidth="1"/>
    <col min="16149" max="16384" width="11.44140625" style="73"/>
  </cols>
  <sheetData>
    <row r="1" spans="1:21" ht="32.25" customHeight="1" x14ac:dyDescent="0.3">
      <c r="A1" s="298" t="s">
        <v>3239</v>
      </c>
      <c r="B1" s="299"/>
      <c r="C1" s="299"/>
      <c r="D1" s="299"/>
      <c r="E1" s="299"/>
      <c r="F1" s="299"/>
      <c r="G1" s="299"/>
      <c r="H1" s="299"/>
      <c r="I1" s="299"/>
      <c r="J1" s="299"/>
      <c r="K1" s="299"/>
      <c r="L1" s="299"/>
      <c r="M1" s="299"/>
      <c r="N1" s="299"/>
      <c r="O1" s="299"/>
      <c r="P1" s="299"/>
      <c r="Q1" s="299"/>
      <c r="R1" s="299"/>
      <c r="S1" s="299"/>
      <c r="T1" s="299"/>
      <c r="U1" s="299"/>
    </row>
    <row r="2" spans="1:21" x14ac:dyDescent="0.3">
      <c r="A2" s="298"/>
      <c r="B2" s="299"/>
      <c r="C2" s="299"/>
      <c r="D2" s="299"/>
      <c r="E2" s="299"/>
      <c r="F2" s="299"/>
      <c r="G2" s="299"/>
      <c r="H2" s="299"/>
      <c r="I2" s="299"/>
      <c r="J2" s="299"/>
      <c r="K2" s="299"/>
      <c r="L2" s="299"/>
      <c r="M2" s="299"/>
      <c r="N2" s="299"/>
      <c r="O2" s="299"/>
      <c r="P2" s="299"/>
      <c r="Q2" s="299"/>
      <c r="R2" s="299"/>
      <c r="S2" s="299"/>
      <c r="T2" s="299"/>
      <c r="U2" s="299"/>
    </row>
    <row r="3" spans="1:21" ht="16.2" thickBot="1" x14ac:dyDescent="0.35">
      <c r="A3" s="300" t="s">
        <v>3249</v>
      </c>
      <c r="B3" s="301"/>
      <c r="C3" s="301"/>
      <c r="D3" s="301"/>
      <c r="E3" s="301"/>
      <c r="F3" s="301"/>
      <c r="G3" s="301"/>
      <c r="H3" s="301"/>
      <c r="I3" s="301"/>
      <c r="J3" s="301"/>
      <c r="K3" s="301"/>
      <c r="L3" s="301"/>
      <c r="M3" s="301"/>
      <c r="N3" s="301"/>
      <c r="O3" s="301"/>
      <c r="P3" s="301"/>
      <c r="Q3" s="301"/>
      <c r="R3" s="301"/>
      <c r="S3" s="301"/>
      <c r="T3" s="301"/>
      <c r="U3" s="301"/>
    </row>
    <row r="4" spans="1:21" ht="16.2" thickBot="1" x14ac:dyDescent="0.35">
      <c r="A4" s="163" t="s">
        <v>3234</v>
      </c>
      <c r="B4" s="164"/>
      <c r="C4" s="166">
        <f>+'A4'!C4</f>
        <v>0</v>
      </c>
      <c r="D4" s="165"/>
      <c r="E4" s="166"/>
      <c r="F4" s="167"/>
      <c r="G4" s="167"/>
      <c r="H4" s="168" t="s">
        <v>3255</v>
      </c>
      <c r="I4" s="165"/>
      <c r="J4" s="169" t="str">
        <f>+'A4'!O4</f>
        <v>31 de diciembre de 2024</v>
      </c>
      <c r="K4" s="167"/>
      <c r="L4" s="167"/>
      <c r="M4" s="178"/>
      <c r="N4" s="180"/>
      <c r="O4" s="180"/>
      <c r="P4" s="180"/>
      <c r="Q4" s="180"/>
      <c r="R4" s="180"/>
      <c r="S4" s="181"/>
      <c r="T4" s="336" t="s">
        <v>3238</v>
      </c>
      <c r="U4" s="331" t="s">
        <v>3248</v>
      </c>
    </row>
    <row r="5" spans="1:21" ht="16.2" thickBot="1" x14ac:dyDescent="0.35">
      <c r="A5" s="163" t="s">
        <v>3235</v>
      </c>
      <c r="B5" s="166">
        <f>+'A4'!C5</f>
        <v>0</v>
      </c>
      <c r="C5" s="172"/>
      <c r="D5" s="167"/>
      <c r="E5" s="167"/>
      <c r="F5" s="167"/>
      <c r="G5" s="167"/>
      <c r="H5" s="168" t="s">
        <v>3237</v>
      </c>
      <c r="I5" s="173">
        <f>+'A4'!I5</f>
        <v>45369</v>
      </c>
      <c r="J5" s="167"/>
      <c r="K5" s="167"/>
      <c r="L5" s="167"/>
      <c r="M5" s="167"/>
      <c r="N5" s="167"/>
      <c r="O5" s="167"/>
      <c r="P5" s="167"/>
      <c r="Q5" s="167"/>
      <c r="R5" s="167"/>
      <c r="S5" s="175"/>
      <c r="T5" s="326"/>
      <c r="U5" s="333"/>
    </row>
    <row r="6" spans="1:21" ht="16.2" thickBot="1" x14ac:dyDescent="0.35">
      <c r="A6" s="163" t="s">
        <v>3236</v>
      </c>
      <c r="B6" s="172">
        <f>+'A4'!B6</f>
        <v>0</v>
      </c>
      <c r="C6" s="167"/>
      <c r="D6" s="167"/>
      <c r="E6" s="167"/>
      <c r="F6" s="167"/>
      <c r="G6" s="175"/>
      <c r="H6" s="168" t="s">
        <v>3237</v>
      </c>
      <c r="I6" s="173">
        <f>+'A4'!I6</f>
        <v>45369</v>
      </c>
      <c r="J6" s="167"/>
      <c r="K6" s="167"/>
      <c r="L6" s="167"/>
      <c r="M6" s="167"/>
      <c r="N6" s="167"/>
      <c r="O6" s="167"/>
      <c r="P6" s="167"/>
      <c r="Q6" s="167"/>
      <c r="R6" s="167"/>
      <c r="S6" s="167"/>
      <c r="T6" s="328"/>
      <c r="U6" s="335"/>
    </row>
    <row r="7" spans="1:21" ht="16.2" thickBot="1" x14ac:dyDescent="0.35">
      <c r="U7" s="80"/>
    </row>
    <row r="8" spans="1:21" ht="15.75" customHeight="1" x14ac:dyDescent="0.3">
      <c r="A8" s="368" t="s">
        <v>3200</v>
      </c>
      <c r="B8" s="371" t="s">
        <v>3250</v>
      </c>
      <c r="C8" s="372"/>
      <c r="D8" s="372"/>
      <c r="E8" s="212" t="s">
        <v>3221</v>
      </c>
      <c r="F8" s="373" t="s">
        <v>3217</v>
      </c>
      <c r="G8" s="374"/>
      <c r="H8" s="374"/>
      <c r="I8" s="374"/>
      <c r="J8" s="374"/>
      <c r="K8" s="374"/>
      <c r="L8" s="374"/>
      <c r="M8" s="374"/>
      <c r="N8" s="374"/>
      <c r="O8" s="375"/>
      <c r="P8" s="375"/>
      <c r="Q8" s="375"/>
      <c r="R8" s="375"/>
      <c r="S8" s="376"/>
      <c r="T8" s="212" t="s">
        <v>0</v>
      </c>
      <c r="U8" s="213"/>
    </row>
    <row r="9" spans="1:21" ht="18" customHeight="1" x14ac:dyDescent="0.3">
      <c r="A9" s="369"/>
      <c r="B9" s="377" t="s">
        <v>3218</v>
      </c>
      <c r="C9" s="379" t="s">
        <v>3219</v>
      </c>
      <c r="D9" s="379" t="s">
        <v>3220</v>
      </c>
      <c r="E9" s="132" t="s">
        <v>3212</v>
      </c>
      <c r="F9" s="347" t="s">
        <v>3219</v>
      </c>
      <c r="G9" s="348"/>
      <c r="H9" s="348"/>
      <c r="I9" s="348"/>
      <c r="J9" s="348"/>
      <c r="K9" s="349"/>
      <c r="L9" s="381" t="s">
        <v>3218</v>
      </c>
      <c r="M9" s="382"/>
      <c r="N9" s="382"/>
      <c r="O9" s="136" t="s">
        <v>3206</v>
      </c>
      <c r="P9" s="136" t="s">
        <v>3256</v>
      </c>
      <c r="Q9" s="239" t="s">
        <v>3258</v>
      </c>
      <c r="R9" s="239" t="s">
        <v>3259</v>
      </c>
      <c r="S9" s="239" t="s">
        <v>3257</v>
      </c>
      <c r="T9" s="237" t="s">
        <v>3261</v>
      </c>
      <c r="U9" s="203" t="s">
        <v>3190</v>
      </c>
    </row>
    <row r="10" spans="1:21" x14ac:dyDescent="0.3">
      <c r="A10" s="370"/>
      <c r="B10" s="378"/>
      <c r="C10" s="380"/>
      <c r="D10" s="380"/>
      <c r="E10" s="133" t="s">
        <v>3262</v>
      </c>
      <c r="F10" s="136">
        <v>510</v>
      </c>
      <c r="G10" s="136">
        <v>511</v>
      </c>
      <c r="H10" s="136">
        <v>512</v>
      </c>
      <c r="I10" s="137">
        <v>513</v>
      </c>
      <c r="J10" s="137">
        <v>550</v>
      </c>
      <c r="K10" s="137">
        <v>515</v>
      </c>
      <c r="L10" s="137">
        <v>516</v>
      </c>
      <c r="M10" s="136">
        <v>517</v>
      </c>
      <c r="N10" s="236">
        <v>518</v>
      </c>
      <c r="O10" s="148">
        <v>531</v>
      </c>
      <c r="P10" s="148">
        <v>532</v>
      </c>
      <c r="Q10" s="148">
        <v>543</v>
      </c>
      <c r="R10" s="148">
        <v>544</v>
      </c>
      <c r="S10" s="229">
        <v>535</v>
      </c>
      <c r="T10" s="238">
        <v>104</v>
      </c>
      <c r="U10" s="204"/>
    </row>
    <row r="11" spans="1:21" x14ac:dyDescent="0.3">
      <c r="A11" s="205" t="s">
        <v>3178</v>
      </c>
      <c r="B11" s="78">
        <v>4317.24</v>
      </c>
      <c r="C11" s="79">
        <v>31311.9</v>
      </c>
      <c r="D11" s="79">
        <v>0</v>
      </c>
      <c r="E11" s="134">
        <f t="shared" ref="E11:E22" si="0">+B11+C11+D11</f>
        <v>35629.14</v>
      </c>
      <c r="F11" s="52">
        <v>31311.9</v>
      </c>
      <c r="G11" s="52">
        <v>0</v>
      </c>
      <c r="H11" s="52">
        <v>0</v>
      </c>
      <c r="I11" s="52">
        <v>0</v>
      </c>
      <c r="J11" s="52">
        <v>0</v>
      </c>
      <c r="K11" s="52">
        <v>0</v>
      </c>
      <c r="L11" s="52">
        <v>0</v>
      </c>
      <c r="M11" s="52">
        <v>4317.24</v>
      </c>
      <c r="N11" s="52">
        <v>0</v>
      </c>
      <c r="S11" s="54"/>
      <c r="T11" s="135">
        <f t="shared" ref="T11:T22" si="1">SUM(F11:S11)</f>
        <v>35629.14</v>
      </c>
      <c r="U11" s="214">
        <f t="shared" ref="U11:U22" si="2">+T11-E11</f>
        <v>0</v>
      </c>
    </row>
    <row r="12" spans="1:21" x14ac:dyDescent="0.3">
      <c r="A12" s="205" t="s">
        <v>3179</v>
      </c>
      <c r="B12" s="78">
        <v>5762.41</v>
      </c>
      <c r="C12" s="79">
        <v>35472.879999999997</v>
      </c>
      <c r="D12" s="74">
        <v>0</v>
      </c>
      <c r="E12" s="134">
        <f t="shared" si="0"/>
        <v>41235.289999999994</v>
      </c>
      <c r="F12" s="52">
        <v>35472.879999999997</v>
      </c>
      <c r="G12" s="52">
        <v>0</v>
      </c>
      <c r="H12" s="52">
        <v>0</v>
      </c>
      <c r="I12" s="52">
        <v>0</v>
      </c>
      <c r="J12" s="52">
        <v>0</v>
      </c>
      <c r="K12" s="52">
        <v>0</v>
      </c>
      <c r="L12" s="52">
        <v>0</v>
      </c>
      <c r="M12" s="52">
        <v>5762.41</v>
      </c>
      <c r="N12" s="52">
        <v>0</v>
      </c>
      <c r="O12" s="58"/>
      <c r="P12" s="58"/>
      <c r="Q12" s="58"/>
      <c r="R12" s="58"/>
      <c r="S12" s="54"/>
      <c r="T12" s="135">
        <f t="shared" si="1"/>
        <v>41235.289999999994</v>
      </c>
      <c r="U12" s="214">
        <f t="shared" si="2"/>
        <v>0</v>
      </c>
    </row>
    <row r="13" spans="1:21" x14ac:dyDescent="0.3">
      <c r="A13" s="205" t="s">
        <v>3180</v>
      </c>
      <c r="B13" s="78">
        <v>7310.42</v>
      </c>
      <c r="C13" s="79">
        <v>30504.99</v>
      </c>
      <c r="D13" s="74">
        <v>133.22999999999999</v>
      </c>
      <c r="E13" s="134">
        <f t="shared" si="0"/>
        <v>37948.640000000007</v>
      </c>
      <c r="F13" s="52">
        <v>30504.99</v>
      </c>
      <c r="G13" s="52">
        <v>0</v>
      </c>
      <c r="H13" s="52">
        <v>0</v>
      </c>
      <c r="I13" s="52">
        <v>0</v>
      </c>
      <c r="J13" s="52">
        <v>0</v>
      </c>
      <c r="K13" s="52">
        <v>0</v>
      </c>
      <c r="L13" s="52">
        <v>0</v>
      </c>
      <c r="M13" s="52">
        <v>7310.42</v>
      </c>
      <c r="N13" s="52">
        <v>0</v>
      </c>
      <c r="O13" s="58"/>
      <c r="P13" s="58"/>
      <c r="Q13" s="58"/>
      <c r="R13" s="58"/>
      <c r="S13" s="82"/>
      <c r="T13" s="135">
        <f t="shared" si="1"/>
        <v>37815.410000000003</v>
      </c>
      <c r="U13" s="214">
        <f t="shared" si="2"/>
        <v>-133.2300000000032</v>
      </c>
    </row>
    <row r="14" spans="1:21" x14ac:dyDescent="0.3">
      <c r="A14" s="205" t="s">
        <v>3181</v>
      </c>
      <c r="B14" s="78">
        <v>6301.33</v>
      </c>
      <c r="C14" s="79">
        <v>35562.769999999997</v>
      </c>
      <c r="D14" s="74">
        <v>48.04</v>
      </c>
      <c r="E14" s="134">
        <f t="shared" si="0"/>
        <v>41912.14</v>
      </c>
      <c r="F14" s="52">
        <v>35562.769999999997</v>
      </c>
      <c r="G14" s="52">
        <v>0</v>
      </c>
      <c r="H14" s="52">
        <v>0</v>
      </c>
      <c r="I14" s="52">
        <v>0</v>
      </c>
      <c r="J14" s="52">
        <v>0</v>
      </c>
      <c r="K14" s="52">
        <v>0</v>
      </c>
      <c r="L14" s="52">
        <v>0</v>
      </c>
      <c r="M14" s="52">
        <v>6301.33</v>
      </c>
      <c r="N14" s="52">
        <v>0</v>
      </c>
      <c r="O14" s="58"/>
      <c r="P14" s="58"/>
      <c r="Q14" s="58"/>
      <c r="R14" s="58"/>
      <c r="S14" s="87"/>
      <c r="T14" s="135">
        <f t="shared" si="1"/>
        <v>41864.1</v>
      </c>
      <c r="U14" s="214">
        <f t="shared" si="2"/>
        <v>-48.040000000000873</v>
      </c>
    </row>
    <row r="15" spans="1:21" x14ac:dyDescent="0.3">
      <c r="A15" s="205" t="s">
        <v>3182</v>
      </c>
      <c r="B15" s="78">
        <v>5142.5</v>
      </c>
      <c r="C15" s="79">
        <v>43787.63</v>
      </c>
      <c r="D15" s="74">
        <v>70</v>
      </c>
      <c r="E15" s="134">
        <f t="shared" si="0"/>
        <v>49000.13</v>
      </c>
      <c r="F15" s="52">
        <v>43787.63</v>
      </c>
      <c r="G15" s="52">
        <v>0</v>
      </c>
      <c r="H15" s="52">
        <v>0</v>
      </c>
      <c r="I15" s="52">
        <v>0</v>
      </c>
      <c r="J15" s="52">
        <v>0</v>
      </c>
      <c r="K15" s="52">
        <v>0</v>
      </c>
      <c r="L15" s="52">
        <v>0</v>
      </c>
      <c r="M15" s="52">
        <v>0</v>
      </c>
      <c r="N15" s="52">
        <v>0</v>
      </c>
      <c r="O15" s="58"/>
      <c r="P15" s="58"/>
      <c r="Q15" s="58"/>
      <c r="R15" s="58"/>
      <c r="S15" s="87"/>
      <c r="T15" s="135">
        <f t="shared" si="1"/>
        <v>43787.63</v>
      </c>
      <c r="U15" s="214">
        <f t="shared" si="2"/>
        <v>-5212.5</v>
      </c>
    </row>
    <row r="16" spans="1:21" x14ac:dyDescent="0.3">
      <c r="A16" s="205" t="s">
        <v>3183</v>
      </c>
      <c r="B16" s="78">
        <v>6288.66</v>
      </c>
      <c r="C16" s="79">
        <v>38154.6</v>
      </c>
      <c r="D16" s="74">
        <v>0</v>
      </c>
      <c r="E16" s="134">
        <f t="shared" si="0"/>
        <v>44443.259999999995</v>
      </c>
      <c r="F16" s="52">
        <v>38154.6</v>
      </c>
      <c r="G16" s="52">
        <v>0</v>
      </c>
      <c r="H16" s="52">
        <v>0</v>
      </c>
      <c r="I16" s="52">
        <v>0</v>
      </c>
      <c r="J16" s="52">
        <v>0</v>
      </c>
      <c r="K16" s="52">
        <v>0</v>
      </c>
      <c r="L16" s="52">
        <v>0</v>
      </c>
      <c r="M16" s="52">
        <v>6288.66</v>
      </c>
      <c r="N16" s="52">
        <v>0</v>
      </c>
      <c r="O16" s="58"/>
      <c r="P16" s="58"/>
      <c r="Q16" s="58"/>
      <c r="R16" s="58"/>
      <c r="S16" s="87"/>
      <c r="T16" s="135">
        <f>SUM(F16:S16)</f>
        <v>44443.259999999995</v>
      </c>
      <c r="U16" s="214">
        <f>+T16-E16</f>
        <v>0</v>
      </c>
    </row>
    <row r="17" spans="1:21" x14ac:dyDescent="0.3">
      <c r="A17" s="205" t="s">
        <v>3184</v>
      </c>
      <c r="B17" s="78">
        <v>4895.26</v>
      </c>
      <c r="C17" s="79">
        <v>32951.980000000003</v>
      </c>
      <c r="D17" s="74">
        <v>80.680000000000007</v>
      </c>
      <c r="E17" s="134">
        <f t="shared" si="0"/>
        <v>37927.920000000006</v>
      </c>
      <c r="F17" s="52">
        <v>32951.980000000003</v>
      </c>
      <c r="G17" s="52">
        <v>0</v>
      </c>
      <c r="H17" s="52">
        <v>0</v>
      </c>
      <c r="I17" s="52">
        <v>0</v>
      </c>
      <c r="J17" s="52">
        <v>0</v>
      </c>
      <c r="K17" s="52">
        <v>0</v>
      </c>
      <c r="L17" s="52">
        <v>0</v>
      </c>
      <c r="M17" s="52">
        <v>4895.26</v>
      </c>
      <c r="N17" s="52">
        <v>0</v>
      </c>
      <c r="O17" s="58"/>
      <c r="P17" s="58"/>
      <c r="Q17" s="58"/>
      <c r="R17" s="58"/>
      <c r="S17" s="54"/>
      <c r="T17" s="135">
        <f t="shared" si="1"/>
        <v>37847.240000000005</v>
      </c>
      <c r="U17" s="214">
        <f t="shared" si="2"/>
        <v>-80.680000000000291</v>
      </c>
    </row>
    <row r="18" spans="1:21" x14ac:dyDescent="0.3">
      <c r="A18" s="205" t="s">
        <v>3185</v>
      </c>
      <c r="B18" s="78">
        <v>4801.59</v>
      </c>
      <c r="C18" s="79">
        <v>27881.200000000001</v>
      </c>
      <c r="D18" s="74">
        <v>140.31</v>
      </c>
      <c r="E18" s="134">
        <f t="shared" si="0"/>
        <v>32823.1</v>
      </c>
      <c r="F18" s="52">
        <v>27881.200000000001</v>
      </c>
      <c r="G18" s="52">
        <v>0</v>
      </c>
      <c r="H18" s="52">
        <v>0</v>
      </c>
      <c r="I18" s="52">
        <v>0</v>
      </c>
      <c r="J18" s="52">
        <v>0</v>
      </c>
      <c r="K18" s="52">
        <v>0</v>
      </c>
      <c r="L18" s="52">
        <v>0</v>
      </c>
      <c r="M18" s="52">
        <v>4801.59</v>
      </c>
      <c r="N18" s="52">
        <v>0</v>
      </c>
      <c r="O18" s="58"/>
      <c r="P18" s="58"/>
      <c r="Q18" s="58"/>
      <c r="R18" s="58"/>
      <c r="S18" s="54"/>
      <c r="T18" s="135">
        <f t="shared" si="1"/>
        <v>32682.79</v>
      </c>
      <c r="U18" s="214">
        <f t="shared" si="2"/>
        <v>-140.30999999999767</v>
      </c>
    </row>
    <row r="19" spans="1:21" x14ac:dyDescent="0.3">
      <c r="A19" s="205" t="s">
        <v>3186</v>
      </c>
      <c r="B19" s="78">
        <v>3706.8</v>
      </c>
      <c r="C19" s="79">
        <v>34819.57</v>
      </c>
      <c r="D19" s="74">
        <v>129.91999999999999</v>
      </c>
      <c r="E19" s="134">
        <f t="shared" si="0"/>
        <v>38656.29</v>
      </c>
      <c r="F19" s="52">
        <v>34529.57</v>
      </c>
      <c r="G19" s="52">
        <v>0</v>
      </c>
      <c r="H19" s="52">
        <v>0</v>
      </c>
      <c r="I19" s="52">
        <v>0</v>
      </c>
      <c r="J19" s="52">
        <v>0</v>
      </c>
      <c r="K19" s="52">
        <v>0</v>
      </c>
      <c r="L19" s="52">
        <v>0</v>
      </c>
      <c r="M19" s="52">
        <v>3746.8</v>
      </c>
      <c r="N19" s="52">
        <v>0</v>
      </c>
      <c r="O19" s="68"/>
      <c r="P19" s="68"/>
      <c r="Q19" s="68"/>
      <c r="R19" s="68"/>
      <c r="S19" s="251"/>
      <c r="T19" s="135">
        <f t="shared" si="1"/>
        <v>38276.370000000003</v>
      </c>
      <c r="U19" s="214">
        <f t="shared" si="2"/>
        <v>-379.91999999999825</v>
      </c>
    </row>
    <row r="20" spans="1:21" x14ac:dyDescent="0.3">
      <c r="A20" s="205" t="s">
        <v>3187</v>
      </c>
      <c r="B20" s="78">
        <v>1940.71</v>
      </c>
      <c r="C20" s="79">
        <v>40540.26</v>
      </c>
      <c r="D20" s="74">
        <v>3562.44</v>
      </c>
      <c r="E20" s="134">
        <f t="shared" si="0"/>
        <v>46043.41</v>
      </c>
      <c r="F20" s="52">
        <v>40540.26</v>
      </c>
      <c r="G20" s="52">
        <v>0</v>
      </c>
      <c r="H20" s="52">
        <v>0</v>
      </c>
      <c r="I20" s="52">
        <v>0</v>
      </c>
      <c r="J20" s="52">
        <v>0</v>
      </c>
      <c r="K20" s="52">
        <v>0</v>
      </c>
      <c r="L20" s="52">
        <v>0</v>
      </c>
      <c r="M20" s="52">
        <v>1940.71</v>
      </c>
      <c r="N20" s="52">
        <v>0</v>
      </c>
      <c r="O20" s="58"/>
      <c r="P20" s="58"/>
      <c r="Q20" s="58"/>
      <c r="R20" s="58"/>
      <c r="S20" s="54"/>
      <c r="T20" s="135">
        <f t="shared" si="1"/>
        <v>42480.97</v>
      </c>
      <c r="U20" s="214">
        <f t="shared" si="2"/>
        <v>-3562.4400000000023</v>
      </c>
    </row>
    <row r="21" spans="1:21" x14ac:dyDescent="0.3">
      <c r="A21" s="205" t="s">
        <v>3188</v>
      </c>
      <c r="B21" s="78">
        <v>6041.94</v>
      </c>
      <c r="C21" s="79">
        <v>33935.32</v>
      </c>
      <c r="D21" s="74">
        <v>122.21</v>
      </c>
      <c r="E21" s="134">
        <f t="shared" si="0"/>
        <v>40099.47</v>
      </c>
      <c r="F21" s="52">
        <v>33935.32</v>
      </c>
      <c r="G21" s="52">
        <v>0</v>
      </c>
      <c r="H21" s="52">
        <v>0</v>
      </c>
      <c r="I21" s="52">
        <v>0</v>
      </c>
      <c r="J21" s="52">
        <v>0</v>
      </c>
      <c r="K21" s="52">
        <v>0</v>
      </c>
      <c r="L21" s="52">
        <v>0</v>
      </c>
      <c r="M21" s="52">
        <v>6041.94</v>
      </c>
      <c r="N21" s="52">
        <v>0</v>
      </c>
      <c r="O21" s="58"/>
      <c r="P21" s="58"/>
      <c r="Q21" s="58"/>
      <c r="R21" s="58"/>
      <c r="S21" s="54"/>
      <c r="T21" s="135">
        <f t="shared" si="1"/>
        <v>39977.26</v>
      </c>
      <c r="U21" s="214">
        <f t="shared" si="2"/>
        <v>-122.20999999999913</v>
      </c>
    </row>
    <row r="22" spans="1:21" ht="16.2" thickBot="1" x14ac:dyDescent="0.35">
      <c r="A22" s="206" t="s">
        <v>3189</v>
      </c>
      <c r="B22" s="78">
        <v>3647.52</v>
      </c>
      <c r="C22" s="79">
        <v>26399.75</v>
      </c>
      <c r="D22" s="207">
        <v>109.41</v>
      </c>
      <c r="E22" s="208">
        <f t="shared" si="0"/>
        <v>30156.68</v>
      </c>
      <c r="F22" s="52">
        <v>26399.75</v>
      </c>
      <c r="G22" s="52">
        <v>0</v>
      </c>
      <c r="H22" s="52">
        <v>0</v>
      </c>
      <c r="I22" s="52">
        <v>0</v>
      </c>
      <c r="J22" s="52">
        <v>0</v>
      </c>
      <c r="K22" s="52">
        <v>0</v>
      </c>
      <c r="L22" s="52">
        <v>0</v>
      </c>
      <c r="M22" s="52">
        <v>3647.52</v>
      </c>
      <c r="N22" s="52">
        <v>0</v>
      </c>
      <c r="O22" s="210"/>
      <c r="P22" s="210"/>
      <c r="Q22" s="210"/>
      <c r="R22" s="210"/>
      <c r="S22" s="211"/>
      <c r="T22" s="215">
        <f t="shared" si="1"/>
        <v>30047.27</v>
      </c>
      <c r="U22" s="216">
        <f t="shared" si="2"/>
        <v>-109.40999999999985</v>
      </c>
    </row>
    <row r="23" spans="1:21" ht="16.2" thickBot="1" x14ac:dyDescent="0.35">
      <c r="A23" s="199" t="s">
        <v>24</v>
      </c>
      <c r="B23" s="200">
        <f>SUM(B11:B22)</f>
        <v>60156.380000000005</v>
      </c>
      <c r="C23" s="200">
        <f>SUM(C11:C22)</f>
        <v>411322.85000000003</v>
      </c>
      <c r="D23" s="200">
        <f t="shared" ref="D23:N23" si="3">SUM(D11:D22)</f>
        <v>4396.24</v>
      </c>
      <c r="E23" s="201">
        <f>SUM(E11:E22)</f>
        <v>475875.46999999991</v>
      </c>
      <c r="F23" s="202">
        <f>SUM(F11:F22)</f>
        <v>411032.85000000003</v>
      </c>
      <c r="G23" s="202">
        <f>SUM(G11:G22)</f>
        <v>0</v>
      </c>
      <c r="H23" s="202">
        <f>SUM(H11:H22)</f>
        <v>0</v>
      </c>
      <c r="I23" s="200">
        <f t="shared" si="3"/>
        <v>0</v>
      </c>
      <c r="J23" s="200">
        <f t="shared" si="3"/>
        <v>0</v>
      </c>
      <c r="K23" s="200">
        <f t="shared" si="3"/>
        <v>0</v>
      </c>
      <c r="L23" s="200">
        <f>SUM(L11:L22)</f>
        <v>0</v>
      </c>
      <c r="M23" s="246">
        <f>SUM(M11:M22)</f>
        <v>55053.880000000005</v>
      </c>
      <c r="N23" s="201">
        <f t="shared" si="3"/>
        <v>0</v>
      </c>
      <c r="O23" s="201"/>
      <c r="P23" s="201"/>
      <c r="Q23" s="201"/>
      <c r="R23" s="201"/>
      <c r="S23" s="201">
        <f>SUM(S11:S22)</f>
        <v>0</v>
      </c>
      <c r="T23" s="201">
        <f>SUM(T11:T22)</f>
        <v>466086.73</v>
      </c>
      <c r="U23" s="242">
        <f>SUM(U11:U22)</f>
        <v>-9788.7400000000016</v>
      </c>
    </row>
    <row r="24" spans="1:21" ht="16.2" thickTop="1" x14ac:dyDescent="0.3"/>
    <row r="26" spans="1:21" x14ac:dyDescent="0.3">
      <c r="A26" s="93" t="s">
        <v>3225</v>
      </c>
      <c r="B26" s="49"/>
    </row>
    <row r="27" spans="1:21" x14ac:dyDescent="0.3">
      <c r="A27" s="100" t="s">
        <v>3226</v>
      </c>
      <c r="B27" s="143" t="s">
        <v>3227</v>
      </c>
    </row>
    <row r="28" spans="1:21" x14ac:dyDescent="0.3">
      <c r="A28" s="101" t="s">
        <v>3229</v>
      </c>
      <c r="B28" s="99" t="s">
        <v>3230</v>
      </c>
    </row>
    <row r="29" spans="1:21" x14ac:dyDescent="0.3">
      <c r="A29" s="145" t="s">
        <v>3231</v>
      </c>
      <c r="B29" s="99" t="s">
        <v>3232</v>
      </c>
    </row>
    <row r="30" spans="1:21" x14ac:dyDescent="0.3">
      <c r="A30" s="96" t="s">
        <v>3228</v>
      </c>
      <c r="B30" s="95" t="s">
        <v>3233</v>
      </c>
    </row>
    <row r="31" spans="1:21" x14ac:dyDescent="0.3">
      <c r="A31" s="96"/>
      <c r="B31" s="95"/>
    </row>
    <row r="32" spans="1:21" x14ac:dyDescent="0.3">
      <c r="A32" s="96"/>
      <c r="B32" s="95"/>
    </row>
    <row r="33" spans="1:2" x14ac:dyDescent="0.3">
      <c r="A33" s="90" t="s">
        <v>3222</v>
      </c>
      <c r="B33" s="91"/>
    </row>
    <row r="34" spans="1:2" x14ac:dyDescent="0.3">
      <c r="A34" s="91" t="s">
        <v>3223</v>
      </c>
      <c r="B34" s="91"/>
    </row>
    <row r="35" spans="1:2" x14ac:dyDescent="0.3">
      <c r="A35" s="92" t="s">
        <v>3224</v>
      </c>
      <c r="B35" s="97"/>
    </row>
  </sheetData>
  <mergeCells count="12">
    <mergeCell ref="A1:U2"/>
    <mergeCell ref="A3:U3"/>
    <mergeCell ref="U4:U6"/>
    <mergeCell ref="T4:T6"/>
    <mergeCell ref="A8:A10"/>
    <mergeCell ref="B8:D8"/>
    <mergeCell ref="F8:S8"/>
    <mergeCell ref="B9:B10"/>
    <mergeCell ref="C9:C10"/>
    <mergeCell ref="D9:D10"/>
    <mergeCell ref="F9:K9"/>
    <mergeCell ref="L9:N9"/>
  </mergeCells>
  <dataValidations count="1">
    <dataValidation type="list" errorStyle="information" showInputMessage="1" showErrorMessage="1" error="Estas utilizando una marca adicional a las preestablecidas._x000a__x000a_" sqref="A27" xr:uid="{00000000-0002-0000-0400-000000000000}">
      <formula1>"Q,R,8,"</formula1>
    </dataValidation>
  </dataValidations>
  <hyperlinks>
    <hyperlink ref="M1" location="Índice_Anexos_ICT!A1" display="Índice" xr:uid="{00000000-0004-0000-0400-000000000000}"/>
  </hyperlinks>
  <pageMargins left="0.59055118110236227" right="0.59055118110236227" top="0.74803149606299213" bottom="0.78740157480314965" header="0.31496062992125984" footer="0.31496062992125984"/>
  <pageSetup paperSize="9" scale="90" orientation="landscape" verticalDpi="2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8BA1D-875C-4658-9CD1-7DC0F0B30ECF}">
  <dimension ref="B2:E53"/>
  <sheetViews>
    <sheetView workbookViewId="0">
      <selection activeCell="E45" sqref="E45:E46"/>
    </sheetView>
  </sheetViews>
  <sheetFormatPr baseColWidth="10" defaultRowHeight="13.2" x14ac:dyDescent="0.25"/>
  <cols>
    <col min="2" max="2" width="15.109375" bestFit="1" customWidth="1"/>
    <col min="3" max="4" width="14.6640625" bestFit="1" customWidth="1"/>
    <col min="5" max="5" width="15.44140625" bestFit="1" customWidth="1"/>
  </cols>
  <sheetData>
    <row r="2" spans="2:5" x14ac:dyDescent="0.25">
      <c r="B2" s="47" t="s">
        <v>3265</v>
      </c>
    </row>
    <row r="4" spans="2:5" ht="15.6" x14ac:dyDescent="0.25">
      <c r="B4" s="383" t="s">
        <v>3200</v>
      </c>
      <c r="C4" s="247" t="s">
        <v>3204</v>
      </c>
      <c r="D4" s="247" t="s">
        <v>3207</v>
      </c>
      <c r="E4" s="383" t="s">
        <v>3208</v>
      </c>
    </row>
    <row r="5" spans="2:5" ht="15.6" x14ac:dyDescent="0.25">
      <c r="B5" s="383"/>
      <c r="C5" s="247" t="s">
        <v>3209</v>
      </c>
      <c r="D5" s="247" t="s">
        <v>3209</v>
      </c>
      <c r="E5" s="383"/>
    </row>
    <row r="6" spans="2:5" ht="15" x14ac:dyDescent="0.25">
      <c r="B6" s="248" t="s">
        <v>3178</v>
      </c>
      <c r="C6" s="249">
        <v>94451.150000000009</v>
      </c>
      <c r="D6" s="249">
        <v>93437.82</v>
      </c>
      <c r="E6" s="250">
        <f>+C6-D6</f>
        <v>1013.3300000000017</v>
      </c>
    </row>
    <row r="7" spans="2:5" ht="15" x14ac:dyDescent="0.25">
      <c r="B7" s="248" t="s">
        <v>3179</v>
      </c>
      <c r="C7" s="249">
        <v>138947.37</v>
      </c>
      <c r="D7" s="249">
        <v>138947.37</v>
      </c>
      <c r="E7" s="250">
        <f t="shared" ref="E7:E17" si="0">+C7-D7</f>
        <v>0</v>
      </c>
    </row>
    <row r="8" spans="2:5" ht="15" x14ac:dyDescent="0.25">
      <c r="B8" s="248" t="s">
        <v>3180</v>
      </c>
      <c r="C8" s="249">
        <v>141619.36000000002</v>
      </c>
      <c r="D8" s="249">
        <v>156079.03</v>
      </c>
      <c r="E8" s="250">
        <f t="shared" si="0"/>
        <v>-14459.669999999984</v>
      </c>
    </row>
    <row r="9" spans="2:5" ht="15" x14ac:dyDescent="0.25">
      <c r="B9" s="248" t="s">
        <v>3181</v>
      </c>
      <c r="C9" s="249">
        <v>82982.64</v>
      </c>
      <c r="D9" s="249">
        <v>78857.53</v>
      </c>
      <c r="E9" s="250">
        <f t="shared" si="0"/>
        <v>4125.1100000000006</v>
      </c>
    </row>
    <row r="10" spans="2:5" ht="15" x14ac:dyDescent="0.25">
      <c r="B10" s="248" t="s">
        <v>3182</v>
      </c>
      <c r="C10" s="249">
        <v>79705.279999999984</v>
      </c>
      <c r="D10" s="249">
        <v>91250.52</v>
      </c>
      <c r="E10" s="250">
        <f t="shared" si="0"/>
        <v>-11545.24000000002</v>
      </c>
    </row>
    <row r="11" spans="2:5" ht="15" x14ac:dyDescent="0.25">
      <c r="B11" s="248" t="s">
        <v>3183</v>
      </c>
      <c r="C11" s="249">
        <v>166182.44</v>
      </c>
      <c r="D11" s="249">
        <v>86518.16</v>
      </c>
      <c r="E11" s="250">
        <f t="shared" si="0"/>
        <v>79664.28</v>
      </c>
    </row>
    <row r="12" spans="2:5" ht="15" x14ac:dyDescent="0.25">
      <c r="B12" s="248" t="s">
        <v>3184</v>
      </c>
      <c r="C12" s="249">
        <v>67156.89</v>
      </c>
      <c r="D12" s="249">
        <v>85296.15</v>
      </c>
      <c r="E12" s="250">
        <f t="shared" si="0"/>
        <v>-18139.259999999995</v>
      </c>
    </row>
    <row r="13" spans="2:5" ht="15" x14ac:dyDescent="0.25">
      <c r="B13" s="248" t="s">
        <v>3185</v>
      </c>
      <c r="C13" s="249">
        <v>101004.61</v>
      </c>
      <c r="D13" s="249">
        <v>113290.58</v>
      </c>
      <c r="E13" s="250">
        <f t="shared" si="0"/>
        <v>-12285.970000000001</v>
      </c>
    </row>
    <row r="14" spans="2:5" ht="15" x14ac:dyDescent="0.25">
      <c r="B14" s="248" t="s">
        <v>3186</v>
      </c>
      <c r="C14" s="249">
        <v>75776.13</v>
      </c>
      <c r="D14" s="249">
        <v>89782.88</v>
      </c>
      <c r="E14" s="250">
        <f t="shared" si="0"/>
        <v>-14006.75</v>
      </c>
    </row>
    <row r="15" spans="2:5" ht="15" x14ac:dyDescent="0.25">
      <c r="B15" s="248" t="s">
        <v>3187</v>
      </c>
      <c r="C15" s="249">
        <v>83266.570000000007</v>
      </c>
      <c r="D15" s="249">
        <v>99898.96</v>
      </c>
      <c r="E15" s="250">
        <f t="shared" si="0"/>
        <v>-16632.39</v>
      </c>
    </row>
    <row r="16" spans="2:5" ht="15" x14ac:dyDescent="0.25">
      <c r="B16" s="248" t="s">
        <v>3188</v>
      </c>
      <c r="C16" s="249">
        <v>49015.67</v>
      </c>
      <c r="D16" s="249">
        <v>60480.160000000003</v>
      </c>
      <c r="E16" s="250">
        <f t="shared" si="0"/>
        <v>-11464.490000000005</v>
      </c>
    </row>
    <row r="17" spans="2:5" ht="15" x14ac:dyDescent="0.25">
      <c r="B17" s="248" t="s">
        <v>3189</v>
      </c>
      <c r="C17" s="249">
        <v>119915.55999999998</v>
      </c>
      <c r="D17" s="249">
        <v>131514.36000000002</v>
      </c>
      <c r="E17" s="250">
        <f t="shared" si="0"/>
        <v>-11598.800000000032</v>
      </c>
    </row>
    <row r="20" spans="2:5" x14ac:dyDescent="0.25">
      <c r="B20" s="47" t="s">
        <v>3266</v>
      </c>
    </row>
    <row r="22" spans="2:5" ht="15.6" x14ac:dyDescent="0.25">
      <c r="B22" s="383" t="s">
        <v>3200</v>
      </c>
      <c r="C22" s="247" t="s">
        <v>3204</v>
      </c>
      <c r="D22" s="247" t="s">
        <v>3267</v>
      </c>
      <c r="E22" s="383" t="s">
        <v>3208</v>
      </c>
    </row>
    <row r="23" spans="2:5" ht="15.6" x14ac:dyDescent="0.25">
      <c r="B23" s="383"/>
      <c r="C23" s="247" t="s">
        <v>3209</v>
      </c>
      <c r="D23" s="247" t="s">
        <v>3209</v>
      </c>
      <c r="E23" s="383"/>
    </row>
    <row r="24" spans="2:5" ht="15" x14ac:dyDescent="0.25">
      <c r="B24" s="248" t="s">
        <v>3178</v>
      </c>
      <c r="C24" s="249"/>
      <c r="D24" s="249"/>
      <c r="E24" s="249">
        <f>+C24-D24</f>
        <v>0</v>
      </c>
    </row>
    <row r="25" spans="2:5" ht="15" x14ac:dyDescent="0.25">
      <c r="B25" s="248" t="s">
        <v>3179</v>
      </c>
      <c r="C25" s="249"/>
      <c r="D25" s="249"/>
      <c r="E25" s="249">
        <f t="shared" ref="E25:E35" si="1">+C25-D25</f>
        <v>0</v>
      </c>
    </row>
    <row r="26" spans="2:5" ht="15" x14ac:dyDescent="0.25">
      <c r="B26" s="248" t="s">
        <v>3180</v>
      </c>
      <c r="C26" s="249"/>
      <c r="D26" s="249"/>
      <c r="E26" s="249">
        <f t="shared" si="1"/>
        <v>0</v>
      </c>
    </row>
    <row r="27" spans="2:5" ht="15" x14ac:dyDescent="0.25">
      <c r="B27" s="248" t="s">
        <v>3181</v>
      </c>
      <c r="C27" s="249"/>
      <c r="D27" s="249"/>
      <c r="E27" s="249">
        <f t="shared" si="1"/>
        <v>0</v>
      </c>
    </row>
    <row r="28" spans="2:5" ht="15" x14ac:dyDescent="0.25">
      <c r="B28" s="248" t="s">
        <v>3182</v>
      </c>
      <c r="C28" s="249"/>
      <c r="D28" s="249"/>
      <c r="E28" s="249">
        <f t="shared" si="1"/>
        <v>0</v>
      </c>
    </row>
    <row r="29" spans="2:5" ht="15" x14ac:dyDescent="0.25">
      <c r="B29" s="248" t="s">
        <v>3183</v>
      </c>
      <c r="C29" s="249"/>
      <c r="D29" s="249"/>
      <c r="E29" s="249">
        <f t="shared" si="1"/>
        <v>0</v>
      </c>
    </row>
    <row r="30" spans="2:5" ht="15" x14ac:dyDescent="0.25">
      <c r="B30" s="248" t="s">
        <v>3184</v>
      </c>
      <c r="C30" s="249"/>
      <c r="D30" s="249"/>
      <c r="E30" s="249">
        <f t="shared" si="1"/>
        <v>0</v>
      </c>
    </row>
    <row r="31" spans="2:5" ht="15" x14ac:dyDescent="0.25">
      <c r="B31" s="248" t="s">
        <v>3185</v>
      </c>
      <c r="C31" s="249"/>
      <c r="D31" s="249"/>
      <c r="E31" s="249">
        <f t="shared" si="1"/>
        <v>0</v>
      </c>
    </row>
    <row r="32" spans="2:5" ht="15" x14ac:dyDescent="0.25">
      <c r="B32" s="248" t="s">
        <v>3186</v>
      </c>
      <c r="C32" s="249"/>
      <c r="D32" s="249"/>
      <c r="E32" s="249">
        <f t="shared" si="1"/>
        <v>0</v>
      </c>
    </row>
    <row r="33" spans="2:5" ht="15" x14ac:dyDescent="0.25">
      <c r="B33" s="248" t="s">
        <v>3187</v>
      </c>
      <c r="C33" s="249"/>
      <c r="D33" s="249"/>
      <c r="E33" s="249">
        <f t="shared" si="1"/>
        <v>0</v>
      </c>
    </row>
    <row r="34" spans="2:5" ht="15" x14ac:dyDescent="0.25">
      <c r="B34" s="248" t="s">
        <v>3188</v>
      </c>
      <c r="C34" s="249"/>
      <c r="D34" s="249"/>
      <c r="E34" s="249">
        <f t="shared" si="1"/>
        <v>0</v>
      </c>
    </row>
    <row r="35" spans="2:5" ht="15" x14ac:dyDescent="0.25">
      <c r="B35" s="248" t="s">
        <v>3189</v>
      </c>
      <c r="C35" s="249"/>
      <c r="D35" s="249"/>
      <c r="E35" s="249">
        <f t="shared" si="1"/>
        <v>0</v>
      </c>
    </row>
    <row r="38" spans="2:5" x14ac:dyDescent="0.25">
      <c r="B38" s="47" t="s">
        <v>3268</v>
      </c>
    </row>
    <row r="40" spans="2:5" ht="15.6" x14ac:dyDescent="0.25">
      <c r="B40" s="383" t="s">
        <v>3200</v>
      </c>
      <c r="C40" s="247" t="s">
        <v>3207</v>
      </c>
      <c r="D40" s="247" t="s">
        <v>3267</v>
      </c>
      <c r="E40" s="383" t="s">
        <v>3208</v>
      </c>
    </row>
    <row r="41" spans="2:5" ht="15.6" x14ac:dyDescent="0.25">
      <c r="B41" s="383"/>
      <c r="C41" s="247" t="s">
        <v>3209</v>
      </c>
      <c r="D41" s="247" t="s">
        <v>3209</v>
      </c>
      <c r="E41" s="383"/>
    </row>
    <row r="42" spans="2:5" ht="15" x14ac:dyDescent="0.25">
      <c r="B42" s="248" t="s">
        <v>3178</v>
      </c>
      <c r="C42" s="249">
        <v>92347.82</v>
      </c>
      <c r="D42" s="249">
        <v>92479.01</v>
      </c>
      <c r="E42" s="250">
        <f>+C42-D42</f>
        <v>-131.18999999998778</v>
      </c>
    </row>
    <row r="43" spans="2:5" ht="15" x14ac:dyDescent="0.25">
      <c r="B43" s="248" t="s">
        <v>3179</v>
      </c>
      <c r="C43" s="249">
        <v>137594.73000000001</v>
      </c>
      <c r="D43" s="249">
        <v>137705.19</v>
      </c>
      <c r="E43" s="250">
        <f t="shared" ref="E43:E53" si="2">+C43-D43</f>
        <v>-110.45999999999185</v>
      </c>
    </row>
    <row r="44" spans="2:5" ht="15" x14ac:dyDescent="0.25">
      <c r="B44" s="248" t="s">
        <v>3180</v>
      </c>
      <c r="C44" s="249">
        <v>154682.81</v>
      </c>
      <c r="D44" s="249">
        <v>154714.72999999998</v>
      </c>
      <c r="E44" s="250">
        <f t="shared" si="2"/>
        <v>-31.919999999983702</v>
      </c>
    </row>
    <row r="45" spans="2:5" ht="15" x14ac:dyDescent="0.25">
      <c r="B45" s="248" t="s">
        <v>3181</v>
      </c>
      <c r="C45" s="249">
        <v>95861.04</v>
      </c>
      <c r="D45" s="249">
        <v>96066.26</v>
      </c>
      <c r="E45" s="250">
        <f t="shared" si="2"/>
        <v>-205.22000000000116</v>
      </c>
    </row>
    <row r="46" spans="2:5" ht="15" x14ac:dyDescent="0.25">
      <c r="B46" s="248" t="s">
        <v>3182</v>
      </c>
      <c r="C46" s="249">
        <v>90206.840000000011</v>
      </c>
      <c r="D46" s="249">
        <v>90355.32</v>
      </c>
      <c r="E46" s="250">
        <f t="shared" si="2"/>
        <v>-148.47999999999593</v>
      </c>
    </row>
    <row r="47" spans="2:5" ht="15" x14ac:dyDescent="0.25">
      <c r="B47" s="248" t="s">
        <v>3183</v>
      </c>
      <c r="C47" s="249">
        <v>84792.69</v>
      </c>
      <c r="D47" s="249">
        <v>84942.53</v>
      </c>
      <c r="E47" s="250">
        <f t="shared" si="2"/>
        <v>-149.83999999999651</v>
      </c>
    </row>
    <row r="48" spans="2:5" ht="15" x14ac:dyDescent="0.25">
      <c r="B48" s="248" t="s">
        <v>3184</v>
      </c>
      <c r="C48" s="249">
        <v>84041.38</v>
      </c>
      <c r="D48" s="249">
        <v>84189.85</v>
      </c>
      <c r="E48" s="250">
        <f t="shared" si="2"/>
        <v>-148.47000000000116</v>
      </c>
    </row>
    <row r="49" spans="2:5" ht="15" x14ac:dyDescent="0.25">
      <c r="B49" s="248" t="s">
        <v>3185</v>
      </c>
      <c r="C49" s="249">
        <v>111243.07999999999</v>
      </c>
      <c r="D49" s="249">
        <v>111402.09</v>
      </c>
      <c r="E49" s="250">
        <f t="shared" si="2"/>
        <v>-159.01000000000931</v>
      </c>
    </row>
    <row r="50" spans="2:5" ht="15" x14ac:dyDescent="0.25">
      <c r="B50" s="248" t="s">
        <v>3186</v>
      </c>
      <c r="C50" s="249">
        <v>87952.65</v>
      </c>
      <c r="D50" s="249">
        <v>88094.12999999999</v>
      </c>
      <c r="E50" s="250">
        <f t="shared" si="2"/>
        <v>-141.47999999999593</v>
      </c>
    </row>
    <row r="51" spans="2:5" ht="15" x14ac:dyDescent="0.25">
      <c r="B51" s="248" t="s">
        <v>3187</v>
      </c>
      <c r="C51" s="249">
        <v>97136.04</v>
      </c>
      <c r="D51" s="249">
        <v>97262.12</v>
      </c>
      <c r="E51" s="250">
        <f t="shared" si="2"/>
        <v>-126.08000000000175</v>
      </c>
    </row>
    <row r="52" spans="2:5" ht="15" x14ac:dyDescent="0.25">
      <c r="B52" s="248" t="s">
        <v>3188</v>
      </c>
      <c r="C52" s="249">
        <v>59306.640000000007</v>
      </c>
      <c r="D52" s="249">
        <v>59424.430000000008</v>
      </c>
      <c r="E52" s="250">
        <f t="shared" si="2"/>
        <v>-117.79000000000087</v>
      </c>
    </row>
    <row r="53" spans="2:5" ht="15" x14ac:dyDescent="0.25">
      <c r="B53" s="248" t="s">
        <v>3189</v>
      </c>
      <c r="C53" s="249">
        <v>130173.73</v>
      </c>
      <c r="D53" s="249">
        <v>130325.48000000001</v>
      </c>
      <c r="E53" s="250">
        <f t="shared" si="2"/>
        <v>-151.75000000001455</v>
      </c>
    </row>
  </sheetData>
  <mergeCells count="6">
    <mergeCell ref="B4:B5"/>
    <mergeCell ref="E4:E5"/>
    <mergeCell ref="B22:B23"/>
    <mergeCell ref="E22:E23"/>
    <mergeCell ref="B40:B41"/>
    <mergeCell ref="E40:E4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4BC2-6ABC-4DE8-9350-61C4F74C1E7E}">
  <dimension ref="C2:F16"/>
  <sheetViews>
    <sheetView workbookViewId="0">
      <selection activeCell="J10" sqref="J10"/>
    </sheetView>
  </sheetViews>
  <sheetFormatPr baseColWidth="10" defaultRowHeight="13.2" x14ac:dyDescent="0.25"/>
  <cols>
    <col min="4" max="4" width="15" customWidth="1"/>
    <col min="5" max="5" width="15.6640625" customWidth="1"/>
    <col min="6" max="6" width="15.77734375" customWidth="1"/>
  </cols>
  <sheetData>
    <row r="2" spans="3:6" ht="13.8" x14ac:dyDescent="0.25">
      <c r="C2" s="259" t="s">
        <v>3274</v>
      </c>
    </row>
    <row r="3" spans="3:6" ht="13.8" thickBot="1" x14ac:dyDescent="0.3"/>
    <row r="4" spans="3:6" ht="42" thickBot="1" x14ac:dyDescent="0.3">
      <c r="C4" s="255" t="s">
        <v>11</v>
      </c>
      <c r="D4" s="256" t="s">
        <v>3270</v>
      </c>
      <c r="E4" s="256" t="s">
        <v>3271</v>
      </c>
      <c r="F4" s="256" t="s">
        <v>3272</v>
      </c>
    </row>
    <row r="5" spans="3:6" ht="14.4" thickBot="1" x14ac:dyDescent="0.3">
      <c r="C5" s="257" t="s">
        <v>12</v>
      </c>
      <c r="D5" s="258"/>
      <c r="E5" s="258"/>
      <c r="F5" s="258" t="s">
        <v>3273</v>
      </c>
    </row>
    <row r="6" spans="3:6" ht="14.4" thickBot="1" x14ac:dyDescent="0.3">
      <c r="C6" s="257" t="s">
        <v>13</v>
      </c>
      <c r="D6" s="258"/>
      <c r="E6" s="258"/>
      <c r="F6" s="258" t="s">
        <v>3273</v>
      </c>
    </row>
    <row r="7" spans="3:6" ht="14.4" thickBot="1" x14ac:dyDescent="0.3">
      <c r="C7" s="257" t="s">
        <v>14</v>
      </c>
      <c r="D7" s="258"/>
      <c r="E7" s="258"/>
      <c r="F7" s="258" t="s">
        <v>3273</v>
      </c>
    </row>
    <row r="8" spans="3:6" ht="14.4" thickBot="1" x14ac:dyDescent="0.3">
      <c r="C8" s="257" t="s">
        <v>15</v>
      </c>
      <c r="D8" s="258"/>
      <c r="E8" s="258"/>
      <c r="F8" s="258" t="s">
        <v>3273</v>
      </c>
    </row>
    <row r="9" spans="3:6" ht="14.4" thickBot="1" x14ac:dyDescent="0.3">
      <c r="C9" s="257" t="s">
        <v>16</v>
      </c>
      <c r="D9" s="258"/>
      <c r="E9" s="258"/>
      <c r="F9" s="258" t="s">
        <v>3273</v>
      </c>
    </row>
    <row r="10" spans="3:6" ht="14.4" thickBot="1" x14ac:dyDescent="0.3">
      <c r="C10" s="257" t="s">
        <v>17</v>
      </c>
      <c r="D10" s="258"/>
      <c r="E10" s="258"/>
      <c r="F10" s="258" t="s">
        <v>3273</v>
      </c>
    </row>
    <row r="11" spans="3:6" ht="14.4" thickBot="1" x14ac:dyDescent="0.3">
      <c r="C11" s="257" t="s">
        <v>18</v>
      </c>
      <c r="D11" s="258"/>
      <c r="E11" s="258"/>
      <c r="F11" s="258" t="s">
        <v>3273</v>
      </c>
    </row>
    <row r="12" spans="3:6" ht="14.4" thickBot="1" x14ac:dyDescent="0.3">
      <c r="C12" s="257" t="s">
        <v>19</v>
      </c>
      <c r="D12" s="258"/>
      <c r="E12" s="258"/>
      <c r="F12" s="258" t="s">
        <v>3273</v>
      </c>
    </row>
    <row r="13" spans="3:6" ht="14.4" thickBot="1" x14ac:dyDescent="0.3">
      <c r="C13" s="257" t="s">
        <v>20</v>
      </c>
      <c r="D13" s="258"/>
      <c r="E13" s="258"/>
      <c r="F13" s="258" t="s">
        <v>3273</v>
      </c>
    </row>
    <row r="14" spans="3:6" ht="14.4" thickBot="1" x14ac:dyDescent="0.3">
      <c r="C14" s="257" t="s">
        <v>21</v>
      </c>
      <c r="D14" s="258"/>
      <c r="E14" s="258"/>
      <c r="F14" s="258" t="s">
        <v>3273</v>
      </c>
    </row>
    <row r="15" spans="3:6" ht="14.4" thickBot="1" x14ac:dyDescent="0.3">
      <c r="C15" s="257" t="s">
        <v>22</v>
      </c>
      <c r="D15" s="258"/>
      <c r="E15" s="258"/>
      <c r="F15" s="258" t="s">
        <v>3273</v>
      </c>
    </row>
    <row r="16" spans="3:6" ht="14.4" thickBot="1" x14ac:dyDescent="0.3">
      <c r="C16" s="257" t="s">
        <v>23</v>
      </c>
      <c r="D16" s="258"/>
      <c r="E16" s="258"/>
      <c r="F16" s="258" t="s">
        <v>3273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865"/>
  <sheetViews>
    <sheetView topLeftCell="C1" workbookViewId="0">
      <selection activeCell="D1" sqref="D1"/>
    </sheetView>
  </sheetViews>
  <sheetFormatPr baseColWidth="10" defaultColWidth="11.44140625" defaultRowHeight="13.2" outlineLevelRow="2" x14ac:dyDescent="0.25"/>
  <cols>
    <col min="10" max="10" width="31.6640625" customWidth="1"/>
    <col min="11" max="11" width="0" hidden="1" customWidth="1"/>
    <col min="17" max="17" width="11.88671875" bestFit="1" customWidth="1"/>
  </cols>
  <sheetData>
    <row r="1" spans="1:15" x14ac:dyDescent="0.25">
      <c r="B1" s="38" t="s">
        <v>207</v>
      </c>
      <c r="C1" s="38" t="s">
        <v>208</v>
      </c>
      <c r="D1" s="38" t="s">
        <v>209</v>
      </c>
      <c r="E1" s="38" t="s">
        <v>209</v>
      </c>
      <c r="F1" s="38" t="s">
        <v>208</v>
      </c>
      <c r="G1" s="38" t="s">
        <v>210</v>
      </c>
      <c r="H1" s="38" t="s">
        <v>210</v>
      </c>
      <c r="I1" s="38" t="s">
        <v>208</v>
      </c>
      <c r="J1" s="38" t="s">
        <v>208</v>
      </c>
      <c r="K1" s="38" t="s">
        <v>208</v>
      </c>
      <c r="L1" s="38" t="s">
        <v>208</v>
      </c>
      <c r="M1" s="39" t="s">
        <v>208</v>
      </c>
      <c r="N1" s="39" t="s">
        <v>208</v>
      </c>
      <c r="O1" s="39" t="s">
        <v>208</v>
      </c>
    </row>
    <row r="2" spans="1:15" x14ac:dyDescent="0.25">
      <c r="A2" s="46" t="s">
        <v>11</v>
      </c>
      <c r="B2" s="38" t="s">
        <v>211</v>
      </c>
      <c r="C2" s="38" t="s">
        <v>212</v>
      </c>
      <c r="D2" s="38" t="s">
        <v>208</v>
      </c>
      <c r="E2" s="38" t="s">
        <v>208</v>
      </c>
      <c r="F2" s="38" t="s">
        <v>213</v>
      </c>
      <c r="G2" s="38" t="s">
        <v>214</v>
      </c>
      <c r="H2" s="38" t="s">
        <v>208</v>
      </c>
      <c r="I2" s="38" t="s">
        <v>208</v>
      </c>
      <c r="J2" s="38" t="s">
        <v>215</v>
      </c>
      <c r="K2" s="38" t="s">
        <v>215</v>
      </c>
      <c r="L2" s="38" t="s">
        <v>208</v>
      </c>
      <c r="M2" s="39" t="s">
        <v>216</v>
      </c>
      <c r="N2" s="39" t="s">
        <v>217</v>
      </c>
      <c r="O2" s="39"/>
    </row>
    <row r="3" spans="1:15" outlineLevel="1" x14ac:dyDescent="0.25">
      <c r="B3" s="38" t="s">
        <v>208</v>
      </c>
      <c r="C3" s="38" t="s">
        <v>219</v>
      </c>
      <c r="D3" s="38" t="s">
        <v>219</v>
      </c>
      <c r="E3" s="38" t="s">
        <v>219</v>
      </c>
      <c r="F3" s="38" t="s">
        <v>208</v>
      </c>
      <c r="G3" s="38" t="s">
        <v>208</v>
      </c>
      <c r="H3" s="38" t="s">
        <v>208</v>
      </c>
      <c r="I3" s="38" t="s">
        <v>208</v>
      </c>
      <c r="J3" s="38" t="s">
        <v>208</v>
      </c>
      <c r="K3" s="38" t="s">
        <v>208</v>
      </c>
      <c r="L3" s="38" t="s">
        <v>220</v>
      </c>
      <c r="M3" s="39">
        <v>274044.31</v>
      </c>
      <c r="N3" s="39">
        <v>274044.31</v>
      </c>
      <c r="O3" s="39"/>
    </row>
    <row r="4" spans="1:15" hidden="1" outlineLevel="2" x14ac:dyDescent="0.25">
      <c r="A4" s="46" t="s">
        <v>12</v>
      </c>
      <c r="B4" s="38" t="s">
        <v>221</v>
      </c>
      <c r="C4" s="38" t="s">
        <v>222</v>
      </c>
      <c r="D4" s="38" t="s">
        <v>208</v>
      </c>
      <c r="E4" s="38" t="s">
        <v>208</v>
      </c>
      <c r="F4" s="38" t="s">
        <v>223</v>
      </c>
      <c r="G4" s="40">
        <v>6461468</v>
      </c>
      <c r="H4" s="38" t="s">
        <v>208</v>
      </c>
      <c r="I4" s="38" t="s">
        <v>208</v>
      </c>
      <c r="J4" s="38" t="s">
        <v>224</v>
      </c>
      <c r="K4" s="38" t="s">
        <v>224</v>
      </c>
      <c r="L4" s="38" t="s">
        <v>208</v>
      </c>
      <c r="M4" s="39">
        <v>7.07</v>
      </c>
      <c r="N4" s="39" t="s">
        <v>208</v>
      </c>
      <c r="O4" s="39"/>
    </row>
    <row r="5" spans="1:15" hidden="1" outlineLevel="2" x14ac:dyDescent="0.25">
      <c r="A5" s="46" t="s">
        <v>12</v>
      </c>
      <c r="B5" s="38" t="s">
        <v>221</v>
      </c>
      <c r="C5" s="38" t="s">
        <v>225</v>
      </c>
      <c r="D5" s="38" t="s">
        <v>208</v>
      </c>
      <c r="E5" s="38" t="s">
        <v>208</v>
      </c>
      <c r="F5" s="38" t="s">
        <v>226</v>
      </c>
      <c r="G5" s="40">
        <v>6286044</v>
      </c>
      <c r="H5" s="38" t="s">
        <v>208</v>
      </c>
      <c r="I5" s="38" t="s">
        <v>208</v>
      </c>
      <c r="J5" s="38" t="s">
        <v>227</v>
      </c>
      <c r="K5" s="38" t="s">
        <v>227</v>
      </c>
      <c r="L5" s="38" t="s">
        <v>208</v>
      </c>
      <c r="M5" s="39">
        <v>2.5499999999999998</v>
      </c>
      <c r="N5" s="39" t="s">
        <v>208</v>
      </c>
      <c r="O5" s="39"/>
    </row>
    <row r="6" spans="1:15" hidden="1" outlineLevel="2" x14ac:dyDescent="0.25">
      <c r="A6" s="46" t="s">
        <v>12</v>
      </c>
      <c r="B6" s="38" t="s">
        <v>221</v>
      </c>
      <c r="C6" s="38" t="s">
        <v>228</v>
      </c>
      <c r="D6" s="38" t="s">
        <v>208</v>
      </c>
      <c r="E6" s="38" t="s">
        <v>208</v>
      </c>
      <c r="F6" s="38" t="s">
        <v>229</v>
      </c>
      <c r="G6" s="40">
        <v>11039403</v>
      </c>
      <c r="H6" s="38" t="s">
        <v>208</v>
      </c>
      <c r="I6" s="38" t="s">
        <v>208</v>
      </c>
      <c r="J6" s="38" t="s">
        <v>230</v>
      </c>
      <c r="K6" s="38" t="s">
        <v>230</v>
      </c>
      <c r="L6" s="38" t="s">
        <v>208</v>
      </c>
      <c r="M6" s="39">
        <v>1.58</v>
      </c>
      <c r="N6" s="39" t="s">
        <v>208</v>
      </c>
      <c r="O6" s="39"/>
    </row>
    <row r="7" spans="1:15" hidden="1" outlineLevel="2" x14ac:dyDescent="0.25">
      <c r="A7" s="46" t="s">
        <v>12</v>
      </c>
      <c r="B7" s="38" t="s">
        <v>231</v>
      </c>
      <c r="C7" s="38" t="s">
        <v>232</v>
      </c>
      <c r="D7" s="38" t="s">
        <v>208</v>
      </c>
      <c r="E7" s="38" t="s">
        <v>208</v>
      </c>
      <c r="F7" s="38" t="s">
        <v>233</v>
      </c>
      <c r="G7" s="40">
        <v>271802</v>
      </c>
      <c r="H7" s="38" t="s">
        <v>208</v>
      </c>
      <c r="I7" s="38" t="s">
        <v>208</v>
      </c>
      <c r="J7" s="38" t="s">
        <v>234</v>
      </c>
      <c r="K7" s="38" t="s">
        <v>234</v>
      </c>
      <c r="L7" s="38" t="s">
        <v>208</v>
      </c>
      <c r="M7" s="39">
        <v>0.43</v>
      </c>
      <c r="N7" s="39" t="s">
        <v>208</v>
      </c>
      <c r="O7" s="39"/>
    </row>
    <row r="8" spans="1:15" hidden="1" outlineLevel="2" x14ac:dyDescent="0.25">
      <c r="A8" s="46" t="s">
        <v>12</v>
      </c>
      <c r="B8" s="38" t="s">
        <v>231</v>
      </c>
      <c r="C8" s="38" t="s">
        <v>235</v>
      </c>
      <c r="D8" s="38" t="s">
        <v>208</v>
      </c>
      <c r="E8" s="38" t="s">
        <v>208</v>
      </c>
      <c r="F8" s="38" t="s">
        <v>236</v>
      </c>
      <c r="G8" s="40">
        <v>226626</v>
      </c>
      <c r="H8" s="38" t="s">
        <v>208</v>
      </c>
      <c r="I8" s="38" t="s">
        <v>208</v>
      </c>
      <c r="J8" s="38" t="s">
        <v>237</v>
      </c>
      <c r="K8" s="38" t="s">
        <v>237</v>
      </c>
      <c r="L8" s="38" t="s">
        <v>208</v>
      </c>
      <c r="M8" s="39">
        <v>3.21</v>
      </c>
      <c r="N8" s="39" t="s">
        <v>208</v>
      </c>
      <c r="O8" s="39"/>
    </row>
    <row r="9" spans="1:15" hidden="1" outlineLevel="2" x14ac:dyDescent="0.25">
      <c r="A9" s="46" t="s">
        <v>12</v>
      </c>
      <c r="B9" s="38" t="s">
        <v>231</v>
      </c>
      <c r="C9" s="38" t="s">
        <v>238</v>
      </c>
      <c r="D9" s="38" t="s">
        <v>208</v>
      </c>
      <c r="E9" s="38" t="s">
        <v>208</v>
      </c>
      <c r="F9" s="38" t="s">
        <v>239</v>
      </c>
      <c r="G9" s="40">
        <v>149</v>
      </c>
      <c r="H9" s="38" t="s">
        <v>208</v>
      </c>
      <c r="I9" s="38" t="s">
        <v>208</v>
      </c>
      <c r="J9" s="38" t="s">
        <v>240</v>
      </c>
      <c r="K9" s="38" t="s">
        <v>240</v>
      </c>
      <c r="L9" s="38" t="s">
        <v>208</v>
      </c>
      <c r="M9" s="39">
        <v>58.52</v>
      </c>
      <c r="N9" s="39" t="s">
        <v>208</v>
      </c>
      <c r="O9" s="39"/>
    </row>
    <row r="10" spans="1:15" hidden="1" outlineLevel="2" x14ac:dyDescent="0.25">
      <c r="A10" s="46" t="s">
        <v>12</v>
      </c>
      <c r="B10" s="38" t="s">
        <v>231</v>
      </c>
      <c r="C10" s="38" t="s">
        <v>241</v>
      </c>
      <c r="D10" s="38" t="s">
        <v>208</v>
      </c>
      <c r="E10" s="38" t="s">
        <v>208</v>
      </c>
      <c r="F10" s="38" t="s">
        <v>242</v>
      </c>
      <c r="G10" s="40">
        <v>35716</v>
      </c>
      <c r="H10" s="38" t="s">
        <v>208</v>
      </c>
      <c r="I10" s="38" t="s">
        <v>208</v>
      </c>
      <c r="J10" s="38" t="s">
        <v>243</v>
      </c>
      <c r="K10" s="38" t="s">
        <v>243</v>
      </c>
      <c r="L10" s="38" t="s">
        <v>208</v>
      </c>
      <c r="M10" s="39">
        <v>4.4400000000000004</v>
      </c>
      <c r="N10" s="39" t="s">
        <v>208</v>
      </c>
      <c r="O10" s="39"/>
    </row>
    <row r="11" spans="1:15" hidden="1" outlineLevel="2" x14ac:dyDescent="0.25">
      <c r="A11" s="46" t="s">
        <v>12</v>
      </c>
      <c r="B11" s="38" t="s">
        <v>231</v>
      </c>
      <c r="C11" s="38" t="s">
        <v>244</v>
      </c>
      <c r="D11" s="38" t="s">
        <v>208</v>
      </c>
      <c r="E11" s="38" t="s">
        <v>208</v>
      </c>
      <c r="F11" s="38" t="s">
        <v>245</v>
      </c>
      <c r="G11" s="40">
        <v>35700</v>
      </c>
      <c r="H11" s="38" t="s">
        <v>208</v>
      </c>
      <c r="I11" s="38" t="s">
        <v>208</v>
      </c>
      <c r="J11" s="38" t="s">
        <v>246</v>
      </c>
      <c r="K11" s="38" t="s">
        <v>246</v>
      </c>
      <c r="L11" s="38" t="s">
        <v>208</v>
      </c>
      <c r="M11" s="39">
        <v>25.17</v>
      </c>
      <c r="N11" s="39" t="s">
        <v>208</v>
      </c>
      <c r="O11" s="39"/>
    </row>
    <row r="12" spans="1:15" hidden="1" outlineLevel="2" x14ac:dyDescent="0.25">
      <c r="A12" s="46" t="s">
        <v>12</v>
      </c>
      <c r="B12" s="38" t="s">
        <v>231</v>
      </c>
      <c r="C12" s="38" t="s">
        <v>247</v>
      </c>
      <c r="D12" s="38" t="s">
        <v>208</v>
      </c>
      <c r="E12" s="38" t="s">
        <v>208</v>
      </c>
      <c r="F12" s="38" t="s">
        <v>248</v>
      </c>
      <c r="G12" s="40">
        <v>26108</v>
      </c>
      <c r="H12" s="38" t="s">
        <v>208</v>
      </c>
      <c r="I12" s="38" t="s">
        <v>208</v>
      </c>
      <c r="J12" s="38" t="s">
        <v>249</v>
      </c>
      <c r="K12" s="38" t="s">
        <v>249</v>
      </c>
      <c r="L12" s="38" t="s">
        <v>208</v>
      </c>
      <c r="M12" s="39">
        <v>2.14</v>
      </c>
      <c r="N12" s="39" t="s">
        <v>208</v>
      </c>
      <c r="O12" s="39"/>
    </row>
    <row r="13" spans="1:15" hidden="1" outlineLevel="2" x14ac:dyDescent="0.25">
      <c r="A13" s="46" t="s">
        <v>12</v>
      </c>
      <c r="B13" s="38" t="s">
        <v>231</v>
      </c>
      <c r="C13" s="38" t="s">
        <v>250</v>
      </c>
      <c r="D13" s="38" t="s">
        <v>208</v>
      </c>
      <c r="E13" s="38" t="s">
        <v>208</v>
      </c>
      <c r="F13" s="38" t="s">
        <v>251</v>
      </c>
      <c r="G13" s="40">
        <v>56914</v>
      </c>
      <c r="H13" s="38" t="s">
        <v>208</v>
      </c>
      <c r="I13" s="38" t="s">
        <v>208</v>
      </c>
      <c r="J13" s="38" t="s">
        <v>252</v>
      </c>
      <c r="K13" s="38" t="s">
        <v>252</v>
      </c>
      <c r="L13" s="38" t="s">
        <v>208</v>
      </c>
      <c r="M13" s="39">
        <v>6.35</v>
      </c>
      <c r="N13" s="39" t="s">
        <v>208</v>
      </c>
      <c r="O13" s="39"/>
    </row>
    <row r="14" spans="1:15" hidden="1" outlineLevel="2" x14ac:dyDescent="0.25">
      <c r="A14" s="46" t="s">
        <v>12</v>
      </c>
      <c r="B14" s="38" t="s">
        <v>231</v>
      </c>
      <c r="C14" s="38" t="s">
        <v>253</v>
      </c>
      <c r="D14" s="38" t="s">
        <v>208</v>
      </c>
      <c r="E14" s="38" t="s">
        <v>208</v>
      </c>
      <c r="F14" s="38" t="s">
        <v>254</v>
      </c>
      <c r="G14" s="40">
        <v>982348</v>
      </c>
      <c r="H14" s="38" t="s">
        <v>208</v>
      </c>
      <c r="I14" s="38" t="s">
        <v>208</v>
      </c>
      <c r="J14" s="38" t="s">
        <v>255</v>
      </c>
      <c r="K14" s="38" t="s">
        <v>255</v>
      </c>
      <c r="L14" s="38" t="s">
        <v>208</v>
      </c>
      <c r="M14" s="39">
        <v>3</v>
      </c>
      <c r="N14" s="39" t="s">
        <v>208</v>
      </c>
      <c r="O14" s="39"/>
    </row>
    <row r="15" spans="1:15" hidden="1" outlineLevel="2" x14ac:dyDescent="0.25">
      <c r="A15" s="46" t="s">
        <v>12</v>
      </c>
      <c r="B15" s="38" t="s">
        <v>231</v>
      </c>
      <c r="C15" s="38" t="s">
        <v>256</v>
      </c>
      <c r="D15" s="38" t="s">
        <v>208</v>
      </c>
      <c r="E15" s="38" t="s">
        <v>208</v>
      </c>
      <c r="F15" s="38" t="s">
        <v>257</v>
      </c>
      <c r="G15" s="40">
        <v>2926</v>
      </c>
      <c r="H15" s="38" t="s">
        <v>208</v>
      </c>
      <c r="I15" s="38" t="s">
        <v>208</v>
      </c>
      <c r="J15" s="38" t="s">
        <v>258</v>
      </c>
      <c r="K15" s="38" t="s">
        <v>258</v>
      </c>
      <c r="L15" s="38" t="s">
        <v>208</v>
      </c>
      <c r="M15" s="39">
        <v>1.61</v>
      </c>
      <c r="N15" s="39" t="s">
        <v>208</v>
      </c>
      <c r="O15" s="39"/>
    </row>
    <row r="16" spans="1:15" hidden="1" outlineLevel="2" x14ac:dyDescent="0.25">
      <c r="A16" s="46" t="s">
        <v>12</v>
      </c>
      <c r="B16" s="38" t="s">
        <v>259</v>
      </c>
      <c r="C16" s="38" t="s">
        <v>260</v>
      </c>
      <c r="D16" s="38" t="s">
        <v>208</v>
      </c>
      <c r="E16" s="38" t="s">
        <v>208</v>
      </c>
      <c r="F16" s="38" t="s">
        <v>261</v>
      </c>
      <c r="G16" s="40">
        <v>180031</v>
      </c>
      <c r="H16" s="38" t="s">
        <v>208</v>
      </c>
      <c r="I16" s="38" t="s">
        <v>208</v>
      </c>
      <c r="J16" s="38" t="s">
        <v>262</v>
      </c>
      <c r="K16" s="38" t="s">
        <v>262</v>
      </c>
      <c r="L16" s="38" t="s">
        <v>208</v>
      </c>
      <c r="M16" s="39">
        <v>0.33</v>
      </c>
      <c r="N16" s="39" t="s">
        <v>208</v>
      </c>
      <c r="O16" s="39"/>
    </row>
    <row r="17" spans="1:15" hidden="1" outlineLevel="2" x14ac:dyDescent="0.25">
      <c r="A17" s="46" t="s">
        <v>12</v>
      </c>
      <c r="B17" s="38" t="s">
        <v>259</v>
      </c>
      <c r="C17" s="38" t="s">
        <v>263</v>
      </c>
      <c r="D17" s="38" t="s">
        <v>208</v>
      </c>
      <c r="E17" s="38" t="s">
        <v>208</v>
      </c>
      <c r="F17" s="38" t="s">
        <v>264</v>
      </c>
      <c r="G17" s="40">
        <v>401</v>
      </c>
      <c r="H17" s="38" t="s">
        <v>208</v>
      </c>
      <c r="I17" s="38" t="s">
        <v>208</v>
      </c>
      <c r="J17" s="38" t="s">
        <v>265</v>
      </c>
      <c r="K17" s="38" t="s">
        <v>265</v>
      </c>
      <c r="L17" s="38" t="s">
        <v>208</v>
      </c>
      <c r="M17" s="39">
        <v>54</v>
      </c>
      <c r="N17" s="39" t="s">
        <v>208</v>
      </c>
      <c r="O17" s="39"/>
    </row>
    <row r="18" spans="1:15" hidden="1" outlineLevel="2" x14ac:dyDescent="0.25">
      <c r="A18" s="46" t="s">
        <v>12</v>
      </c>
      <c r="B18" s="38" t="s">
        <v>259</v>
      </c>
      <c r="C18" s="38" t="s">
        <v>266</v>
      </c>
      <c r="D18" s="38" t="s">
        <v>208</v>
      </c>
      <c r="E18" s="38" t="s">
        <v>208</v>
      </c>
      <c r="F18" s="38" t="s">
        <v>267</v>
      </c>
      <c r="G18" s="40">
        <v>402</v>
      </c>
      <c r="H18" s="38" t="s">
        <v>208</v>
      </c>
      <c r="I18" s="38" t="s">
        <v>208</v>
      </c>
      <c r="J18" s="38" t="s">
        <v>268</v>
      </c>
      <c r="K18" s="38" t="s">
        <v>268</v>
      </c>
      <c r="L18" s="38" t="s">
        <v>208</v>
      </c>
      <c r="M18" s="39">
        <v>54</v>
      </c>
      <c r="N18" s="39" t="s">
        <v>208</v>
      </c>
      <c r="O18" s="39"/>
    </row>
    <row r="19" spans="1:15" hidden="1" outlineLevel="2" x14ac:dyDescent="0.25">
      <c r="A19" s="46" t="s">
        <v>12</v>
      </c>
      <c r="B19" s="38" t="s">
        <v>259</v>
      </c>
      <c r="C19" s="38" t="s">
        <v>269</v>
      </c>
      <c r="D19" s="38" t="s">
        <v>208</v>
      </c>
      <c r="E19" s="38" t="s">
        <v>208</v>
      </c>
      <c r="F19" s="38" t="s">
        <v>270</v>
      </c>
      <c r="G19" s="40">
        <v>2235</v>
      </c>
      <c r="H19" s="38" t="s">
        <v>208</v>
      </c>
      <c r="I19" s="38" t="s">
        <v>208</v>
      </c>
      <c r="J19" s="38" t="s">
        <v>271</v>
      </c>
      <c r="K19" s="38" t="s">
        <v>271</v>
      </c>
      <c r="L19" s="38" t="s">
        <v>208</v>
      </c>
      <c r="M19" s="39">
        <v>48</v>
      </c>
      <c r="N19" s="39" t="s">
        <v>208</v>
      </c>
      <c r="O19" s="39"/>
    </row>
    <row r="20" spans="1:15" hidden="1" outlineLevel="2" x14ac:dyDescent="0.25">
      <c r="A20" s="46" t="s">
        <v>12</v>
      </c>
      <c r="B20" s="38" t="s">
        <v>259</v>
      </c>
      <c r="C20" s="38" t="s">
        <v>272</v>
      </c>
      <c r="D20" s="38" t="s">
        <v>208</v>
      </c>
      <c r="E20" s="38" t="s">
        <v>208</v>
      </c>
      <c r="F20" s="38" t="s">
        <v>273</v>
      </c>
      <c r="G20" s="40">
        <v>83991551</v>
      </c>
      <c r="H20" s="38" t="s">
        <v>208</v>
      </c>
      <c r="I20" s="38" t="s">
        <v>208</v>
      </c>
      <c r="J20" s="38" t="s">
        <v>274</v>
      </c>
      <c r="K20" s="38" t="s">
        <v>274</v>
      </c>
      <c r="L20" s="38" t="s">
        <v>208</v>
      </c>
      <c r="M20" s="39">
        <v>1.75</v>
      </c>
      <c r="N20" s="39" t="s">
        <v>208</v>
      </c>
      <c r="O20" s="39"/>
    </row>
    <row r="21" spans="1:15" hidden="1" outlineLevel="2" x14ac:dyDescent="0.25">
      <c r="A21" s="46" t="s">
        <v>12</v>
      </c>
      <c r="B21" s="38" t="s">
        <v>259</v>
      </c>
      <c r="C21" s="38" t="s">
        <v>275</v>
      </c>
      <c r="D21" s="38" t="s">
        <v>208</v>
      </c>
      <c r="E21" s="38" t="s">
        <v>208</v>
      </c>
      <c r="F21" s="38" t="s">
        <v>276</v>
      </c>
      <c r="G21" s="40">
        <v>83991552</v>
      </c>
      <c r="H21" s="38" t="s">
        <v>208</v>
      </c>
      <c r="I21" s="38" t="s">
        <v>208</v>
      </c>
      <c r="J21" s="38" t="s">
        <v>277</v>
      </c>
      <c r="K21" s="38" t="s">
        <v>277</v>
      </c>
      <c r="L21" s="38" t="s">
        <v>208</v>
      </c>
      <c r="M21" s="39">
        <v>4.25</v>
      </c>
      <c r="N21" s="39" t="s">
        <v>208</v>
      </c>
      <c r="O21" s="39"/>
    </row>
    <row r="22" spans="1:15" hidden="1" outlineLevel="2" x14ac:dyDescent="0.25">
      <c r="A22" s="46" t="s">
        <v>12</v>
      </c>
      <c r="B22" s="38" t="s">
        <v>259</v>
      </c>
      <c r="C22" s="38" t="s">
        <v>278</v>
      </c>
      <c r="D22" s="38" t="s">
        <v>208</v>
      </c>
      <c r="E22" s="38" t="s">
        <v>208</v>
      </c>
      <c r="F22" s="38" t="s">
        <v>279</v>
      </c>
      <c r="G22" s="40">
        <v>83991553</v>
      </c>
      <c r="H22" s="38" t="s">
        <v>208</v>
      </c>
      <c r="I22" s="38" t="s">
        <v>208</v>
      </c>
      <c r="J22" s="38" t="s">
        <v>280</v>
      </c>
      <c r="K22" s="38" t="s">
        <v>280</v>
      </c>
      <c r="L22" s="38" t="s">
        <v>208</v>
      </c>
      <c r="M22" s="39">
        <v>1.95</v>
      </c>
      <c r="N22" s="39" t="s">
        <v>208</v>
      </c>
      <c r="O22" s="39"/>
    </row>
    <row r="23" spans="1:15" hidden="1" outlineLevel="2" x14ac:dyDescent="0.25">
      <c r="A23" s="46" t="s">
        <v>12</v>
      </c>
      <c r="B23" s="38" t="s">
        <v>259</v>
      </c>
      <c r="C23" s="38" t="s">
        <v>281</v>
      </c>
      <c r="D23" s="38" t="s">
        <v>208</v>
      </c>
      <c r="E23" s="38" t="s">
        <v>208</v>
      </c>
      <c r="F23" s="38" t="s">
        <v>282</v>
      </c>
      <c r="G23" s="40">
        <v>84164625</v>
      </c>
      <c r="H23" s="38" t="s">
        <v>208</v>
      </c>
      <c r="I23" s="38" t="s">
        <v>208</v>
      </c>
      <c r="J23" s="38" t="s">
        <v>283</v>
      </c>
      <c r="K23" s="38" t="s">
        <v>283</v>
      </c>
      <c r="L23" s="38" t="s">
        <v>208</v>
      </c>
      <c r="M23" s="39">
        <v>2.02</v>
      </c>
      <c r="N23" s="39" t="s">
        <v>208</v>
      </c>
      <c r="O23" s="39"/>
    </row>
    <row r="24" spans="1:15" hidden="1" outlineLevel="2" x14ac:dyDescent="0.25">
      <c r="A24" s="46" t="s">
        <v>12</v>
      </c>
      <c r="B24" s="38" t="s">
        <v>284</v>
      </c>
      <c r="C24" s="38" t="s">
        <v>285</v>
      </c>
      <c r="D24" s="38" t="s">
        <v>208</v>
      </c>
      <c r="E24" s="38" t="s">
        <v>208</v>
      </c>
      <c r="F24" s="38" t="s">
        <v>286</v>
      </c>
      <c r="G24" s="40">
        <v>14907466</v>
      </c>
      <c r="H24" s="38" t="s">
        <v>208</v>
      </c>
      <c r="I24" s="38" t="s">
        <v>208</v>
      </c>
      <c r="J24" s="38" t="s">
        <v>287</v>
      </c>
      <c r="K24" s="38" t="s">
        <v>287</v>
      </c>
      <c r="L24" s="38" t="s">
        <v>208</v>
      </c>
      <c r="M24" s="39">
        <v>45.34</v>
      </c>
      <c r="N24" s="39" t="s">
        <v>208</v>
      </c>
      <c r="O24" s="39"/>
    </row>
    <row r="25" spans="1:15" hidden="1" outlineLevel="2" x14ac:dyDescent="0.25">
      <c r="A25" s="46" t="s">
        <v>12</v>
      </c>
      <c r="B25" s="38" t="s">
        <v>284</v>
      </c>
      <c r="C25" s="38" t="s">
        <v>288</v>
      </c>
      <c r="D25" s="38" t="s">
        <v>208</v>
      </c>
      <c r="E25" s="38" t="s">
        <v>208</v>
      </c>
      <c r="F25" s="38" t="s">
        <v>289</v>
      </c>
      <c r="G25" s="40">
        <v>231215</v>
      </c>
      <c r="H25" s="38" t="s">
        <v>208</v>
      </c>
      <c r="I25" s="38" t="s">
        <v>208</v>
      </c>
      <c r="J25" s="38" t="s">
        <v>290</v>
      </c>
      <c r="K25" s="38" t="s">
        <v>290</v>
      </c>
      <c r="L25" s="38" t="s">
        <v>208</v>
      </c>
      <c r="M25" s="39">
        <v>2.11</v>
      </c>
      <c r="N25" s="39" t="s">
        <v>208</v>
      </c>
      <c r="O25" s="39"/>
    </row>
    <row r="26" spans="1:15" hidden="1" outlineLevel="2" x14ac:dyDescent="0.25">
      <c r="A26" s="46" t="s">
        <v>12</v>
      </c>
      <c r="B26" s="38" t="s">
        <v>291</v>
      </c>
      <c r="C26" s="38" t="s">
        <v>292</v>
      </c>
      <c r="D26" s="38" t="s">
        <v>208</v>
      </c>
      <c r="E26" s="38" t="s">
        <v>208</v>
      </c>
      <c r="F26" s="38" t="s">
        <v>293</v>
      </c>
      <c r="G26" s="40">
        <v>5219</v>
      </c>
      <c r="H26" s="38" t="s">
        <v>208</v>
      </c>
      <c r="I26" s="38" t="s">
        <v>208</v>
      </c>
      <c r="J26" s="38" t="s">
        <v>294</v>
      </c>
      <c r="K26" s="38" t="s">
        <v>294</v>
      </c>
      <c r="L26" s="38" t="s">
        <v>208</v>
      </c>
      <c r="M26" s="39">
        <v>119.36</v>
      </c>
      <c r="N26" s="39" t="s">
        <v>208</v>
      </c>
      <c r="O26" s="39"/>
    </row>
    <row r="27" spans="1:15" hidden="1" outlineLevel="2" x14ac:dyDescent="0.25">
      <c r="A27" s="46" t="s">
        <v>12</v>
      </c>
      <c r="B27" s="38" t="s">
        <v>295</v>
      </c>
      <c r="C27" s="38" t="s">
        <v>296</v>
      </c>
      <c r="D27" s="38" t="s">
        <v>208</v>
      </c>
      <c r="E27" s="38" t="s">
        <v>208</v>
      </c>
      <c r="F27" s="38" t="s">
        <v>297</v>
      </c>
      <c r="G27" s="40">
        <v>296945</v>
      </c>
      <c r="H27" s="38" t="s">
        <v>208</v>
      </c>
      <c r="I27" s="38" t="s">
        <v>208</v>
      </c>
      <c r="J27" s="38" t="s">
        <v>298</v>
      </c>
      <c r="K27" s="38" t="s">
        <v>298</v>
      </c>
      <c r="L27" s="38" t="s">
        <v>208</v>
      </c>
      <c r="M27" s="39">
        <v>0.32</v>
      </c>
      <c r="N27" s="39" t="s">
        <v>208</v>
      </c>
      <c r="O27" s="39"/>
    </row>
    <row r="28" spans="1:15" hidden="1" outlineLevel="2" x14ac:dyDescent="0.25">
      <c r="A28" s="46" t="s">
        <v>12</v>
      </c>
      <c r="B28" s="38" t="s">
        <v>295</v>
      </c>
      <c r="C28" s="38" t="s">
        <v>299</v>
      </c>
      <c r="D28" s="38" t="s">
        <v>208</v>
      </c>
      <c r="E28" s="38" t="s">
        <v>208</v>
      </c>
      <c r="F28" s="38" t="s">
        <v>300</v>
      </c>
      <c r="G28" s="40">
        <v>162180</v>
      </c>
      <c r="H28" s="38" t="s">
        <v>208</v>
      </c>
      <c r="I28" s="38" t="s">
        <v>208</v>
      </c>
      <c r="J28" s="38" t="s">
        <v>301</v>
      </c>
      <c r="K28" s="38" t="s">
        <v>301</v>
      </c>
      <c r="L28" s="38" t="s">
        <v>208</v>
      </c>
      <c r="M28" s="39">
        <v>16.57</v>
      </c>
      <c r="N28" s="39" t="s">
        <v>208</v>
      </c>
      <c r="O28" s="39"/>
    </row>
    <row r="29" spans="1:15" hidden="1" outlineLevel="2" x14ac:dyDescent="0.25">
      <c r="A29" s="46" t="s">
        <v>12</v>
      </c>
      <c r="B29" s="38" t="s">
        <v>302</v>
      </c>
      <c r="C29" s="38" t="s">
        <v>303</v>
      </c>
      <c r="D29" s="38" t="s">
        <v>208</v>
      </c>
      <c r="E29" s="38" t="s">
        <v>208</v>
      </c>
      <c r="F29" s="38" t="s">
        <v>304</v>
      </c>
      <c r="G29" s="40">
        <v>5285</v>
      </c>
      <c r="H29" s="38" t="s">
        <v>208</v>
      </c>
      <c r="I29" s="38" t="s">
        <v>208</v>
      </c>
      <c r="J29" s="38" t="s">
        <v>305</v>
      </c>
      <c r="K29" s="38" t="s">
        <v>305</v>
      </c>
      <c r="L29" s="38" t="s">
        <v>208</v>
      </c>
      <c r="M29" s="39">
        <v>119.36</v>
      </c>
      <c r="N29" s="39" t="s">
        <v>208</v>
      </c>
      <c r="O29" s="39"/>
    </row>
    <row r="30" spans="1:15" hidden="1" outlineLevel="2" x14ac:dyDescent="0.25">
      <c r="A30" s="46" t="s">
        <v>12</v>
      </c>
      <c r="B30" s="38" t="s">
        <v>302</v>
      </c>
      <c r="C30" s="38" t="s">
        <v>306</v>
      </c>
      <c r="D30" s="38" t="s">
        <v>208</v>
      </c>
      <c r="E30" s="38" t="s">
        <v>208</v>
      </c>
      <c r="F30" s="38" t="s">
        <v>307</v>
      </c>
      <c r="G30" s="40">
        <v>5286</v>
      </c>
      <c r="H30" s="38" t="s">
        <v>208</v>
      </c>
      <c r="I30" s="38" t="s">
        <v>208</v>
      </c>
      <c r="J30" s="38" t="s">
        <v>308</v>
      </c>
      <c r="K30" s="38" t="s">
        <v>308</v>
      </c>
      <c r="L30" s="38" t="s">
        <v>208</v>
      </c>
      <c r="M30" s="39">
        <v>119.36</v>
      </c>
      <c r="N30" s="39" t="s">
        <v>208</v>
      </c>
      <c r="O30" s="39"/>
    </row>
    <row r="31" spans="1:15" hidden="1" outlineLevel="2" x14ac:dyDescent="0.25">
      <c r="A31" s="46" t="s">
        <v>12</v>
      </c>
      <c r="B31" s="38" t="s">
        <v>309</v>
      </c>
      <c r="C31" s="38" t="s">
        <v>310</v>
      </c>
      <c r="D31" s="38" t="s">
        <v>208</v>
      </c>
      <c r="E31" s="38" t="s">
        <v>208</v>
      </c>
      <c r="F31" s="38" t="s">
        <v>311</v>
      </c>
      <c r="G31" s="40">
        <v>1777</v>
      </c>
      <c r="H31" s="38" t="s">
        <v>208</v>
      </c>
      <c r="I31" s="38" t="s">
        <v>208</v>
      </c>
      <c r="J31" s="38" t="s">
        <v>312</v>
      </c>
      <c r="K31" s="38" t="s">
        <v>312</v>
      </c>
      <c r="L31" s="38" t="s">
        <v>208</v>
      </c>
      <c r="M31" s="39">
        <v>8.76</v>
      </c>
      <c r="N31" s="39" t="s">
        <v>208</v>
      </c>
      <c r="O31" s="39"/>
    </row>
    <row r="32" spans="1:15" hidden="1" outlineLevel="2" x14ac:dyDescent="0.25">
      <c r="A32" s="46" t="s">
        <v>12</v>
      </c>
      <c r="B32" s="38" t="s">
        <v>309</v>
      </c>
      <c r="C32" s="38" t="s">
        <v>313</v>
      </c>
      <c r="D32" s="38" t="s">
        <v>208</v>
      </c>
      <c r="E32" s="38" t="s">
        <v>208</v>
      </c>
      <c r="F32" s="38" t="s">
        <v>314</v>
      </c>
      <c r="G32" s="40">
        <v>387452</v>
      </c>
      <c r="H32" s="38" t="s">
        <v>208</v>
      </c>
      <c r="I32" s="38" t="s">
        <v>208</v>
      </c>
      <c r="J32" s="38" t="s">
        <v>315</v>
      </c>
      <c r="K32" s="38" t="s">
        <v>315</v>
      </c>
      <c r="L32" s="38" t="s">
        <v>208</v>
      </c>
      <c r="M32" s="39">
        <v>0.43</v>
      </c>
      <c r="N32" s="39" t="s">
        <v>208</v>
      </c>
      <c r="O32" s="39"/>
    </row>
    <row r="33" spans="1:15" hidden="1" outlineLevel="2" x14ac:dyDescent="0.25">
      <c r="A33" s="46" t="s">
        <v>12</v>
      </c>
      <c r="B33" s="38" t="s">
        <v>316</v>
      </c>
      <c r="C33" s="38" t="s">
        <v>317</v>
      </c>
      <c r="D33" s="38" t="s">
        <v>208</v>
      </c>
      <c r="E33" s="38" t="s">
        <v>208</v>
      </c>
      <c r="F33" s="38" t="s">
        <v>318</v>
      </c>
      <c r="G33" s="40">
        <v>171043</v>
      </c>
      <c r="H33" s="38" t="s">
        <v>208</v>
      </c>
      <c r="I33" s="38" t="s">
        <v>208</v>
      </c>
      <c r="J33" s="38" t="s">
        <v>319</v>
      </c>
      <c r="K33" s="38" t="s">
        <v>319</v>
      </c>
      <c r="L33" s="38" t="s">
        <v>208</v>
      </c>
      <c r="M33" s="39">
        <v>1.32</v>
      </c>
      <c r="N33" s="39" t="s">
        <v>208</v>
      </c>
      <c r="O33" s="39"/>
    </row>
    <row r="34" spans="1:15" hidden="1" outlineLevel="2" x14ac:dyDescent="0.25">
      <c r="A34" s="46" t="s">
        <v>12</v>
      </c>
      <c r="B34" s="38" t="s">
        <v>316</v>
      </c>
      <c r="C34" s="38" t="s">
        <v>320</v>
      </c>
      <c r="D34" s="38" t="s">
        <v>208</v>
      </c>
      <c r="E34" s="38" t="s">
        <v>208</v>
      </c>
      <c r="F34" s="38" t="s">
        <v>321</v>
      </c>
      <c r="G34" s="40">
        <v>5349</v>
      </c>
      <c r="H34" s="38" t="s">
        <v>208</v>
      </c>
      <c r="I34" s="38" t="s">
        <v>208</v>
      </c>
      <c r="J34" s="38" t="s">
        <v>322</v>
      </c>
      <c r="K34" s="38" t="s">
        <v>322</v>
      </c>
      <c r="L34" s="38" t="s">
        <v>208</v>
      </c>
      <c r="M34" s="39">
        <v>10.119999999999999</v>
      </c>
      <c r="N34" s="39" t="s">
        <v>208</v>
      </c>
      <c r="O34" s="39"/>
    </row>
    <row r="35" spans="1:15" hidden="1" outlineLevel="2" x14ac:dyDescent="0.25">
      <c r="A35" s="46" t="s">
        <v>12</v>
      </c>
      <c r="B35" s="38" t="s">
        <v>316</v>
      </c>
      <c r="C35" s="38" t="s">
        <v>323</v>
      </c>
      <c r="D35" s="38" t="s">
        <v>208</v>
      </c>
      <c r="E35" s="38" t="s">
        <v>208</v>
      </c>
      <c r="F35" s="38" t="s">
        <v>324</v>
      </c>
      <c r="G35" s="40">
        <v>5350</v>
      </c>
      <c r="H35" s="38" t="s">
        <v>208</v>
      </c>
      <c r="I35" s="38" t="s">
        <v>208</v>
      </c>
      <c r="J35" s="38" t="s">
        <v>325</v>
      </c>
      <c r="K35" s="38" t="s">
        <v>325</v>
      </c>
      <c r="L35" s="38" t="s">
        <v>208</v>
      </c>
      <c r="M35" s="39">
        <v>13.49</v>
      </c>
      <c r="N35" s="39" t="s">
        <v>208</v>
      </c>
      <c r="O35" s="39"/>
    </row>
    <row r="36" spans="1:15" hidden="1" outlineLevel="2" x14ac:dyDescent="0.25">
      <c r="A36" s="46" t="s">
        <v>12</v>
      </c>
      <c r="B36" s="38" t="s">
        <v>316</v>
      </c>
      <c r="C36" s="38" t="s">
        <v>326</v>
      </c>
      <c r="D36" s="38" t="s">
        <v>208</v>
      </c>
      <c r="E36" s="38" t="s">
        <v>208</v>
      </c>
      <c r="F36" s="38" t="s">
        <v>327</v>
      </c>
      <c r="G36" s="40">
        <v>11079</v>
      </c>
      <c r="H36" s="38" t="s">
        <v>208</v>
      </c>
      <c r="I36" s="38" t="s">
        <v>208</v>
      </c>
      <c r="J36" s="38" t="s">
        <v>328</v>
      </c>
      <c r="K36" s="38" t="s">
        <v>328</v>
      </c>
      <c r="L36" s="38" t="s">
        <v>208</v>
      </c>
      <c r="M36" s="39">
        <v>4</v>
      </c>
      <c r="N36" s="39" t="s">
        <v>208</v>
      </c>
      <c r="O36" s="39"/>
    </row>
    <row r="37" spans="1:15" hidden="1" outlineLevel="2" x14ac:dyDescent="0.25">
      <c r="A37" s="46" t="s">
        <v>12</v>
      </c>
      <c r="B37" s="38" t="s">
        <v>316</v>
      </c>
      <c r="C37" s="38" t="s">
        <v>329</v>
      </c>
      <c r="D37" s="38" t="s">
        <v>208</v>
      </c>
      <c r="E37" s="38" t="s">
        <v>208</v>
      </c>
      <c r="F37" s="38" t="s">
        <v>330</v>
      </c>
      <c r="G37" s="38" t="s">
        <v>208</v>
      </c>
      <c r="H37" s="38" t="s">
        <v>208</v>
      </c>
      <c r="I37" s="38" t="s">
        <v>208</v>
      </c>
      <c r="J37" s="38" t="s">
        <v>319</v>
      </c>
      <c r="K37" s="38" t="s">
        <v>319</v>
      </c>
      <c r="L37" s="38" t="s">
        <v>208</v>
      </c>
      <c r="M37" s="39" t="s">
        <v>208</v>
      </c>
      <c r="N37" s="39">
        <v>1.32</v>
      </c>
      <c r="O37" s="39"/>
    </row>
    <row r="38" spans="1:15" hidden="1" outlineLevel="2" x14ac:dyDescent="0.25">
      <c r="A38" s="46" t="s">
        <v>12</v>
      </c>
      <c r="B38" s="38" t="s">
        <v>331</v>
      </c>
      <c r="C38" s="38" t="s">
        <v>332</v>
      </c>
      <c r="D38" s="38" t="s">
        <v>208</v>
      </c>
      <c r="E38" s="38" t="s">
        <v>208</v>
      </c>
      <c r="F38" s="38" t="s">
        <v>333</v>
      </c>
      <c r="G38" s="40">
        <v>106791</v>
      </c>
      <c r="H38" s="38" t="s">
        <v>208</v>
      </c>
      <c r="I38" s="38" t="s">
        <v>208</v>
      </c>
      <c r="J38" s="38" t="s">
        <v>334</v>
      </c>
      <c r="K38" s="38" t="s">
        <v>334</v>
      </c>
      <c r="L38" s="38" t="s">
        <v>208</v>
      </c>
      <c r="M38" s="39">
        <v>3.18</v>
      </c>
      <c r="N38" s="39" t="s">
        <v>208</v>
      </c>
      <c r="O38" s="39"/>
    </row>
    <row r="39" spans="1:15" hidden="1" outlineLevel="2" x14ac:dyDescent="0.25">
      <c r="A39" s="46" t="s">
        <v>12</v>
      </c>
      <c r="B39" s="38" t="s">
        <v>335</v>
      </c>
      <c r="C39" s="38" t="s">
        <v>336</v>
      </c>
      <c r="D39" s="38" t="s">
        <v>208</v>
      </c>
      <c r="E39" s="38" t="s">
        <v>208</v>
      </c>
      <c r="F39" s="38" t="s">
        <v>337</v>
      </c>
      <c r="G39" s="40">
        <v>5371</v>
      </c>
      <c r="H39" s="38" t="s">
        <v>208</v>
      </c>
      <c r="I39" s="38" t="s">
        <v>208</v>
      </c>
      <c r="J39" s="38" t="s">
        <v>338</v>
      </c>
      <c r="K39" s="38" t="s">
        <v>338</v>
      </c>
      <c r="L39" s="38" t="s">
        <v>208</v>
      </c>
      <c r="M39" s="39">
        <v>122</v>
      </c>
      <c r="N39" s="39" t="s">
        <v>208</v>
      </c>
      <c r="O39" s="39"/>
    </row>
    <row r="40" spans="1:15" hidden="1" outlineLevel="2" x14ac:dyDescent="0.25">
      <c r="A40" s="46" t="s">
        <v>12</v>
      </c>
      <c r="B40" s="38" t="s">
        <v>335</v>
      </c>
      <c r="C40" s="38" t="s">
        <v>339</v>
      </c>
      <c r="D40" s="38" t="s">
        <v>208</v>
      </c>
      <c r="E40" s="38" t="s">
        <v>208</v>
      </c>
      <c r="F40" s="38" t="s">
        <v>340</v>
      </c>
      <c r="G40" s="40">
        <v>172</v>
      </c>
      <c r="H40" s="38" t="s">
        <v>208</v>
      </c>
      <c r="I40" s="38" t="s">
        <v>208</v>
      </c>
      <c r="J40" s="38" t="s">
        <v>341</v>
      </c>
      <c r="K40" s="38" t="s">
        <v>341</v>
      </c>
      <c r="L40" s="38" t="s">
        <v>208</v>
      </c>
      <c r="M40" s="39" t="s">
        <v>208</v>
      </c>
      <c r="N40" s="39">
        <v>122</v>
      </c>
      <c r="O40" s="39"/>
    </row>
    <row r="41" spans="1:15" hidden="1" outlineLevel="2" x14ac:dyDescent="0.25">
      <c r="A41" s="46" t="s">
        <v>12</v>
      </c>
      <c r="B41" s="38" t="s">
        <v>335</v>
      </c>
      <c r="C41" s="38" t="s">
        <v>342</v>
      </c>
      <c r="D41" s="38" t="s">
        <v>208</v>
      </c>
      <c r="E41" s="38" t="s">
        <v>208</v>
      </c>
      <c r="F41" s="38" t="s">
        <v>343</v>
      </c>
      <c r="G41" s="40">
        <v>161176</v>
      </c>
      <c r="H41" s="38" t="s">
        <v>208</v>
      </c>
      <c r="I41" s="38" t="s">
        <v>208</v>
      </c>
      <c r="J41" s="38" t="s">
        <v>344</v>
      </c>
      <c r="K41" s="38" t="s">
        <v>344</v>
      </c>
      <c r="L41" s="38" t="s">
        <v>208</v>
      </c>
      <c r="M41" s="39">
        <v>1.26</v>
      </c>
      <c r="N41" s="39" t="s">
        <v>208</v>
      </c>
      <c r="O41" s="39"/>
    </row>
    <row r="42" spans="1:15" hidden="1" outlineLevel="2" x14ac:dyDescent="0.25">
      <c r="A42" s="46" t="s">
        <v>12</v>
      </c>
      <c r="B42" s="38" t="s">
        <v>345</v>
      </c>
      <c r="C42" s="38" t="s">
        <v>346</v>
      </c>
      <c r="D42" s="38" t="s">
        <v>208</v>
      </c>
      <c r="E42" s="38" t="s">
        <v>208</v>
      </c>
      <c r="F42" s="38" t="s">
        <v>347</v>
      </c>
      <c r="G42" s="40">
        <v>5402</v>
      </c>
      <c r="H42" s="38" t="s">
        <v>208</v>
      </c>
      <c r="I42" s="38" t="s">
        <v>208</v>
      </c>
      <c r="J42" s="38" t="s">
        <v>348</v>
      </c>
      <c r="K42" s="38" t="s">
        <v>348</v>
      </c>
      <c r="L42" s="38" t="s">
        <v>208</v>
      </c>
      <c r="M42" s="39">
        <v>24.71</v>
      </c>
      <c r="N42" s="39" t="s">
        <v>208</v>
      </c>
      <c r="O42" s="39"/>
    </row>
    <row r="43" spans="1:15" hidden="1" outlineLevel="2" x14ac:dyDescent="0.25">
      <c r="A43" s="46" t="s">
        <v>12</v>
      </c>
      <c r="B43" s="38" t="s">
        <v>345</v>
      </c>
      <c r="C43" s="38" t="s">
        <v>349</v>
      </c>
      <c r="D43" s="38" t="s">
        <v>208</v>
      </c>
      <c r="E43" s="38" t="s">
        <v>208</v>
      </c>
      <c r="F43" s="38" t="s">
        <v>350</v>
      </c>
      <c r="G43" s="40">
        <v>5400</v>
      </c>
      <c r="H43" s="38" t="s">
        <v>208</v>
      </c>
      <c r="I43" s="38" t="s">
        <v>208</v>
      </c>
      <c r="J43" s="38" t="s">
        <v>351</v>
      </c>
      <c r="K43" s="38" t="s">
        <v>351</v>
      </c>
      <c r="L43" s="38" t="s">
        <v>208</v>
      </c>
      <c r="M43" s="39">
        <v>119.36</v>
      </c>
      <c r="N43" s="39" t="s">
        <v>208</v>
      </c>
      <c r="O43" s="39"/>
    </row>
    <row r="44" spans="1:15" hidden="1" outlineLevel="2" x14ac:dyDescent="0.25">
      <c r="A44" s="46" t="s">
        <v>12</v>
      </c>
      <c r="B44" s="38" t="s">
        <v>345</v>
      </c>
      <c r="C44" s="38" t="s">
        <v>352</v>
      </c>
      <c r="D44" s="38" t="s">
        <v>208</v>
      </c>
      <c r="E44" s="38" t="s">
        <v>208</v>
      </c>
      <c r="F44" s="38" t="s">
        <v>353</v>
      </c>
      <c r="G44" s="40">
        <v>512</v>
      </c>
      <c r="H44" s="38" t="s">
        <v>208</v>
      </c>
      <c r="I44" s="38" t="s">
        <v>208</v>
      </c>
      <c r="J44" s="38" t="s">
        <v>354</v>
      </c>
      <c r="K44" s="38" t="s">
        <v>354</v>
      </c>
      <c r="L44" s="38" t="s">
        <v>208</v>
      </c>
      <c r="M44" s="39">
        <v>4.9000000000000004</v>
      </c>
      <c r="N44" s="39" t="s">
        <v>208</v>
      </c>
      <c r="O44" s="39"/>
    </row>
    <row r="45" spans="1:15" hidden="1" outlineLevel="2" x14ac:dyDescent="0.25">
      <c r="A45" s="46" t="s">
        <v>12</v>
      </c>
      <c r="B45" s="38" t="s">
        <v>345</v>
      </c>
      <c r="C45" s="38" t="s">
        <v>355</v>
      </c>
      <c r="D45" s="38" t="s">
        <v>208</v>
      </c>
      <c r="E45" s="38" t="s">
        <v>208</v>
      </c>
      <c r="F45" s="38" t="s">
        <v>356</v>
      </c>
      <c r="G45" s="40">
        <v>33137</v>
      </c>
      <c r="H45" s="38" t="s">
        <v>208</v>
      </c>
      <c r="I45" s="38" t="s">
        <v>208</v>
      </c>
      <c r="J45" s="38" t="s">
        <v>357</v>
      </c>
      <c r="K45" s="38" t="s">
        <v>357</v>
      </c>
      <c r="L45" s="38" t="s">
        <v>208</v>
      </c>
      <c r="M45" s="39">
        <v>4.4800000000000004</v>
      </c>
      <c r="N45" s="39" t="s">
        <v>208</v>
      </c>
      <c r="O45" s="39"/>
    </row>
    <row r="46" spans="1:15" hidden="1" outlineLevel="2" x14ac:dyDescent="0.25">
      <c r="A46" s="46" t="s">
        <v>12</v>
      </c>
      <c r="B46" s="38" t="s">
        <v>358</v>
      </c>
      <c r="C46" s="38" t="s">
        <v>359</v>
      </c>
      <c r="D46" s="38" t="s">
        <v>208</v>
      </c>
      <c r="E46" s="38" t="s">
        <v>208</v>
      </c>
      <c r="F46" s="38" t="s">
        <v>360</v>
      </c>
      <c r="G46" s="40">
        <v>79</v>
      </c>
      <c r="H46" s="38" t="s">
        <v>208</v>
      </c>
      <c r="I46" s="38" t="s">
        <v>208</v>
      </c>
      <c r="J46" s="38" t="s">
        <v>361</v>
      </c>
      <c r="K46" s="38" t="s">
        <v>361</v>
      </c>
      <c r="L46" s="38" t="s">
        <v>208</v>
      </c>
      <c r="M46" s="39">
        <v>196.93</v>
      </c>
      <c r="N46" s="39" t="s">
        <v>208</v>
      </c>
      <c r="O46" s="39"/>
    </row>
    <row r="47" spans="1:15" hidden="1" outlineLevel="2" x14ac:dyDescent="0.25">
      <c r="A47" s="46" t="s">
        <v>12</v>
      </c>
      <c r="B47" s="38" t="s">
        <v>358</v>
      </c>
      <c r="C47" s="38" t="s">
        <v>362</v>
      </c>
      <c r="D47" s="38" t="s">
        <v>208</v>
      </c>
      <c r="E47" s="38" t="s">
        <v>208</v>
      </c>
      <c r="F47" s="38" t="s">
        <v>363</v>
      </c>
      <c r="G47" s="40">
        <v>1779</v>
      </c>
      <c r="H47" s="38" t="s">
        <v>208</v>
      </c>
      <c r="I47" s="38" t="s">
        <v>208</v>
      </c>
      <c r="J47" s="38" t="s">
        <v>364</v>
      </c>
      <c r="K47" s="38" t="s">
        <v>364</v>
      </c>
      <c r="L47" s="38" t="s">
        <v>208</v>
      </c>
      <c r="M47" s="39">
        <v>8.76</v>
      </c>
      <c r="N47" s="39" t="s">
        <v>208</v>
      </c>
      <c r="O47" s="39"/>
    </row>
    <row r="48" spans="1:15" hidden="1" outlineLevel="2" x14ac:dyDescent="0.25">
      <c r="A48" s="46" t="s">
        <v>12</v>
      </c>
      <c r="B48" s="38" t="s">
        <v>358</v>
      </c>
      <c r="C48" s="38" t="s">
        <v>365</v>
      </c>
      <c r="D48" s="38" t="s">
        <v>208</v>
      </c>
      <c r="E48" s="38" t="s">
        <v>208</v>
      </c>
      <c r="F48" s="38" t="s">
        <v>366</v>
      </c>
      <c r="G48" s="40">
        <v>33</v>
      </c>
      <c r="H48" s="38" t="s">
        <v>208</v>
      </c>
      <c r="I48" s="38" t="s">
        <v>208</v>
      </c>
      <c r="J48" s="38" t="s">
        <v>367</v>
      </c>
      <c r="K48" s="38" t="s">
        <v>367</v>
      </c>
      <c r="L48" s="38" t="s">
        <v>208</v>
      </c>
      <c r="M48" s="39">
        <v>120</v>
      </c>
      <c r="N48" s="39" t="s">
        <v>208</v>
      </c>
      <c r="O48" s="39"/>
    </row>
    <row r="49" spans="1:15" hidden="1" outlineLevel="2" x14ac:dyDescent="0.25">
      <c r="A49" s="46" t="s">
        <v>12</v>
      </c>
      <c r="B49" s="38" t="s">
        <v>358</v>
      </c>
      <c r="C49" s="38" t="s">
        <v>368</v>
      </c>
      <c r="D49" s="38" t="s">
        <v>208</v>
      </c>
      <c r="E49" s="38" t="s">
        <v>208</v>
      </c>
      <c r="F49" s="38" t="s">
        <v>369</v>
      </c>
      <c r="G49" s="40">
        <v>166202</v>
      </c>
      <c r="H49" s="38" t="s">
        <v>208</v>
      </c>
      <c r="I49" s="38" t="s">
        <v>208</v>
      </c>
      <c r="J49" s="38" t="s">
        <v>370</v>
      </c>
      <c r="K49" s="38" t="s">
        <v>370</v>
      </c>
      <c r="L49" s="38" t="s">
        <v>208</v>
      </c>
      <c r="M49" s="39">
        <v>0.6</v>
      </c>
      <c r="N49" s="39" t="s">
        <v>208</v>
      </c>
      <c r="O49" s="39"/>
    </row>
    <row r="50" spans="1:15" hidden="1" outlineLevel="2" x14ac:dyDescent="0.25">
      <c r="A50" s="46" t="s">
        <v>12</v>
      </c>
      <c r="B50" s="38" t="s">
        <v>371</v>
      </c>
      <c r="C50" s="38" t="s">
        <v>372</v>
      </c>
      <c r="D50" s="38" t="s">
        <v>208</v>
      </c>
      <c r="E50" s="38" t="s">
        <v>208</v>
      </c>
      <c r="F50" s="38" t="s">
        <v>373</v>
      </c>
      <c r="G50" s="40">
        <v>5417</v>
      </c>
      <c r="H50" s="38" t="s">
        <v>208</v>
      </c>
      <c r="I50" s="38" t="s">
        <v>208</v>
      </c>
      <c r="J50" s="38" t="s">
        <v>374</v>
      </c>
      <c r="K50" s="38" t="s">
        <v>374</v>
      </c>
      <c r="L50" s="38" t="s">
        <v>208</v>
      </c>
      <c r="M50" s="39">
        <v>99.71</v>
      </c>
      <c r="N50" s="39" t="s">
        <v>208</v>
      </c>
      <c r="O50" s="39"/>
    </row>
    <row r="51" spans="1:15" hidden="1" outlineLevel="2" x14ac:dyDescent="0.25">
      <c r="A51" s="46" t="s">
        <v>12</v>
      </c>
      <c r="B51" s="38" t="s">
        <v>371</v>
      </c>
      <c r="C51" s="38" t="s">
        <v>375</v>
      </c>
      <c r="D51" s="38" t="s">
        <v>208</v>
      </c>
      <c r="E51" s="38" t="s">
        <v>208</v>
      </c>
      <c r="F51" s="38" t="s">
        <v>376</v>
      </c>
      <c r="G51" s="40">
        <v>5418</v>
      </c>
      <c r="H51" s="38" t="s">
        <v>208</v>
      </c>
      <c r="I51" s="38" t="s">
        <v>208</v>
      </c>
      <c r="J51" s="38" t="s">
        <v>377</v>
      </c>
      <c r="K51" s="38" t="s">
        <v>377</v>
      </c>
      <c r="L51" s="38" t="s">
        <v>208</v>
      </c>
      <c r="M51" s="39">
        <v>6.01</v>
      </c>
      <c r="N51" s="39" t="s">
        <v>208</v>
      </c>
      <c r="O51" s="39"/>
    </row>
    <row r="52" spans="1:15" hidden="1" outlineLevel="2" x14ac:dyDescent="0.25">
      <c r="A52" s="46" t="s">
        <v>12</v>
      </c>
      <c r="B52" s="38" t="s">
        <v>371</v>
      </c>
      <c r="C52" s="38" t="s">
        <v>378</v>
      </c>
      <c r="D52" s="38" t="s">
        <v>208</v>
      </c>
      <c r="E52" s="38" t="s">
        <v>208</v>
      </c>
      <c r="F52" s="38" t="s">
        <v>379</v>
      </c>
      <c r="G52" s="40">
        <v>5428</v>
      </c>
      <c r="H52" s="38" t="s">
        <v>208</v>
      </c>
      <c r="I52" s="38" t="s">
        <v>208</v>
      </c>
      <c r="J52" s="38" t="s">
        <v>380</v>
      </c>
      <c r="K52" s="38" t="s">
        <v>380</v>
      </c>
      <c r="L52" s="38" t="s">
        <v>208</v>
      </c>
      <c r="M52" s="39">
        <v>119.36</v>
      </c>
      <c r="N52" s="39" t="s">
        <v>208</v>
      </c>
      <c r="O52" s="39"/>
    </row>
    <row r="53" spans="1:15" hidden="1" outlineLevel="2" x14ac:dyDescent="0.25">
      <c r="A53" s="46" t="s">
        <v>12</v>
      </c>
      <c r="B53" s="38" t="s">
        <v>371</v>
      </c>
      <c r="C53" s="38" t="s">
        <v>381</v>
      </c>
      <c r="D53" s="38" t="s">
        <v>208</v>
      </c>
      <c r="E53" s="38" t="s">
        <v>208</v>
      </c>
      <c r="F53" s="38" t="s">
        <v>382</v>
      </c>
      <c r="G53" s="40">
        <v>2258</v>
      </c>
      <c r="H53" s="38" t="s">
        <v>208</v>
      </c>
      <c r="I53" s="38" t="s">
        <v>208</v>
      </c>
      <c r="J53" s="38" t="s">
        <v>383</v>
      </c>
      <c r="K53" s="38" t="s">
        <v>383</v>
      </c>
      <c r="L53" s="38" t="s">
        <v>208</v>
      </c>
      <c r="M53" s="39">
        <v>60</v>
      </c>
      <c r="N53" s="39" t="s">
        <v>208</v>
      </c>
      <c r="O53" s="39"/>
    </row>
    <row r="54" spans="1:15" hidden="1" outlineLevel="2" x14ac:dyDescent="0.25">
      <c r="A54" s="46" t="s">
        <v>12</v>
      </c>
      <c r="B54" s="38" t="s">
        <v>384</v>
      </c>
      <c r="C54" s="38" t="s">
        <v>385</v>
      </c>
      <c r="D54" s="38" t="s">
        <v>208</v>
      </c>
      <c r="E54" s="38" t="s">
        <v>208</v>
      </c>
      <c r="F54" s="38" t="s">
        <v>386</v>
      </c>
      <c r="G54" s="40">
        <v>9022</v>
      </c>
      <c r="H54" s="38" t="s">
        <v>208</v>
      </c>
      <c r="I54" s="38" t="s">
        <v>208</v>
      </c>
      <c r="J54" s="38" t="s">
        <v>387</v>
      </c>
      <c r="K54" s="38" t="s">
        <v>387</v>
      </c>
      <c r="L54" s="38" t="s">
        <v>208</v>
      </c>
      <c r="M54" s="39">
        <v>4.1100000000000003</v>
      </c>
      <c r="N54" s="39" t="s">
        <v>208</v>
      </c>
      <c r="O54" s="39"/>
    </row>
    <row r="55" spans="1:15" hidden="1" outlineLevel="2" x14ac:dyDescent="0.25">
      <c r="A55" s="46" t="s">
        <v>12</v>
      </c>
      <c r="B55" s="38" t="s">
        <v>384</v>
      </c>
      <c r="C55" s="38" t="s">
        <v>388</v>
      </c>
      <c r="D55" s="38" t="s">
        <v>208</v>
      </c>
      <c r="E55" s="38" t="s">
        <v>208</v>
      </c>
      <c r="F55" s="38" t="s">
        <v>389</v>
      </c>
      <c r="G55" s="40">
        <v>681188</v>
      </c>
      <c r="H55" s="38" t="s">
        <v>208</v>
      </c>
      <c r="I55" s="38" t="s">
        <v>208</v>
      </c>
      <c r="J55" s="38" t="s">
        <v>390</v>
      </c>
      <c r="K55" s="38" t="s">
        <v>390</v>
      </c>
      <c r="L55" s="38" t="s">
        <v>208</v>
      </c>
      <c r="M55" s="39">
        <v>2.46</v>
      </c>
      <c r="N55" s="39" t="s">
        <v>208</v>
      </c>
      <c r="O55" s="39"/>
    </row>
    <row r="56" spans="1:15" hidden="1" outlineLevel="2" x14ac:dyDescent="0.25">
      <c r="A56" s="46" t="s">
        <v>12</v>
      </c>
      <c r="B56" s="38" t="s">
        <v>391</v>
      </c>
      <c r="C56" s="38" t="s">
        <v>392</v>
      </c>
      <c r="D56" s="38" t="s">
        <v>208</v>
      </c>
      <c r="E56" s="38" t="s">
        <v>208</v>
      </c>
      <c r="F56" s="38" t="s">
        <v>393</v>
      </c>
      <c r="G56" s="40">
        <v>218657</v>
      </c>
      <c r="H56" s="38" t="s">
        <v>208</v>
      </c>
      <c r="I56" s="38" t="s">
        <v>208</v>
      </c>
      <c r="J56" s="38" t="s">
        <v>394</v>
      </c>
      <c r="K56" s="38" t="s">
        <v>394</v>
      </c>
      <c r="L56" s="38" t="s">
        <v>208</v>
      </c>
      <c r="M56" s="39">
        <v>3.48</v>
      </c>
      <c r="N56" s="39" t="s">
        <v>208</v>
      </c>
      <c r="O56" s="39"/>
    </row>
    <row r="57" spans="1:15" hidden="1" outlineLevel="2" x14ac:dyDescent="0.25">
      <c r="A57" s="46" t="s">
        <v>12</v>
      </c>
      <c r="B57" s="38" t="s">
        <v>395</v>
      </c>
      <c r="C57" s="38" t="s">
        <v>396</v>
      </c>
      <c r="D57" s="38" t="s">
        <v>208</v>
      </c>
      <c r="E57" s="38" t="s">
        <v>208</v>
      </c>
      <c r="F57" s="38" t="s">
        <v>397</v>
      </c>
      <c r="G57" s="40">
        <v>19522</v>
      </c>
      <c r="H57" s="38" t="s">
        <v>208</v>
      </c>
      <c r="I57" s="38" t="s">
        <v>208</v>
      </c>
      <c r="J57" s="38" t="s">
        <v>398</v>
      </c>
      <c r="K57" s="38" t="s">
        <v>398</v>
      </c>
      <c r="L57" s="38" t="s">
        <v>208</v>
      </c>
      <c r="M57" s="39">
        <v>0.91</v>
      </c>
      <c r="N57" s="39" t="s">
        <v>208</v>
      </c>
      <c r="O57" s="39"/>
    </row>
    <row r="58" spans="1:15" hidden="1" outlineLevel="2" x14ac:dyDescent="0.25">
      <c r="A58" s="46" t="s">
        <v>12</v>
      </c>
      <c r="B58" s="38" t="s">
        <v>399</v>
      </c>
      <c r="C58" s="38" t="s">
        <v>400</v>
      </c>
      <c r="D58" s="38" t="s">
        <v>208</v>
      </c>
      <c r="E58" s="38" t="s">
        <v>208</v>
      </c>
      <c r="F58" s="38" t="s">
        <v>401</v>
      </c>
      <c r="G58" s="40">
        <v>5513</v>
      </c>
      <c r="H58" s="38" t="s">
        <v>208</v>
      </c>
      <c r="I58" s="38" t="s">
        <v>208</v>
      </c>
      <c r="J58" s="38" t="s">
        <v>402</v>
      </c>
      <c r="K58" s="38" t="s">
        <v>402</v>
      </c>
      <c r="L58" s="38" t="s">
        <v>208</v>
      </c>
      <c r="M58" s="39">
        <v>119.36</v>
      </c>
      <c r="N58" s="39" t="s">
        <v>208</v>
      </c>
      <c r="O58" s="39"/>
    </row>
    <row r="59" spans="1:15" hidden="1" outlineLevel="2" x14ac:dyDescent="0.25">
      <c r="A59" s="46" t="s">
        <v>12</v>
      </c>
      <c r="B59" s="38" t="s">
        <v>403</v>
      </c>
      <c r="C59" s="38" t="s">
        <v>404</v>
      </c>
      <c r="D59" s="38" t="s">
        <v>208</v>
      </c>
      <c r="E59" s="38" t="s">
        <v>208</v>
      </c>
      <c r="F59" s="38" t="s">
        <v>405</v>
      </c>
      <c r="G59" s="40">
        <v>5518</v>
      </c>
      <c r="H59" s="38" t="s">
        <v>208</v>
      </c>
      <c r="I59" s="38" t="s">
        <v>208</v>
      </c>
      <c r="J59" s="38" t="s">
        <v>406</v>
      </c>
      <c r="K59" s="38" t="s">
        <v>406</v>
      </c>
      <c r="L59" s="38" t="s">
        <v>208</v>
      </c>
      <c r="M59" s="39">
        <v>72.459999999999994</v>
      </c>
      <c r="N59" s="39" t="s">
        <v>208</v>
      </c>
      <c r="O59" s="39"/>
    </row>
    <row r="60" spans="1:15" hidden="1" outlineLevel="2" x14ac:dyDescent="0.25">
      <c r="A60" s="46" t="s">
        <v>12</v>
      </c>
      <c r="B60" s="38" t="s">
        <v>403</v>
      </c>
      <c r="C60" s="38" t="s">
        <v>407</v>
      </c>
      <c r="D60" s="38" t="s">
        <v>208</v>
      </c>
      <c r="E60" s="38" t="s">
        <v>208</v>
      </c>
      <c r="F60" s="38" t="s">
        <v>408</v>
      </c>
      <c r="G60" s="40">
        <v>5519</v>
      </c>
      <c r="H60" s="38" t="s">
        <v>208</v>
      </c>
      <c r="I60" s="38" t="s">
        <v>208</v>
      </c>
      <c r="J60" s="38" t="s">
        <v>409</v>
      </c>
      <c r="K60" s="38" t="s">
        <v>409</v>
      </c>
      <c r="L60" s="38" t="s">
        <v>208</v>
      </c>
      <c r="M60" s="39">
        <v>119.36</v>
      </c>
      <c r="N60" s="39" t="s">
        <v>208</v>
      </c>
      <c r="O60" s="39"/>
    </row>
    <row r="61" spans="1:15" hidden="1" outlineLevel="2" x14ac:dyDescent="0.25">
      <c r="A61" s="46" t="s">
        <v>12</v>
      </c>
      <c r="B61" s="38" t="s">
        <v>403</v>
      </c>
      <c r="C61" s="38" t="s">
        <v>410</v>
      </c>
      <c r="D61" s="38" t="s">
        <v>208</v>
      </c>
      <c r="E61" s="38" t="s">
        <v>208</v>
      </c>
      <c r="F61" s="38" t="s">
        <v>411</v>
      </c>
      <c r="G61" s="40">
        <v>1291</v>
      </c>
      <c r="H61" s="38" t="s">
        <v>208</v>
      </c>
      <c r="I61" s="38" t="s">
        <v>208</v>
      </c>
      <c r="J61" s="38" t="s">
        <v>412</v>
      </c>
      <c r="K61" s="38" t="s">
        <v>412</v>
      </c>
      <c r="L61" s="38" t="s">
        <v>208</v>
      </c>
      <c r="M61" s="39">
        <v>24</v>
      </c>
      <c r="N61" s="39" t="s">
        <v>208</v>
      </c>
      <c r="O61" s="39"/>
    </row>
    <row r="62" spans="1:15" hidden="1" outlineLevel="2" x14ac:dyDescent="0.25">
      <c r="A62" s="46" t="s">
        <v>12</v>
      </c>
      <c r="B62" s="38" t="s">
        <v>403</v>
      </c>
      <c r="C62" s="38" t="s">
        <v>413</v>
      </c>
      <c r="D62" s="38" t="s">
        <v>208</v>
      </c>
      <c r="E62" s="38" t="s">
        <v>208</v>
      </c>
      <c r="F62" s="38" t="s">
        <v>414</v>
      </c>
      <c r="G62" s="40">
        <v>255794</v>
      </c>
      <c r="H62" s="38" t="s">
        <v>208</v>
      </c>
      <c r="I62" s="38" t="s">
        <v>208</v>
      </c>
      <c r="J62" s="38" t="s">
        <v>415</v>
      </c>
      <c r="K62" s="38" t="s">
        <v>415</v>
      </c>
      <c r="L62" s="38" t="s">
        <v>208</v>
      </c>
      <c r="M62" s="39">
        <v>0.88</v>
      </c>
      <c r="N62" s="39" t="s">
        <v>208</v>
      </c>
      <c r="O62" s="39"/>
    </row>
    <row r="63" spans="1:15" hidden="1" outlineLevel="2" x14ac:dyDescent="0.25">
      <c r="A63" s="46" t="s">
        <v>12</v>
      </c>
      <c r="B63" s="38" t="s">
        <v>416</v>
      </c>
      <c r="C63" s="38" t="s">
        <v>417</v>
      </c>
      <c r="D63" s="38" t="s">
        <v>208</v>
      </c>
      <c r="E63" s="38" t="s">
        <v>208</v>
      </c>
      <c r="F63" s="38" t="s">
        <v>418</v>
      </c>
      <c r="G63" s="40">
        <v>81</v>
      </c>
      <c r="H63" s="38" t="s">
        <v>208</v>
      </c>
      <c r="I63" s="38" t="s">
        <v>208</v>
      </c>
      <c r="J63" s="38" t="s">
        <v>419</v>
      </c>
      <c r="K63" s="38" t="s">
        <v>419</v>
      </c>
      <c r="L63" s="38" t="s">
        <v>208</v>
      </c>
      <c r="M63" s="39">
        <v>150.76</v>
      </c>
      <c r="N63" s="39" t="s">
        <v>208</v>
      </c>
      <c r="O63" s="39"/>
    </row>
    <row r="64" spans="1:15" hidden="1" outlineLevel="2" x14ac:dyDescent="0.25">
      <c r="A64" s="46" t="s">
        <v>12</v>
      </c>
      <c r="B64" s="38" t="s">
        <v>416</v>
      </c>
      <c r="C64" s="38" t="s">
        <v>420</v>
      </c>
      <c r="D64" s="38" t="s">
        <v>208</v>
      </c>
      <c r="E64" s="38" t="s">
        <v>208</v>
      </c>
      <c r="F64" s="38" t="s">
        <v>421</v>
      </c>
      <c r="G64" s="40">
        <v>82</v>
      </c>
      <c r="H64" s="38" t="s">
        <v>208</v>
      </c>
      <c r="I64" s="38" t="s">
        <v>208</v>
      </c>
      <c r="J64" s="38" t="s">
        <v>422</v>
      </c>
      <c r="K64" s="38" t="s">
        <v>422</v>
      </c>
      <c r="L64" s="38" t="s">
        <v>208</v>
      </c>
      <c r="M64" s="39">
        <v>48</v>
      </c>
      <c r="N64" s="39" t="s">
        <v>208</v>
      </c>
      <c r="O64" s="39"/>
    </row>
    <row r="65" spans="1:15" hidden="1" outlineLevel="2" x14ac:dyDescent="0.25">
      <c r="A65" s="46" t="s">
        <v>12</v>
      </c>
      <c r="B65" s="38" t="s">
        <v>416</v>
      </c>
      <c r="C65" s="38" t="s">
        <v>423</v>
      </c>
      <c r="D65" s="38" t="s">
        <v>208</v>
      </c>
      <c r="E65" s="38" t="s">
        <v>208</v>
      </c>
      <c r="F65" s="38" t="s">
        <v>424</v>
      </c>
      <c r="G65" s="40">
        <v>83</v>
      </c>
      <c r="H65" s="38" t="s">
        <v>208</v>
      </c>
      <c r="I65" s="38" t="s">
        <v>208</v>
      </c>
      <c r="J65" s="38" t="s">
        <v>425</v>
      </c>
      <c r="K65" s="38" t="s">
        <v>425</v>
      </c>
      <c r="L65" s="38" t="s">
        <v>208</v>
      </c>
      <c r="M65" s="39">
        <v>78.150000000000006</v>
      </c>
      <c r="N65" s="39" t="s">
        <v>208</v>
      </c>
      <c r="O65" s="39"/>
    </row>
    <row r="66" spans="1:15" hidden="1" outlineLevel="2" x14ac:dyDescent="0.25">
      <c r="A66" s="46" t="s">
        <v>12</v>
      </c>
      <c r="B66" s="38" t="s">
        <v>416</v>
      </c>
      <c r="C66" s="38" t="s">
        <v>426</v>
      </c>
      <c r="D66" s="38" t="s">
        <v>208</v>
      </c>
      <c r="E66" s="38" t="s">
        <v>208</v>
      </c>
      <c r="F66" s="38" t="s">
        <v>427</v>
      </c>
      <c r="G66" s="40">
        <v>45336</v>
      </c>
      <c r="H66" s="38" t="s">
        <v>208</v>
      </c>
      <c r="I66" s="38" t="s">
        <v>208</v>
      </c>
      <c r="J66" s="38" t="s">
        <v>428</v>
      </c>
      <c r="K66" s="38" t="s">
        <v>428</v>
      </c>
      <c r="L66" s="38" t="s">
        <v>208</v>
      </c>
      <c r="M66" s="39">
        <v>1.45</v>
      </c>
      <c r="N66" s="39" t="s">
        <v>208</v>
      </c>
      <c r="O66" s="39"/>
    </row>
    <row r="67" spans="1:15" hidden="1" outlineLevel="2" x14ac:dyDescent="0.25">
      <c r="A67" s="46" t="s">
        <v>12</v>
      </c>
      <c r="B67" s="38" t="s">
        <v>416</v>
      </c>
      <c r="C67" s="38" t="s">
        <v>429</v>
      </c>
      <c r="D67" s="38" t="s">
        <v>208</v>
      </c>
      <c r="E67" s="38" t="s">
        <v>208</v>
      </c>
      <c r="F67" s="38" t="s">
        <v>430</v>
      </c>
      <c r="G67" s="40">
        <v>23323</v>
      </c>
      <c r="H67" s="38" t="s">
        <v>208</v>
      </c>
      <c r="I67" s="38" t="s">
        <v>208</v>
      </c>
      <c r="J67" s="38" t="s">
        <v>431</v>
      </c>
      <c r="K67" s="38" t="s">
        <v>431</v>
      </c>
      <c r="L67" s="38" t="s">
        <v>208</v>
      </c>
      <c r="M67" s="39">
        <v>3.8</v>
      </c>
      <c r="N67" s="39" t="s">
        <v>208</v>
      </c>
      <c r="O67" s="39"/>
    </row>
    <row r="68" spans="1:15" hidden="1" outlineLevel="2" x14ac:dyDescent="0.25">
      <c r="A68" s="46" t="s">
        <v>12</v>
      </c>
      <c r="B68" s="38" t="s">
        <v>416</v>
      </c>
      <c r="C68" s="38" t="s">
        <v>432</v>
      </c>
      <c r="D68" s="38" t="s">
        <v>208</v>
      </c>
      <c r="E68" s="38" t="s">
        <v>208</v>
      </c>
      <c r="F68" s="38" t="s">
        <v>433</v>
      </c>
      <c r="G68" s="40">
        <v>5563</v>
      </c>
      <c r="H68" s="38" t="s">
        <v>208</v>
      </c>
      <c r="I68" s="38" t="s">
        <v>208</v>
      </c>
      <c r="J68" s="38" t="s">
        <v>434</v>
      </c>
      <c r="K68" s="38" t="s">
        <v>434</v>
      </c>
      <c r="L68" s="38" t="s">
        <v>208</v>
      </c>
      <c r="M68" s="39">
        <v>119.36</v>
      </c>
      <c r="N68" s="39" t="s">
        <v>208</v>
      </c>
      <c r="O68" s="39"/>
    </row>
    <row r="69" spans="1:15" hidden="1" outlineLevel="2" x14ac:dyDescent="0.25">
      <c r="A69" s="46" t="s">
        <v>12</v>
      </c>
      <c r="B69" s="38" t="s">
        <v>416</v>
      </c>
      <c r="C69" s="38" t="s">
        <v>435</v>
      </c>
      <c r="D69" s="38" t="s">
        <v>208</v>
      </c>
      <c r="E69" s="38" t="s">
        <v>208</v>
      </c>
      <c r="F69" s="38" t="s">
        <v>436</v>
      </c>
      <c r="G69" s="40">
        <v>5564</v>
      </c>
      <c r="H69" s="38" t="s">
        <v>208</v>
      </c>
      <c r="I69" s="38" t="s">
        <v>208</v>
      </c>
      <c r="J69" s="38" t="s">
        <v>437</v>
      </c>
      <c r="K69" s="38" t="s">
        <v>437</v>
      </c>
      <c r="L69" s="38" t="s">
        <v>208</v>
      </c>
      <c r="M69" s="39">
        <v>121.89</v>
      </c>
      <c r="N69" s="39" t="s">
        <v>208</v>
      </c>
      <c r="O69" s="39"/>
    </row>
    <row r="70" spans="1:15" hidden="1" outlineLevel="2" x14ac:dyDescent="0.25">
      <c r="A70" s="46" t="s">
        <v>12</v>
      </c>
      <c r="B70" s="38" t="s">
        <v>416</v>
      </c>
      <c r="C70" s="38" t="s">
        <v>438</v>
      </c>
      <c r="D70" s="38" t="s">
        <v>208</v>
      </c>
      <c r="E70" s="38" t="s">
        <v>208</v>
      </c>
      <c r="F70" s="38" t="s">
        <v>439</v>
      </c>
      <c r="G70" s="40">
        <v>3162</v>
      </c>
      <c r="H70" s="38" t="s">
        <v>208</v>
      </c>
      <c r="I70" s="38" t="s">
        <v>208</v>
      </c>
      <c r="J70" s="38" t="s">
        <v>440</v>
      </c>
      <c r="K70" s="38" t="s">
        <v>440</v>
      </c>
      <c r="L70" s="38" t="s">
        <v>208</v>
      </c>
      <c r="M70" s="39">
        <v>2.68</v>
      </c>
      <c r="N70" s="39" t="s">
        <v>208</v>
      </c>
      <c r="O70" s="39"/>
    </row>
    <row r="71" spans="1:15" hidden="1" outlineLevel="2" x14ac:dyDescent="0.25">
      <c r="A71" s="46" t="s">
        <v>12</v>
      </c>
      <c r="B71" s="38" t="s">
        <v>441</v>
      </c>
      <c r="C71" s="38" t="s">
        <v>442</v>
      </c>
      <c r="D71" s="38" t="s">
        <v>208</v>
      </c>
      <c r="E71" s="38" t="s">
        <v>208</v>
      </c>
      <c r="F71" s="38" t="s">
        <v>443</v>
      </c>
      <c r="G71" s="40">
        <v>27101</v>
      </c>
      <c r="H71" s="38" t="s">
        <v>208</v>
      </c>
      <c r="I71" s="38" t="s">
        <v>208</v>
      </c>
      <c r="J71" s="38" t="s">
        <v>444</v>
      </c>
      <c r="K71" s="38" t="s">
        <v>444</v>
      </c>
      <c r="L71" s="38" t="s">
        <v>208</v>
      </c>
      <c r="M71" s="39">
        <v>1.18</v>
      </c>
      <c r="N71" s="39" t="s">
        <v>208</v>
      </c>
      <c r="O71" s="39"/>
    </row>
    <row r="72" spans="1:15" hidden="1" outlineLevel="2" x14ac:dyDescent="0.25">
      <c r="A72" s="46" t="s">
        <v>12</v>
      </c>
      <c r="B72" s="38" t="s">
        <v>441</v>
      </c>
      <c r="C72" s="38" t="s">
        <v>445</v>
      </c>
      <c r="D72" s="38" t="s">
        <v>208</v>
      </c>
      <c r="E72" s="38" t="s">
        <v>208</v>
      </c>
      <c r="F72" s="38" t="s">
        <v>446</v>
      </c>
      <c r="G72" s="40">
        <v>10061</v>
      </c>
      <c r="H72" s="38" t="s">
        <v>208</v>
      </c>
      <c r="I72" s="38" t="s">
        <v>208</v>
      </c>
      <c r="J72" s="38" t="s">
        <v>447</v>
      </c>
      <c r="K72" s="38" t="s">
        <v>447</v>
      </c>
      <c r="L72" s="38" t="s">
        <v>208</v>
      </c>
      <c r="M72" s="39">
        <v>1.07</v>
      </c>
      <c r="N72" s="39" t="s">
        <v>208</v>
      </c>
      <c r="O72" s="39"/>
    </row>
    <row r="73" spans="1:15" hidden="1" outlineLevel="2" x14ac:dyDescent="0.25">
      <c r="A73" s="46" t="s">
        <v>12</v>
      </c>
      <c r="B73" s="38" t="s">
        <v>448</v>
      </c>
      <c r="C73" s="38" t="s">
        <v>449</v>
      </c>
      <c r="D73" s="38" t="s">
        <v>208</v>
      </c>
      <c r="E73" s="38" t="s">
        <v>208</v>
      </c>
      <c r="F73" s="38" t="s">
        <v>450</v>
      </c>
      <c r="G73" s="40">
        <v>175</v>
      </c>
      <c r="H73" s="38" t="s">
        <v>208</v>
      </c>
      <c r="I73" s="38" t="s">
        <v>208</v>
      </c>
      <c r="J73" s="38" t="s">
        <v>451</v>
      </c>
      <c r="K73" s="38" t="s">
        <v>451</v>
      </c>
      <c r="L73" s="38" t="s">
        <v>208</v>
      </c>
      <c r="M73" s="39">
        <v>60</v>
      </c>
      <c r="N73" s="39" t="s">
        <v>208</v>
      </c>
      <c r="O73" s="39"/>
    </row>
    <row r="74" spans="1:15" hidden="1" outlineLevel="2" x14ac:dyDescent="0.25">
      <c r="A74" s="46" t="s">
        <v>12</v>
      </c>
      <c r="B74" s="38" t="s">
        <v>448</v>
      </c>
      <c r="C74" s="38" t="s">
        <v>452</v>
      </c>
      <c r="D74" s="38" t="s">
        <v>208</v>
      </c>
      <c r="E74" s="38" t="s">
        <v>208</v>
      </c>
      <c r="F74" s="38" t="s">
        <v>453</v>
      </c>
      <c r="G74" s="40">
        <v>5588</v>
      </c>
      <c r="H74" s="38" t="s">
        <v>208</v>
      </c>
      <c r="I74" s="38" t="s">
        <v>208</v>
      </c>
      <c r="J74" s="38" t="s">
        <v>454</v>
      </c>
      <c r="K74" s="38" t="s">
        <v>454</v>
      </c>
      <c r="L74" s="38" t="s">
        <v>208</v>
      </c>
      <c r="M74" s="39">
        <v>119.96</v>
      </c>
      <c r="N74" s="39" t="s">
        <v>208</v>
      </c>
      <c r="O74" s="39"/>
    </row>
    <row r="75" spans="1:15" hidden="1" outlineLevel="2" x14ac:dyDescent="0.25">
      <c r="A75" s="46" t="s">
        <v>12</v>
      </c>
      <c r="B75" s="38" t="s">
        <v>455</v>
      </c>
      <c r="C75" s="38" t="s">
        <v>456</v>
      </c>
      <c r="D75" s="38" t="s">
        <v>208</v>
      </c>
      <c r="E75" s="38" t="s">
        <v>208</v>
      </c>
      <c r="F75" s="38" t="s">
        <v>457</v>
      </c>
      <c r="G75" s="40">
        <v>73187</v>
      </c>
      <c r="H75" s="38" t="s">
        <v>208</v>
      </c>
      <c r="I75" s="38" t="s">
        <v>208</v>
      </c>
      <c r="J75" s="38" t="s">
        <v>458</v>
      </c>
      <c r="K75" s="38" t="s">
        <v>458</v>
      </c>
      <c r="L75" s="38" t="s">
        <v>208</v>
      </c>
      <c r="M75" s="39">
        <v>3.8</v>
      </c>
      <c r="N75" s="39" t="s">
        <v>208</v>
      </c>
      <c r="O75" s="39"/>
    </row>
    <row r="76" spans="1:15" hidden="1" outlineLevel="2" x14ac:dyDescent="0.25">
      <c r="A76" s="46" t="s">
        <v>12</v>
      </c>
      <c r="B76" s="38" t="s">
        <v>455</v>
      </c>
      <c r="C76" s="38" t="s">
        <v>459</v>
      </c>
      <c r="D76" s="38" t="s">
        <v>208</v>
      </c>
      <c r="E76" s="38" t="s">
        <v>208</v>
      </c>
      <c r="F76" s="38" t="s">
        <v>460</v>
      </c>
      <c r="G76" s="40">
        <v>5589</v>
      </c>
      <c r="H76" s="38" t="s">
        <v>208</v>
      </c>
      <c r="I76" s="38" t="s">
        <v>208</v>
      </c>
      <c r="J76" s="38" t="s">
        <v>461</v>
      </c>
      <c r="K76" s="38" t="s">
        <v>461</v>
      </c>
      <c r="L76" s="38" t="s">
        <v>208</v>
      </c>
      <c r="M76" s="39">
        <v>71.62</v>
      </c>
      <c r="N76" s="39" t="s">
        <v>208</v>
      </c>
      <c r="O76" s="39"/>
    </row>
    <row r="77" spans="1:15" hidden="1" outlineLevel="2" x14ac:dyDescent="0.25">
      <c r="A77" s="46" t="s">
        <v>12</v>
      </c>
      <c r="B77" s="38" t="s">
        <v>455</v>
      </c>
      <c r="C77" s="38" t="s">
        <v>462</v>
      </c>
      <c r="D77" s="38" t="s">
        <v>208</v>
      </c>
      <c r="E77" s="38" t="s">
        <v>208</v>
      </c>
      <c r="F77" s="38" t="s">
        <v>463</v>
      </c>
      <c r="G77" s="40">
        <v>5614</v>
      </c>
      <c r="H77" s="38" t="s">
        <v>208</v>
      </c>
      <c r="I77" s="38" t="s">
        <v>208</v>
      </c>
      <c r="J77" s="38" t="s">
        <v>464</v>
      </c>
      <c r="K77" s="38" t="s">
        <v>464</v>
      </c>
      <c r="L77" s="38" t="s">
        <v>208</v>
      </c>
      <c r="M77" s="39">
        <v>1.68</v>
      </c>
      <c r="N77" s="39" t="s">
        <v>208</v>
      </c>
      <c r="O77" s="39"/>
    </row>
    <row r="78" spans="1:15" hidden="1" outlineLevel="2" x14ac:dyDescent="0.25">
      <c r="A78" s="46" t="s">
        <v>12</v>
      </c>
      <c r="B78" s="38" t="s">
        <v>455</v>
      </c>
      <c r="C78" s="38" t="s">
        <v>465</v>
      </c>
      <c r="D78" s="38" t="s">
        <v>208</v>
      </c>
      <c r="E78" s="38" t="s">
        <v>208</v>
      </c>
      <c r="F78" s="38" t="s">
        <v>466</v>
      </c>
      <c r="G78" s="40">
        <v>5615</v>
      </c>
      <c r="H78" s="38" t="s">
        <v>208</v>
      </c>
      <c r="I78" s="38" t="s">
        <v>208</v>
      </c>
      <c r="J78" s="38" t="s">
        <v>467</v>
      </c>
      <c r="K78" s="38" t="s">
        <v>467</v>
      </c>
      <c r="L78" s="38" t="s">
        <v>208</v>
      </c>
      <c r="M78" s="39">
        <v>119.36</v>
      </c>
      <c r="N78" s="39" t="s">
        <v>208</v>
      </c>
      <c r="O78" s="39"/>
    </row>
    <row r="79" spans="1:15" hidden="1" outlineLevel="2" x14ac:dyDescent="0.25">
      <c r="A79" s="46" t="s">
        <v>12</v>
      </c>
      <c r="B79" s="38" t="s">
        <v>468</v>
      </c>
      <c r="C79" s="38" t="s">
        <v>469</v>
      </c>
      <c r="D79" s="38" t="s">
        <v>208</v>
      </c>
      <c r="E79" s="38" t="s">
        <v>208</v>
      </c>
      <c r="F79" s="38" t="s">
        <v>470</v>
      </c>
      <c r="G79" s="40">
        <v>1787</v>
      </c>
      <c r="H79" s="38" t="s">
        <v>208</v>
      </c>
      <c r="I79" s="38" t="s">
        <v>208</v>
      </c>
      <c r="J79" s="38" t="s">
        <v>471</v>
      </c>
      <c r="K79" s="38" t="s">
        <v>471</v>
      </c>
      <c r="L79" s="38" t="s">
        <v>208</v>
      </c>
      <c r="M79" s="39">
        <v>10.199999999999999</v>
      </c>
      <c r="N79" s="39" t="s">
        <v>208</v>
      </c>
      <c r="O79" s="39"/>
    </row>
    <row r="80" spans="1:15" hidden="1" outlineLevel="2" x14ac:dyDescent="0.25">
      <c r="A80" s="46" t="s">
        <v>12</v>
      </c>
      <c r="B80" s="38" t="s">
        <v>468</v>
      </c>
      <c r="C80" s="38" t="s">
        <v>472</v>
      </c>
      <c r="D80" s="38" t="s">
        <v>208</v>
      </c>
      <c r="E80" s="38" t="s">
        <v>208</v>
      </c>
      <c r="F80" s="38" t="s">
        <v>473</v>
      </c>
      <c r="G80" s="40">
        <v>5617</v>
      </c>
      <c r="H80" s="38" t="s">
        <v>208</v>
      </c>
      <c r="I80" s="38" t="s">
        <v>208</v>
      </c>
      <c r="J80" s="38" t="s">
        <v>474</v>
      </c>
      <c r="K80" s="38" t="s">
        <v>474</v>
      </c>
      <c r="L80" s="38" t="s">
        <v>208</v>
      </c>
      <c r="M80" s="39">
        <v>8.98</v>
      </c>
      <c r="N80" s="39" t="s">
        <v>208</v>
      </c>
      <c r="O80" s="39"/>
    </row>
    <row r="81" spans="1:17" hidden="1" outlineLevel="2" x14ac:dyDescent="0.25">
      <c r="A81" s="46" t="s">
        <v>12</v>
      </c>
      <c r="B81" s="38" t="s">
        <v>468</v>
      </c>
      <c r="C81" s="38" t="s">
        <v>475</v>
      </c>
      <c r="D81" s="38" t="s">
        <v>208</v>
      </c>
      <c r="E81" s="38" t="s">
        <v>208</v>
      </c>
      <c r="F81" s="38" t="s">
        <v>476</v>
      </c>
      <c r="G81" s="40">
        <v>5637</v>
      </c>
      <c r="H81" s="38" t="s">
        <v>208</v>
      </c>
      <c r="I81" s="38" t="s">
        <v>208</v>
      </c>
      <c r="J81" s="38" t="s">
        <v>477</v>
      </c>
      <c r="K81" s="38" t="s">
        <v>477</v>
      </c>
      <c r="L81" s="38" t="s">
        <v>208</v>
      </c>
      <c r="M81" s="39">
        <v>4.12</v>
      </c>
      <c r="N81" s="39" t="s">
        <v>208</v>
      </c>
      <c r="O81" s="39"/>
    </row>
    <row r="82" spans="1:17" hidden="1" outlineLevel="2" x14ac:dyDescent="0.25">
      <c r="A82" s="46" t="s">
        <v>12</v>
      </c>
      <c r="B82" s="38" t="s">
        <v>468</v>
      </c>
      <c r="C82" s="38" t="s">
        <v>478</v>
      </c>
      <c r="D82" s="38" t="s">
        <v>208</v>
      </c>
      <c r="E82" s="38" t="s">
        <v>208</v>
      </c>
      <c r="F82" s="38" t="s">
        <v>479</v>
      </c>
      <c r="G82" s="40">
        <v>655848</v>
      </c>
      <c r="H82" s="38" t="s">
        <v>208</v>
      </c>
      <c r="I82" s="38" t="s">
        <v>208</v>
      </c>
      <c r="J82" s="38" t="s">
        <v>480</v>
      </c>
      <c r="K82" s="38" t="s">
        <v>480</v>
      </c>
      <c r="L82" s="38" t="s">
        <v>208</v>
      </c>
      <c r="M82" s="39">
        <v>2.68</v>
      </c>
      <c r="N82" s="39" t="s">
        <v>208</v>
      </c>
      <c r="O82" s="39"/>
    </row>
    <row r="83" spans="1:17" hidden="1" outlineLevel="2" x14ac:dyDescent="0.25">
      <c r="A83" s="46" t="s">
        <v>12</v>
      </c>
      <c r="B83" s="38" t="s">
        <v>468</v>
      </c>
      <c r="C83" s="38" t="s">
        <v>481</v>
      </c>
      <c r="D83" s="38" t="s">
        <v>208</v>
      </c>
      <c r="E83" s="38" t="s">
        <v>208</v>
      </c>
      <c r="F83" s="38" t="s">
        <v>482</v>
      </c>
      <c r="G83" s="40">
        <v>339</v>
      </c>
      <c r="H83" s="38" t="s">
        <v>208</v>
      </c>
      <c r="I83" s="38" t="s">
        <v>208</v>
      </c>
      <c r="J83" s="38" t="s">
        <v>483</v>
      </c>
      <c r="K83" s="38" t="s">
        <v>483</v>
      </c>
      <c r="L83" s="38" t="s">
        <v>208</v>
      </c>
      <c r="M83" s="39">
        <v>19.2</v>
      </c>
      <c r="N83" s="39" t="s">
        <v>208</v>
      </c>
      <c r="O83" s="39"/>
    </row>
    <row r="84" spans="1:17" hidden="1" outlineLevel="2" x14ac:dyDescent="0.25">
      <c r="A84" s="46" t="s">
        <v>12</v>
      </c>
      <c r="B84" s="38" t="s">
        <v>468</v>
      </c>
      <c r="C84" s="38" t="s">
        <v>484</v>
      </c>
      <c r="D84" s="38" t="s">
        <v>208</v>
      </c>
      <c r="E84" s="38" t="s">
        <v>208</v>
      </c>
      <c r="F84" s="40">
        <v>21829</v>
      </c>
      <c r="G84" s="40">
        <v>21829</v>
      </c>
      <c r="H84" s="38" t="s">
        <v>208</v>
      </c>
      <c r="I84" s="38" t="s">
        <v>208</v>
      </c>
      <c r="J84" s="38" t="s">
        <v>485</v>
      </c>
      <c r="K84" s="38" t="s">
        <v>485</v>
      </c>
      <c r="L84" s="38" t="s">
        <v>208</v>
      </c>
      <c r="M84" s="39" t="s">
        <v>208</v>
      </c>
      <c r="N84" s="39">
        <v>2807.88</v>
      </c>
      <c r="O84" s="39"/>
    </row>
    <row r="85" spans="1:17" outlineLevel="1" collapsed="1" x14ac:dyDescent="0.25">
      <c r="A85" s="47" t="s">
        <v>3191</v>
      </c>
      <c r="B85" s="38"/>
      <c r="C85" s="38"/>
      <c r="D85" s="38"/>
      <c r="E85" s="38"/>
      <c r="F85" s="40"/>
      <c r="G85" s="40"/>
      <c r="H85" s="38"/>
      <c r="I85" s="38"/>
      <c r="J85" s="38"/>
      <c r="K85" s="38"/>
      <c r="L85" s="38"/>
      <c r="M85" s="39">
        <f>SUBTOTAL(9,M4:M84)</f>
        <v>2931.1299999999992</v>
      </c>
      <c r="N85" s="39">
        <f>SUBTOTAL(9,N4:N84)-N84</f>
        <v>123.32000000000016</v>
      </c>
      <c r="O85" s="39"/>
      <c r="P85" s="41">
        <f>+M85-N85</f>
        <v>2807.809999999999</v>
      </c>
      <c r="Q85" s="48">
        <f>+P85*100/12</f>
        <v>23398.416666666657</v>
      </c>
    </row>
    <row r="86" spans="1:17" outlineLevel="1" x14ac:dyDescent="0.25">
      <c r="B86" s="38" t="s">
        <v>208</v>
      </c>
      <c r="C86" s="38" t="s">
        <v>208</v>
      </c>
      <c r="D86" s="38" t="s">
        <v>208</v>
      </c>
      <c r="E86" s="38" t="s">
        <v>208</v>
      </c>
      <c r="F86" s="38" t="s">
        <v>208</v>
      </c>
      <c r="G86" s="38" t="s">
        <v>208</v>
      </c>
      <c r="H86" s="38" t="s">
        <v>208</v>
      </c>
      <c r="I86" s="38" t="s">
        <v>486</v>
      </c>
      <c r="J86" s="38" t="s">
        <v>208</v>
      </c>
      <c r="K86" s="38" t="s">
        <v>208</v>
      </c>
      <c r="L86" s="38" t="s">
        <v>208</v>
      </c>
      <c r="M86" s="39">
        <v>2931.13</v>
      </c>
      <c r="N86" s="39">
        <f>2931.2-N84</f>
        <v>123.31999999999971</v>
      </c>
      <c r="O86" s="39"/>
      <c r="P86" s="41"/>
      <c r="Q86" s="48"/>
    </row>
    <row r="87" spans="1:17" hidden="1" outlineLevel="2" x14ac:dyDescent="0.25">
      <c r="A87" s="46" t="s">
        <v>13</v>
      </c>
      <c r="B87" s="38" t="s">
        <v>487</v>
      </c>
      <c r="C87" s="38" t="s">
        <v>488</v>
      </c>
      <c r="D87" s="38" t="s">
        <v>208</v>
      </c>
      <c r="E87" s="38" t="s">
        <v>208</v>
      </c>
      <c r="F87" s="38" t="s">
        <v>489</v>
      </c>
      <c r="G87" s="40">
        <v>5643</v>
      </c>
      <c r="H87" s="38" t="s">
        <v>208</v>
      </c>
      <c r="I87" s="38" t="s">
        <v>208</v>
      </c>
      <c r="J87" s="38" t="s">
        <v>490</v>
      </c>
      <c r="K87" s="38" t="s">
        <v>490</v>
      </c>
      <c r="L87" s="38" t="s">
        <v>208</v>
      </c>
      <c r="M87" s="39">
        <v>5.0599999999999996</v>
      </c>
      <c r="N87" s="39" t="s">
        <v>208</v>
      </c>
      <c r="O87" s="39"/>
      <c r="Q87" s="48"/>
    </row>
    <row r="88" spans="1:17" hidden="1" outlineLevel="2" x14ac:dyDescent="0.25">
      <c r="A88" s="46" t="s">
        <v>13</v>
      </c>
      <c r="B88" s="38" t="s">
        <v>487</v>
      </c>
      <c r="C88" s="38" t="s">
        <v>491</v>
      </c>
      <c r="D88" s="38" t="s">
        <v>208</v>
      </c>
      <c r="E88" s="38" t="s">
        <v>208</v>
      </c>
      <c r="F88" s="38" t="s">
        <v>492</v>
      </c>
      <c r="G88" s="40">
        <v>5646</v>
      </c>
      <c r="H88" s="38" t="s">
        <v>208</v>
      </c>
      <c r="I88" s="38" t="s">
        <v>208</v>
      </c>
      <c r="J88" s="38" t="s">
        <v>493</v>
      </c>
      <c r="K88" s="38" t="s">
        <v>493</v>
      </c>
      <c r="L88" s="38" t="s">
        <v>208</v>
      </c>
      <c r="M88" s="39">
        <v>121.89</v>
      </c>
      <c r="N88" s="39" t="s">
        <v>208</v>
      </c>
      <c r="O88" s="39"/>
      <c r="Q88" s="48"/>
    </row>
    <row r="89" spans="1:17" hidden="1" outlineLevel="2" x14ac:dyDescent="0.25">
      <c r="A89" s="46" t="s">
        <v>13</v>
      </c>
      <c r="B89" s="38" t="s">
        <v>487</v>
      </c>
      <c r="C89" s="38" t="s">
        <v>494</v>
      </c>
      <c r="D89" s="38" t="s">
        <v>208</v>
      </c>
      <c r="E89" s="38" t="s">
        <v>208</v>
      </c>
      <c r="F89" s="38" t="s">
        <v>495</v>
      </c>
      <c r="G89" s="40">
        <v>5653</v>
      </c>
      <c r="H89" s="38" t="s">
        <v>208</v>
      </c>
      <c r="I89" s="38" t="s">
        <v>208</v>
      </c>
      <c r="J89" s="38" t="s">
        <v>496</v>
      </c>
      <c r="K89" s="38" t="s">
        <v>496</v>
      </c>
      <c r="L89" s="38" t="s">
        <v>208</v>
      </c>
      <c r="M89" s="39">
        <v>119.36</v>
      </c>
      <c r="N89" s="39" t="s">
        <v>208</v>
      </c>
      <c r="O89" s="39"/>
      <c r="Q89" s="48"/>
    </row>
    <row r="90" spans="1:17" hidden="1" outlineLevel="2" x14ac:dyDescent="0.25">
      <c r="A90" s="46" t="s">
        <v>13</v>
      </c>
      <c r="B90" s="38" t="s">
        <v>487</v>
      </c>
      <c r="C90" s="38" t="s">
        <v>497</v>
      </c>
      <c r="D90" s="38" t="s">
        <v>208</v>
      </c>
      <c r="E90" s="38" t="s">
        <v>208</v>
      </c>
      <c r="F90" s="38" t="s">
        <v>498</v>
      </c>
      <c r="G90" s="40">
        <v>35772</v>
      </c>
      <c r="H90" s="38" t="s">
        <v>208</v>
      </c>
      <c r="I90" s="38" t="s">
        <v>208</v>
      </c>
      <c r="J90" s="38" t="s">
        <v>499</v>
      </c>
      <c r="K90" s="38" t="s">
        <v>499</v>
      </c>
      <c r="L90" s="38" t="s">
        <v>208</v>
      </c>
      <c r="M90" s="39">
        <v>27.53</v>
      </c>
      <c r="N90" s="39" t="s">
        <v>208</v>
      </c>
      <c r="O90" s="39"/>
      <c r="Q90" s="48"/>
    </row>
    <row r="91" spans="1:17" hidden="1" outlineLevel="2" x14ac:dyDescent="0.25">
      <c r="A91" s="46" t="s">
        <v>13</v>
      </c>
      <c r="B91" s="38" t="s">
        <v>487</v>
      </c>
      <c r="C91" s="38" t="s">
        <v>500</v>
      </c>
      <c r="D91" s="38" t="s">
        <v>208</v>
      </c>
      <c r="E91" s="38" t="s">
        <v>208</v>
      </c>
      <c r="F91" s="38" t="s">
        <v>501</v>
      </c>
      <c r="G91" s="40">
        <v>35785</v>
      </c>
      <c r="H91" s="38" t="s">
        <v>208</v>
      </c>
      <c r="I91" s="38" t="s">
        <v>208</v>
      </c>
      <c r="J91" s="38" t="s">
        <v>502</v>
      </c>
      <c r="K91" s="38" t="s">
        <v>502</v>
      </c>
      <c r="L91" s="38" t="s">
        <v>208</v>
      </c>
      <c r="M91" s="39">
        <v>31.39</v>
      </c>
      <c r="N91" s="39" t="s">
        <v>208</v>
      </c>
      <c r="O91" s="39"/>
      <c r="Q91" s="48"/>
    </row>
    <row r="92" spans="1:17" hidden="1" outlineLevel="2" x14ac:dyDescent="0.25">
      <c r="A92" s="46" t="s">
        <v>13</v>
      </c>
      <c r="B92" s="38" t="s">
        <v>487</v>
      </c>
      <c r="C92" s="38" t="s">
        <v>503</v>
      </c>
      <c r="D92" s="38" t="s">
        <v>208</v>
      </c>
      <c r="E92" s="38" t="s">
        <v>208</v>
      </c>
      <c r="F92" s="38" t="s">
        <v>504</v>
      </c>
      <c r="G92" s="40">
        <v>78397</v>
      </c>
      <c r="H92" s="38" t="s">
        <v>208</v>
      </c>
      <c r="I92" s="38" t="s">
        <v>208</v>
      </c>
      <c r="J92" s="38" t="s">
        <v>505</v>
      </c>
      <c r="K92" s="38" t="s">
        <v>505</v>
      </c>
      <c r="L92" s="38" t="s">
        <v>208</v>
      </c>
      <c r="M92" s="39">
        <v>0.56999999999999995</v>
      </c>
      <c r="N92" s="39" t="s">
        <v>208</v>
      </c>
      <c r="O92" s="39"/>
      <c r="Q92" s="48"/>
    </row>
    <row r="93" spans="1:17" hidden="1" outlineLevel="2" x14ac:dyDescent="0.25">
      <c r="A93" s="46" t="s">
        <v>13</v>
      </c>
      <c r="B93" s="38" t="s">
        <v>487</v>
      </c>
      <c r="C93" s="38" t="s">
        <v>506</v>
      </c>
      <c r="D93" s="38" t="s">
        <v>208</v>
      </c>
      <c r="E93" s="38" t="s">
        <v>208</v>
      </c>
      <c r="F93" s="38" t="s">
        <v>507</v>
      </c>
      <c r="G93" s="40">
        <v>37275</v>
      </c>
      <c r="H93" s="38" t="s">
        <v>208</v>
      </c>
      <c r="I93" s="38" t="s">
        <v>208</v>
      </c>
      <c r="J93" s="38" t="s">
        <v>508</v>
      </c>
      <c r="K93" s="38" t="s">
        <v>508</v>
      </c>
      <c r="L93" s="38" t="s">
        <v>208</v>
      </c>
      <c r="M93" s="39">
        <v>0.24</v>
      </c>
      <c r="N93" s="39" t="s">
        <v>208</v>
      </c>
      <c r="O93" s="39"/>
      <c r="Q93" s="48"/>
    </row>
    <row r="94" spans="1:17" hidden="1" outlineLevel="2" x14ac:dyDescent="0.25">
      <c r="A94" s="46" t="s">
        <v>13</v>
      </c>
      <c r="B94" s="38" t="s">
        <v>487</v>
      </c>
      <c r="C94" s="38" t="s">
        <v>509</v>
      </c>
      <c r="D94" s="38" t="s">
        <v>208</v>
      </c>
      <c r="E94" s="38" t="s">
        <v>208</v>
      </c>
      <c r="F94" s="38" t="s">
        <v>510</v>
      </c>
      <c r="G94" s="40">
        <v>989993</v>
      </c>
      <c r="H94" s="38" t="s">
        <v>208</v>
      </c>
      <c r="I94" s="38" t="s">
        <v>208</v>
      </c>
      <c r="J94" s="38" t="s">
        <v>511</v>
      </c>
      <c r="K94" s="38" t="s">
        <v>511</v>
      </c>
      <c r="L94" s="38" t="s">
        <v>208</v>
      </c>
      <c r="M94" s="39">
        <v>3</v>
      </c>
      <c r="N94" s="39" t="s">
        <v>208</v>
      </c>
      <c r="O94" s="39"/>
      <c r="Q94" s="48"/>
    </row>
    <row r="95" spans="1:17" hidden="1" outlineLevel="2" x14ac:dyDescent="0.25">
      <c r="A95" s="46" t="s">
        <v>13</v>
      </c>
      <c r="B95" s="38" t="s">
        <v>487</v>
      </c>
      <c r="C95" s="38" t="s">
        <v>512</v>
      </c>
      <c r="D95" s="38" t="s">
        <v>208</v>
      </c>
      <c r="E95" s="38" t="s">
        <v>208</v>
      </c>
      <c r="F95" s="38" t="s">
        <v>513</v>
      </c>
      <c r="G95" s="40">
        <v>6658836</v>
      </c>
      <c r="H95" s="38" t="s">
        <v>208</v>
      </c>
      <c r="I95" s="38" t="s">
        <v>208</v>
      </c>
      <c r="J95" s="38" t="s">
        <v>514</v>
      </c>
      <c r="K95" s="38" t="s">
        <v>514</v>
      </c>
      <c r="L95" s="38" t="s">
        <v>208</v>
      </c>
      <c r="M95" s="39">
        <v>7.07</v>
      </c>
      <c r="N95" s="39" t="s">
        <v>208</v>
      </c>
      <c r="O95" s="39"/>
      <c r="Q95" s="48"/>
    </row>
    <row r="96" spans="1:17" hidden="1" outlineLevel="2" x14ac:dyDescent="0.25">
      <c r="A96" s="46" t="s">
        <v>13</v>
      </c>
      <c r="B96" s="38" t="s">
        <v>487</v>
      </c>
      <c r="C96" s="38" t="s">
        <v>515</v>
      </c>
      <c r="D96" s="38" t="s">
        <v>208</v>
      </c>
      <c r="E96" s="38" t="s">
        <v>208</v>
      </c>
      <c r="F96" s="38" t="s">
        <v>516</v>
      </c>
      <c r="G96" s="40">
        <v>6509206</v>
      </c>
      <c r="H96" s="38" t="s">
        <v>208</v>
      </c>
      <c r="I96" s="38" t="s">
        <v>208</v>
      </c>
      <c r="J96" s="38" t="s">
        <v>517</v>
      </c>
      <c r="K96" s="38" t="s">
        <v>517</v>
      </c>
      <c r="L96" s="38" t="s">
        <v>208</v>
      </c>
      <c r="M96" s="39">
        <v>2.5499999999999998</v>
      </c>
      <c r="N96" s="39" t="s">
        <v>208</v>
      </c>
      <c r="O96" s="39"/>
      <c r="Q96" s="48"/>
    </row>
    <row r="97" spans="1:17" hidden="1" outlineLevel="2" x14ac:dyDescent="0.25">
      <c r="A97" s="46" t="s">
        <v>13</v>
      </c>
      <c r="B97" s="38" t="s">
        <v>518</v>
      </c>
      <c r="C97" s="38" t="s">
        <v>519</v>
      </c>
      <c r="D97" s="38" t="s">
        <v>208</v>
      </c>
      <c r="E97" s="38" t="s">
        <v>208</v>
      </c>
      <c r="F97" s="38" t="s">
        <v>520</v>
      </c>
      <c r="G97" s="40">
        <v>28951</v>
      </c>
      <c r="H97" s="38" t="s">
        <v>208</v>
      </c>
      <c r="I97" s="38" t="s">
        <v>208</v>
      </c>
      <c r="J97" s="38" t="s">
        <v>521</v>
      </c>
      <c r="K97" s="38" t="s">
        <v>521</v>
      </c>
      <c r="L97" s="38" t="s">
        <v>208</v>
      </c>
      <c r="M97" s="39">
        <v>13.72</v>
      </c>
      <c r="N97" s="39" t="s">
        <v>208</v>
      </c>
      <c r="O97" s="39"/>
      <c r="Q97" s="48"/>
    </row>
    <row r="98" spans="1:17" hidden="1" outlineLevel="2" x14ac:dyDescent="0.25">
      <c r="A98" s="46" t="s">
        <v>13</v>
      </c>
      <c r="B98" s="38" t="s">
        <v>518</v>
      </c>
      <c r="C98" s="38" t="s">
        <v>522</v>
      </c>
      <c r="D98" s="38" t="s">
        <v>208</v>
      </c>
      <c r="E98" s="38" t="s">
        <v>208</v>
      </c>
      <c r="F98" s="38" t="s">
        <v>523</v>
      </c>
      <c r="G98" s="40">
        <v>406</v>
      </c>
      <c r="H98" s="38" t="s">
        <v>208</v>
      </c>
      <c r="I98" s="38" t="s">
        <v>208</v>
      </c>
      <c r="J98" s="38" t="s">
        <v>524</v>
      </c>
      <c r="K98" s="38" t="s">
        <v>524</v>
      </c>
      <c r="L98" s="38" t="s">
        <v>208</v>
      </c>
      <c r="M98" s="39">
        <v>54</v>
      </c>
      <c r="N98" s="39" t="s">
        <v>208</v>
      </c>
      <c r="O98" s="39"/>
      <c r="Q98" s="48"/>
    </row>
    <row r="99" spans="1:17" hidden="1" outlineLevel="2" x14ac:dyDescent="0.25">
      <c r="A99" s="46" t="s">
        <v>13</v>
      </c>
      <c r="B99" s="38" t="s">
        <v>518</v>
      </c>
      <c r="C99" s="38" t="s">
        <v>525</v>
      </c>
      <c r="D99" s="38" t="s">
        <v>208</v>
      </c>
      <c r="E99" s="38" t="s">
        <v>208</v>
      </c>
      <c r="F99" s="38" t="s">
        <v>526</v>
      </c>
      <c r="G99" s="40">
        <v>407</v>
      </c>
      <c r="H99" s="38" t="s">
        <v>208</v>
      </c>
      <c r="I99" s="38" t="s">
        <v>208</v>
      </c>
      <c r="J99" s="38" t="s">
        <v>527</v>
      </c>
      <c r="K99" s="38" t="s">
        <v>527</v>
      </c>
      <c r="L99" s="38" t="s">
        <v>208</v>
      </c>
      <c r="M99" s="39">
        <v>54</v>
      </c>
      <c r="N99" s="39" t="s">
        <v>208</v>
      </c>
      <c r="O99" s="39"/>
      <c r="Q99" s="48"/>
    </row>
    <row r="100" spans="1:17" hidden="1" outlineLevel="2" x14ac:dyDescent="0.25">
      <c r="A100" s="46" t="s">
        <v>13</v>
      </c>
      <c r="B100" s="38" t="s">
        <v>518</v>
      </c>
      <c r="C100" s="38" t="s">
        <v>528</v>
      </c>
      <c r="D100" s="38" t="s">
        <v>208</v>
      </c>
      <c r="E100" s="38" t="s">
        <v>208</v>
      </c>
      <c r="F100" s="38" t="s">
        <v>529</v>
      </c>
      <c r="G100" s="40">
        <v>9552</v>
      </c>
      <c r="H100" s="38" t="s">
        <v>208</v>
      </c>
      <c r="I100" s="38" t="s">
        <v>208</v>
      </c>
      <c r="J100" s="38" t="s">
        <v>530</v>
      </c>
      <c r="K100" s="38" t="s">
        <v>530</v>
      </c>
      <c r="L100" s="38" t="s">
        <v>208</v>
      </c>
      <c r="M100" s="39">
        <v>0.54</v>
      </c>
      <c r="N100" s="39" t="s">
        <v>208</v>
      </c>
      <c r="O100" s="39"/>
      <c r="Q100" s="48"/>
    </row>
    <row r="101" spans="1:17" hidden="1" outlineLevel="2" x14ac:dyDescent="0.25">
      <c r="A101" s="46" t="s">
        <v>13</v>
      </c>
      <c r="B101" s="38" t="s">
        <v>518</v>
      </c>
      <c r="C101" s="38" t="s">
        <v>531</v>
      </c>
      <c r="D101" s="38" t="s">
        <v>208</v>
      </c>
      <c r="E101" s="38" t="s">
        <v>208</v>
      </c>
      <c r="F101" s="38" t="s">
        <v>532</v>
      </c>
      <c r="G101" s="40">
        <v>252</v>
      </c>
      <c r="H101" s="38" t="s">
        <v>208</v>
      </c>
      <c r="I101" s="38" t="s">
        <v>208</v>
      </c>
      <c r="J101" s="38" t="s">
        <v>533</v>
      </c>
      <c r="K101" s="38" t="s">
        <v>533</v>
      </c>
      <c r="L101" s="38" t="s">
        <v>208</v>
      </c>
      <c r="M101" s="39">
        <v>6.67</v>
      </c>
      <c r="N101" s="39" t="s">
        <v>208</v>
      </c>
      <c r="O101" s="39"/>
      <c r="Q101" s="48"/>
    </row>
    <row r="102" spans="1:17" hidden="1" outlineLevel="2" x14ac:dyDescent="0.25">
      <c r="A102" s="46" t="s">
        <v>13</v>
      </c>
      <c r="B102" s="38" t="s">
        <v>518</v>
      </c>
      <c r="C102" s="38" t="s">
        <v>534</v>
      </c>
      <c r="D102" s="38" t="s">
        <v>208</v>
      </c>
      <c r="E102" s="38" t="s">
        <v>208</v>
      </c>
      <c r="F102" s="38" t="s">
        <v>535</v>
      </c>
      <c r="G102" s="40">
        <v>5690</v>
      </c>
      <c r="H102" s="38" t="s">
        <v>208</v>
      </c>
      <c r="I102" s="38" t="s">
        <v>208</v>
      </c>
      <c r="J102" s="38" t="s">
        <v>536</v>
      </c>
      <c r="K102" s="38" t="s">
        <v>536</v>
      </c>
      <c r="L102" s="38" t="s">
        <v>208</v>
      </c>
      <c r="M102" s="39">
        <v>119.36</v>
      </c>
      <c r="N102" s="39" t="s">
        <v>208</v>
      </c>
      <c r="O102" s="39"/>
      <c r="Q102" s="48"/>
    </row>
    <row r="103" spans="1:17" hidden="1" outlineLevel="2" x14ac:dyDescent="0.25">
      <c r="A103" s="46" t="s">
        <v>13</v>
      </c>
      <c r="B103" s="38" t="s">
        <v>537</v>
      </c>
      <c r="C103" s="38" t="s">
        <v>538</v>
      </c>
      <c r="D103" s="38" t="s">
        <v>208</v>
      </c>
      <c r="E103" s="38" t="s">
        <v>208</v>
      </c>
      <c r="F103" s="38" t="s">
        <v>539</v>
      </c>
      <c r="G103" s="40">
        <v>8919</v>
      </c>
      <c r="H103" s="38" t="s">
        <v>208</v>
      </c>
      <c r="I103" s="38" t="s">
        <v>208</v>
      </c>
      <c r="J103" s="38" t="s">
        <v>540</v>
      </c>
      <c r="K103" s="38" t="s">
        <v>540</v>
      </c>
      <c r="L103" s="38" t="s">
        <v>208</v>
      </c>
      <c r="M103" s="39">
        <v>1.41</v>
      </c>
      <c r="N103" s="39" t="s">
        <v>208</v>
      </c>
      <c r="O103" s="39"/>
      <c r="Q103" s="48"/>
    </row>
    <row r="104" spans="1:17" hidden="1" outlineLevel="2" x14ac:dyDescent="0.25">
      <c r="A104" s="46" t="s">
        <v>13</v>
      </c>
      <c r="B104" s="38" t="s">
        <v>537</v>
      </c>
      <c r="C104" s="38" t="s">
        <v>541</v>
      </c>
      <c r="D104" s="38" t="s">
        <v>208</v>
      </c>
      <c r="E104" s="38" t="s">
        <v>208</v>
      </c>
      <c r="F104" s="38" t="s">
        <v>542</v>
      </c>
      <c r="G104" s="40">
        <v>86520751</v>
      </c>
      <c r="H104" s="38" t="s">
        <v>208</v>
      </c>
      <c r="I104" s="38" t="s">
        <v>208</v>
      </c>
      <c r="J104" s="38" t="s">
        <v>543</v>
      </c>
      <c r="K104" s="38" t="s">
        <v>543</v>
      </c>
      <c r="L104" s="38" t="s">
        <v>208</v>
      </c>
      <c r="M104" s="39">
        <v>1.77</v>
      </c>
      <c r="N104" s="39" t="s">
        <v>208</v>
      </c>
      <c r="O104" s="39"/>
      <c r="Q104" s="48"/>
    </row>
    <row r="105" spans="1:17" hidden="1" outlineLevel="2" x14ac:dyDescent="0.25">
      <c r="A105" s="46" t="s">
        <v>13</v>
      </c>
      <c r="B105" s="38" t="s">
        <v>537</v>
      </c>
      <c r="C105" s="38" t="s">
        <v>544</v>
      </c>
      <c r="D105" s="38" t="s">
        <v>208</v>
      </c>
      <c r="E105" s="38" t="s">
        <v>208</v>
      </c>
      <c r="F105" s="38" t="s">
        <v>545</v>
      </c>
      <c r="G105" s="40">
        <v>86520753</v>
      </c>
      <c r="H105" s="38" t="s">
        <v>208</v>
      </c>
      <c r="I105" s="38" t="s">
        <v>208</v>
      </c>
      <c r="J105" s="38" t="s">
        <v>546</v>
      </c>
      <c r="K105" s="38" t="s">
        <v>546</v>
      </c>
      <c r="L105" s="38" t="s">
        <v>208</v>
      </c>
      <c r="M105" s="39">
        <v>2.25</v>
      </c>
      <c r="N105" s="39" t="s">
        <v>208</v>
      </c>
      <c r="O105" s="39"/>
      <c r="Q105" s="48"/>
    </row>
    <row r="106" spans="1:17" hidden="1" outlineLevel="2" x14ac:dyDescent="0.25">
      <c r="A106" s="46" t="s">
        <v>13</v>
      </c>
      <c r="B106" s="38" t="s">
        <v>537</v>
      </c>
      <c r="C106" s="38" t="s">
        <v>547</v>
      </c>
      <c r="D106" s="38" t="s">
        <v>208</v>
      </c>
      <c r="E106" s="38" t="s">
        <v>208</v>
      </c>
      <c r="F106" s="38" t="s">
        <v>548</v>
      </c>
      <c r="G106" s="40">
        <v>86652378</v>
      </c>
      <c r="H106" s="38" t="s">
        <v>208</v>
      </c>
      <c r="I106" s="38" t="s">
        <v>208</v>
      </c>
      <c r="J106" s="38" t="s">
        <v>549</v>
      </c>
      <c r="K106" s="38" t="s">
        <v>549</v>
      </c>
      <c r="L106" s="38" t="s">
        <v>208</v>
      </c>
      <c r="M106" s="39">
        <v>2.0699999999999998</v>
      </c>
      <c r="N106" s="39" t="s">
        <v>208</v>
      </c>
      <c r="O106" s="39"/>
      <c r="Q106" s="48"/>
    </row>
    <row r="107" spans="1:17" hidden="1" outlineLevel="2" x14ac:dyDescent="0.25">
      <c r="A107" s="46" t="s">
        <v>13</v>
      </c>
      <c r="B107" s="38" t="s">
        <v>537</v>
      </c>
      <c r="C107" s="38" t="s">
        <v>550</v>
      </c>
      <c r="D107" s="38" t="s">
        <v>208</v>
      </c>
      <c r="E107" s="38" t="s">
        <v>208</v>
      </c>
      <c r="F107" s="38" t="s">
        <v>551</v>
      </c>
      <c r="G107" s="40">
        <v>86520752</v>
      </c>
      <c r="H107" s="38" t="s">
        <v>208</v>
      </c>
      <c r="I107" s="38" t="s">
        <v>208</v>
      </c>
      <c r="J107" s="38" t="s">
        <v>552</v>
      </c>
      <c r="K107" s="38" t="s">
        <v>552</v>
      </c>
      <c r="L107" s="38" t="s">
        <v>208</v>
      </c>
      <c r="M107" s="39">
        <v>2.46</v>
      </c>
      <c r="N107" s="39" t="s">
        <v>208</v>
      </c>
      <c r="O107" s="39"/>
      <c r="Q107" s="48"/>
    </row>
    <row r="108" spans="1:17" hidden="1" outlineLevel="2" x14ac:dyDescent="0.25">
      <c r="A108" s="46" t="s">
        <v>13</v>
      </c>
      <c r="B108" s="38" t="s">
        <v>553</v>
      </c>
      <c r="C108" s="38" t="s">
        <v>554</v>
      </c>
      <c r="D108" s="38" t="s">
        <v>208</v>
      </c>
      <c r="E108" s="38" t="s">
        <v>208</v>
      </c>
      <c r="F108" s="38" t="s">
        <v>555</v>
      </c>
      <c r="G108" s="40">
        <v>203877</v>
      </c>
      <c r="H108" s="38" t="s">
        <v>208</v>
      </c>
      <c r="I108" s="38" t="s">
        <v>208</v>
      </c>
      <c r="J108" s="38" t="s">
        <v>556</v>
      </c>
      <c r="K108" s="38" t="s">
        <v>556</v>
      </c>
      <c r="L108" s="38" t="s">
        <v>208</v>
      </c>
      <c r="M108" s="39">
        <v>1.21</v>
      </c>
      <c r="N108" s="39" t="s">
        <v>208</v>
      </c>
      <c r="O108" s="39"/>
      <c r="Q108" s="48"/>
    </row>
    <row r="109" spans="1:17" hidden="1" outlineLevel="2" x14ac:dyDescent="0.25">
      <c r="A109" s="46" t="s">
        <v>13</v>
      </c>
      <c r="B109" s="38" t="s">
        <v>557</v>
      </c>
      <c r="C109" s="38" t="s">
        <v>558</v>
      </c>
      <c r="D109" s="38" t="s">
        <v>208</v>
      </c>
      <c r="E109" s="38" t="s">
        <v>208</v>
      </c>
      <c r="F109" s="38" t="s">
        <v>559</v>
      </c>
      <c r="G109" s="40">
        <v>5708</v>
      </c>
      <c r="H109" s="38" t="s">
        <v>208</v>
      </c>
      <c r="I109" s="38" t="s">
        <v>208</v>
      </c>
      <c r="J109" s="38" t="s">
        <v>560</v>
      </c>
      <c r="K109" s="38" t="s">
        <v>560</v>
      </c>
      <c r="L109" s="38" t="s">
        <v>208</v>
      </c>
      <c r="M109" s="39">
        <v>119.36</v>
      </c>
      <c r="N109" s="39" t="s">
        <v>208</v>
      </c>
      <c r="O109" s="39"/>
      <c r="Q109" s="48"/>
    </row>
    <row r="110" spans="1:17" hidden="1" outlineLevel="2" x14ac:dyDescent="0.25">
      <c r="A110" s="46" t="s">
        <v>13</v>
      </c>
      <c r="B110" s="38" t="s">
        <v>557</v>
      </c>
      <c r="C110" s="38" t="s">
        <v>561</v>
      </c>
      <c r="D110" s="38" t="s">
        <v>208</v>
      </c>
      <c r="E110" s="38" t="s">
        <v>208</v>
      </c>
      <c r="F110" s="38" t="s">
        <v>562</v>
      </c>
      <c r="G110" s="40">
        <v>348039</v>
      </c>
      <c r="H110" s="38" t="s">
        <v>208</v>
      </c>
      <c r="I110" s="38" t="s">
        <v>208</v>
      </c>
      <c r="J110" s="38" t="s">
        <v>563</v>
      </c>
      <c r="K110" s="38" t="s">
        <v>563</v>
      </c>
      <c r="L110" s="38" t="s">
        <v>208</v>
      </c>
      <c r="M110" s="39">
        <v>0.43</v>
      </c>
      <c r="N110" s="39" t="s">
        <v>208</v>
      </c>
      <c r="O110" s="39"/>
      <c r="Q110" s="48"/>
    </row>
    <row r="111" spans="1:17" hidden="1" outlineLevel="2" x14ac:dyDescent="0.25">
      <c r="A111" s="46" t="s">
        <v>13</v>
      </c>
      <c r="B111" s="38" t="s">
        <v>557</v>
      </c>
      <c r="C111" s="38" t="s">
        <v>564</v>
      </c>
      <c r="D111" s="38" t="s">
        <v>208</v>
      </c>
      <c r="E111" s="38" t="s">
        <v>208</v>
      </c>
      <c r="F111" s="38" t="s">
        <v>565</v>
      </c>
      <c r="G111" s="40">
        <v>208137</v>
      </c>
      <c r="H111" s="38" t="s">
        <v>208</v>
      </c>
      <c r="I111" s="38" t="s">
        <v>208</v>
      </c>
      <c r="J111" s="38" t="s">
        <v>566</v>
      </c>
      <c r="K111" s="38" t="s">
        <v>566</v>
      </c>
      <c r="L111" s="38" t="s">
        <v>208</v>
      </c>
      <c r="M111" s="39">
        <v>24.64</v>
      </c>
      <c r="N111" s="39" t="s">
        <v>208</v>
      </c>
      <c r="O111" s="39"/>
      <c r="Q111" s="48"/>
    </row>
    <row r="112" spans="1:17" hidden="1" outlineLevel="2" x14ac:dyDescent="0.25">
      <c r="A112" s="46" t="s">
        <v>13</v>
      </c>
      <c r="B112" s="38" t="s">
        <v>557</v>
      </c>
      <c r="C112" s="38" t="s">
        <v>567</v>
      </c>
      <c r="D112" s="38" t="s">
        <v>208</v>
      </c>
      <c r="E112" s="38" t="s">
        <v>208</v>
      </c>
      <c r="F112" s="38" t="s">
        <v>568</v>
      </c>
      <c r="G112" s="40">
        <v>2263</v>
      </c>
      <c r="H112" s="38" t="s">
        <v>208</v>
      </c>
      <c r="I112" s="38" t="s">
        <v>208</v>
      </c>
      <c r="J112" s="38" t="s">
        <v>569</v>
      </c>
      <c r="K112" s="38" t="s">
        <v>569</v>
      </c>
      <c r="L112" s="38" t="s">
        <v>208</v>
      </c>
      <c r="M112" s="39">
        <v>48</v>
      </c>
      <c r="N112" s="39" t="s">
        <v>208</v>
      </c>
      <c r="O112" s="39"/>
      <c r="Q112" s="48"/>
    </row>
    <row r="113" spans="1:17" hidden="1" outlineLevel="2" x14ac:dyDescent="0.25">
      <c r="A113" s="46" t="s">
        <v>13</v>
      </c>
      <c r="B113" s="38" t="s">
        <v>557</v>
      </c>
      <c r="C113" s="38" t="s">
        <v>570</v>
      </c>
      <c r="D113" s="38" t="s">
        <v>208</v>
      </c>
      <c r="E113" s="38" t="s">
        <v>208</v>
      </c>
      <c r="F113" s="38" t="s">
        <v>571</v>
      </c>
      <c r="G113" s="40">
        <v>15448029</v>
      </c>
      <c r="H113" s="38" t="s">
        <v>208</v>
      </c>
      <c r="I113" s="38" t="s">
        <v>208</v>
      </c>
      <c r="J113" s="38" t="s">
        <v>572</v>
      </c>
      <c r="K113" s="38" t="s">
        <v>572</v>
      </c>
      <c r="L113" s="38" t="s">
        <v>208</v>
      </c>
      <c r="M113" s="39">
        <v>47.96</v>
      </c>
      <c r="N113" s="39" t="s">
        <v>208</v>
      </c>
      <c r="O113" s="39"/>
      <c r="Q113" s="48"/>
    </row>
    <row r="114" spans="1:17" hidden="1" outlineLevel="2" x14ac:dyDescent="0.25">
      <c r="A114" s="46" t="s">
        <v>13</v>
      </c>
      <c r="B114" s="38" t="s">
        <v>573</v>
      </c>
      <c r="C114" s="38" t="s">
        <v>574</v>
      </c>
      <c r="D114" s="38" t="s">
        <v>208</v>
      </c>
      <c r="E114" s="38" t="s">
        <v>208</v>
      </c>
      <c r="F114" s="38" t="s">
        <v>575</v>
      </c>
      <c r="G114" s="40">
        <v>35716</v>
      </c>
      <c r="H114" s="38" t="s">
        <v>208</v>
      </c>
      <c r="I114" s="38" t="s">
        <v>208</v>
      </c>
      <c r="J114" s="38" t="s">
        <v>576</v>
      </c>
      <c r="K114" s="38" t="s">
        <v>576</v>
      </c>
      <c r="L114" s="38" t="s">
        <v>208</v>
      </c>
      <c r="M114" s="39">
        <v>5.59</v>
      </c>
      <c r="N114" s="39" t="s">
        <v>208</v>
      </c>
      <c r="O114" s="39"/>
      <c r="Q114" s="48"/>
    </row>
    <row r="115" spans="1:17" hidden="1" outlineLevel="2" x14ac:dyDescent="0.25">
      <c r="A115" s="46" t="s">
        <v>13</v>
      </c>
      <c r="B115" s="38" t="s">
        <v>577</v>
      </c>
      <c r="C115" s="38" t="s">
        <v>578</v>
      </c>
      <c r="D115" s="38" t="s">
        <v>208</v>
      </c>
      <c r="E115" s="38" t="s">
        <v>208</v>
      </c>
      <c r="F115" s="38" t="s">
        <v>579</v>
      </c>
      <c r="G115" s="40">
        <v>5748</v>
      </c>
      <c r="H115" s="38" t="s">
        <v>208</v>
      </c>
      <c r="I115" s="38" t="s">
        <v>208</v>
      </c>
      <c r="J115" s="38" t="s">
        <v>580</v>
      </c>
      <c r="K115" s="38" t="s">
        <v>580</v>
      </c>
      <c r="L115" s="38" t="s">
        <v>208</v>
      </c>
      <c r="M115" s="39">
        <v>119.36</v>
      </c>
      <c r="N115" s="39" t="s">
        <v>208</v>
      </c>
      <c r="O115" s="39"/>
      <c r="Q115" s="48"/>
    </row>
    <row r="116" spans="1:17" hidden="1" outlineLevel="2" x14ac:dyDescent="0.25">
      <c r="A116" s="46" t="s">
        <v>13</v>
      </c>
      <c r="B116" s="38" t="s">
        <v>577</v>
      </c>
      <c r="C116" s="38" t="s">
        <v>581</v>
      </c>
      <c r="D116" s="38" t="s">
        <v>208</v>
      </c>
      <c r="E116" s="38" t="s">
        <v>208</v>
      </c>
      <c r="F116" s="38" t="s">
        <v>582</v>
      </c>
      <c r="G116" s="40">
        <v>19969</v>
      </c>
      <c r="H116" s="38" t="s">
        <v>208</v>
      </c>
      <c r="I116" s="38" t="s">
        <v>208</v>
      </c>
      <c r="J116" s="38" t="s">
        <v>583</v>
      </c>
      <c r="K116" s="38" t="s">
        <v>583</v>
      </c>
      <c r="L116" s="38" t="s">
        <v>208</v>
      </c>
      <c r="M116" s="39">
        <v>0.43</v>
      </c>
      <c r="N116" s="39" t="s">
        <v>208</v>
      </c>
      <c r="O116" s="39"/>
      <c r="Q116" s="48"/>
    </row>
    <row r="117" spans="1:17" hidden="1" outlineLevel="2" x14ac:dyDescent="0.25">
      <c r="A117" s="46" t="s">
        <v>13</v>
      </c>
      <c r="B117" s="38" t="s">
        <v>577</v>
      </c>
      <c r="C117" s="38" t="s">
        <v>584</v>
      </c>
      <c r="D117" s="38" t="s">
        <v>208</v>
      </c>
      <c r="E117" s="38" t="s">
        <v>208</v>
      </c>
      <c r="F117" s="38" t="s">
        <v>585</v>
      </c>
      <c r="G117" s="40">
        <v>26977</v>
      </c>
      <c r="H117" s="38" t="s">
        <v>208</v>
      </c>
      <c r="I117" s="38" t="s">
        <v>208</v>
      </c>
      <c r="J117" s="38" t="s">
        <v>586</v>
      </c>
      <c r="K117" s="38" t="s">
        <v>586</v>
      </c>
      <c r="L117" s="38" t="s">
        <v>208</v>
      </c>
      <c r="M117" s="39">
        <v>119.36</v>
      </c>
      <c r="N117" s="39" t="s">
        <v>208</v>
      </c>
      <c r="O117" s="39"/>
      <c r="Q117" s="48"/>
    </row>
    <row r="118" spans="1:17" hidden="1" outlineLevel="2" x14ac:dyDescent="0.25">
      <c r="A118" s="46" t="s">
        <v>13</v>
      </c>
      <c r="B118" s="38" t="s">
        <v>577</v>
      </c>
      <c r="C118" s="38" t="s">
        <v>587</v>
      </c>
      <c r="D118" s="38" t="s">
        <v>208</v>
      </c>
      <c r="E118" s="38" t="s">
        <v>208</v>
      </c>
      <c r="F118" s="38" t="s">
        <v>588</v>
      </c>
      <c r="G118" s="40">
        <v>619</v>
      </c>
      <c r="H118" s="38" t="s">
        <v>208</v>
      </c>
      <c r="I118" s="38" t="s">
        <v>208</v>
      </c>
      <c r="J118" s="38" t="s">
        <v>589</v>
      </c>
      <c r="K118" s="38" t="s">
        <v>589</v>
      </c>
      <c r="L118" s="38" t="s">
        <v>208</v>
      </c>
      <c r="M118" s="39" t="s">
        <v>208</v>
      </c>
      <c r="N118" s="39">
        <v>119.36</v>
      </c>
      <c r="O118" s="39"/>
      <c r="Q118" s="48"/>
    </row>
    <row r="119" spans="1:17" hidden="1" outlineLevel="2" x14ac:dyDescent="0.25">
      <c r="A119" s="46" t="s">
        <v>13</v>
      </c>
      <c r="B119" s="38" t="s">
        <v>590</v>
      </c>
      <c r="C119" s="38" t="s">
        <v>591</v>
      </c>
      <c r="D119" s="38" t="s">
        <v>208</v>
      </c>
      <c r="E119" s="38" t="s">
        <v>208</v>
      </c>
      <c r="F119" s="38" t="s">
        <v>592</v>
      </c>
      <c r="G119" s="40">
        <v>5765</v>
      </c>
      <c r="H119" s="38" t="s">
        <v>208</v>
      </c>
      <c r="I119" s="38" t="s">
        <v>208</v>
      </c>
      <c r="J119" s="38" t="s">
        <v>593</v>
      </c>
      <c r="K119" s="38" t="s">
        <v>593</v>
      </c>
      <c r="L119" s="38" t="s">
        <v>208</v>
      </c>
      <c r="M119" s="39">
        <v>5.0599999999999996</v>
      </c>
      <c r="N119" s="39" t="s">
        <v>208</v>
      </c>
      <c r="O119" s="39"/>
      <c r="Q119" s="48"/>
    </row>
    <row r="120" spans="1:17" hidden="1" outlineLevel="2" x14ac:dyDescent="0.25">
      <c r="A120" s="46" t="s">
        <v>13</v>
      </c>
      <c r="B120" s="38" t="s">
        <v>590</v>
      </c>
      <c r="C120" s="38" t="s">
        <v>594</v>
      </c>
      <c r="D120" s="38" t="s">
        <v>208</v>
      </c>
      <c r="E120" s="38" t="s">
        <v>208</v>
      </c>
      <c r="F120" s="38" t="s">
        <v>595</v>
      </c>
      <c r="G120" s="40">
        <v>5772</v>
      </c>
      <c r="H120" s="38" t="s">
        <v>208</v>
      </c>
      <c r="I120" s="38" t="s">
        <v>208</v>
      </c>
      <c r="J120" s="38" t="s">
        <v>596</v>
      </c>
      <c r="K120" s="38" t="s">
        <v>596</v>
      </c>
      <c r="L120" s="38" t="s">
        <v>208</v>
      </c>
      <c r="M120" s="39">
        <v>48.59</v>
      </c>
      <c r="N120" s="39" t="s">
        <v>208</v>
      </c>
      <c r="O120" s="39"/>
      <c r="Q120" s="48"/>
    </row>
    <row r="121" spans="1:17" hidden="1" outlineLevel="2" x14ac:dyDescent="0.25">
      <c r="A121" s="46" t="s">
        <v>13</v>
      </c>
      <c r="B121" s="38" t="s">
        <v>590</v>
      </c>
      <c r="C121" s="38" t="s">
        <v>597</v>
      </c>
      <c r="D121" s="38" t="s">
        <v>208</v>
      </c>
      <c r="E121" s="38" t="s">
        <v>208</v>
      </c>
      <c r="F121" s="38" t="s">
        <v>598</v>
      </c>
      <c r="G121" s="40">
        <v>5773</v>
      </c>
      <c r="H121" s="38" t="s">
        <v>208</v>
      </c>
      <c r="I121" s="38" t="s">
        <v>208</v>
      </c>
      <c r="J121" s="38" t="s">
        <v>599</v>
      </c>
      <c r="K121" s="38" t="s">
        <v>599</v>
      </c>
      <c r="L121" s="38" t="s">
        <v>208</v>
      </c>
      <c r="M121" s="39">
        <v>24.71</v>
      </c>
      <c r="N121" s="39" t="s">
        <v>208</v>
      </c>
      <c r="O121" s="39"/>
      <c r="Q121" s="48"/>
    </row>
    <row r="122" spans="1:17" hidden="1" outlineLevel="2" x14ac:dyDescent="0.25">
      <c r="A122" s="46" t="s">
        <v>13</v>
      </c>
      <c r="B122" s="38" t="s">
        <v>590</v>
      </c>
      <c r="C122" s="38" t="s">
        <v>600</v>
      </c>
      <c r="D122" s="38" t="s">
        <v>208</v>
      </c>
      <c r="E122" s="38" t="s">
        <v>208</v>
      </c>
      <c r="F122" s="38" t="s">
        <v>601</v>
      </c>
      <c r="G122" s="40">
        <v>11346844</v>
      </c>
      <c r="H122" s="38" t="s">
        <v>208</v>
      </c>
      <c r="I122" s="38" t="s">
        <v>208</v>
      </c>
      <c r="J122" s="38" t="s">
        <v>602</v>
      </c>
      <c r="K122" s="38" t="s">
        <v>602</v>
      </c>
      <c r="L122" s="38" t="s">
        <v>208</v>
      </c>
      <c r="M122" s="39">
        <v>1.58</v>
      </c>
      <c r="N122" s="39" t="s">
        <v>208</v>
      </c>
      <c r="O122" s="39"/>
      <c r="Q122" s="48"/>
    </row>
    <row r="123" spans="1:17" hidden="1" outlineLevel="2" x14ac:dyDescent="0.25">
      <c r="A123" s="46" t="s">
        <v>13</v>
      </c>
      <c r="B123" s="38" t="s">
        <v>590</v>
      </c>
      <c r="C123" s="38" t="s">
        <v>603</v>
      </c>
      <c r="D123" s="38" t="s">
        <v>208</v>
      </c>
      <c r="E123" s="38" t="s">
        <v>208</v>
      </c>
      <c r="F123" s="38" t="s">
        <v>604</v>
      </c>
      <c r="G123" s="40">
        <v>455131</v>
      </c>
      <c r="H123" s="38" t="s">
        <v>208</v>
      </c>
      <c r="I123" s="38" t="s">
        <v>208</v>
      </c>
      <c r="J123" s="38" t="s">
        <v>605</v>
      </c>
      <c r="K123" s="38" t="s">
        <v>605</v>
      </c>
      <c r="L123" s="38" t="s">
        <v>208</v>
      </c>
      <c r="M123" s="39">
        <v>2.46</v>
      </c>
      <c r="N123" s="39" t="s">
        <v>208</v>
      </c>
      <c r="O123" s="39"/>
      <c r="Q123" s="48"/>
    </row>
    <row r="124" spans="1:17" hidden="1" outlineLevel="2" x14ac:dyDescent="0.25">
      <c r="A124" s="46" t="s">
        <v>13</v>
      </c>
      <c r="B124" s="38" t="s">
        <v>606</v>
      </c>
      <c r="C124" s="38" t="s">
        <v>607</v>
      </c>
      <c r="D124" s="38" t="s">
        <v>208</v>
      </c>
      <c r="E124" s="38" t="s">
        <v>208</v>
      </c>
      <c r="F124" s="38" t="s">
        <v>608</v>
      </c>
      <c r="G124" s="40">
        <v>86</v>
      </c>
      <c r="H124" s="38" t="s">
        <v>208</v>
      </c>
      <c r="I124" s="38" t="s">
        <v>208</v>
      </c>
      <c r="J124" s="38" t="s">
        <v>609</v>
      </c>
      <c r="K124" s="38" t="s">
        <v>609</v>
      </c>
      <c r="L124" s="38" t="s">
        <v>208</v>
      </c>
      <c r="M124" s="39">
        <v>216</v>
      </c>
      <c r="N124" s="39" t="s">
        <v>208</v>
      </c>
      <c r="O124" s="39"/>
      <c r="Q124" s="48"/>
    </row>
    <row r="125" spans="1:17" hidden="1" outlineLevel="2" x14ac:dyDescent="0.25">
      <c r="A125" s="46" t="s">
        <v>13</v>
      </c>
      <c r="B125" s="38" t="s">
        <v>606</v>
      </c>
      <c r="C125" s="38" t="s">
        <v>610</v>
      </c>
      <c r="D125" s="38" t="s">
        <v>208</v>
      </c>
      <c r="E125" s="38" t="s">
        <v>208</v>
      </c>
      <c r="F125" s="38" t="s">
        <v>611</v>
      </c>
      <c r="G125" s="40">
        <v>85</v>
      </c>
      <c r="H125" s="38" t="s">
        <v>208</v>
      </c>
      <c r="I125" s="38" t="s">
        <v>208</v>
      </c>
      <c r="J125" s="38" t="s">
        <v>612</v>
      </c>
      <c r="K125" s="38" t="s">
        <v>612</v>
      </c>
      <c r="L125" s="38" t="s">
        <v>208</v>
      </c>
      <c r="M125" s="39">
        <v>75.02</v>
      </c>
      <c r="N125" s="39" t="s">
        <v>208</v>
      </c>
      <c r="O125" s="39"/>
      <c r="Q125" s="48"/>
    </row>
    <row r="126" spans="1:17" hidden="1" outlineLevel="2" x14ac:dyDescent="0.25">
      <c r="A126" s="46" t="s">
        <v>13</v>
      </c>
      <c r="B126" s="38" t="s">
        <v>606</v>
      </c>
      <c r="C126" s="38" t="s">
        <v>613</v>
      </c>
      <c r="D126" s="38" t="s">
        <v>208</v>
      </c>
      <c r="E126" s="38" t="s">
        <v>208</v>
      </c>
      <c r="F126" s="38" t="s">
        <v>614</v>
      </c>
      <c r="G126" s="40">
        <v>87</v>
      </c>
      <c r="H126" s="38" t="s">
        <v>208</v>
      </c>
      <c r="I126" s="38" t="s">
        <v>208</v>
      </c>
      <c r="J126" s="38" t="s">
        <v>615</v>
      </c>
      <c r="K126" s="38" t="s">
        <v>615</v>
      </c>
      <c r="L126" s="38" t="s">
        <v>208</v>
      </c>
      <c r="M126" s="39">
        <v>144</v>
      </c>
      <c r="N126" s="39" t="s">
        <v>208</v>
      </c>
      <c r="O126" s="39"/>
      <c r="Q126" s="48"/>
    </row>
    <row r="127" spans="1:17" hidden="1" outlineLevel="2" x14ac:dyDescent="0.25">
      <c r="A127" s="46" t="s">
        <v>13</v>
      </c>
      <c r="B127" s="38" t="s">
        <v>606</v>
      </c>
      <c r="C127" s="38" t="s">
        <v>616</v>
      </c>
      <c r="D127" s="38" t="s">
        <v>208</v>
      </c>
      <c r="E127" s="38" t="s">
        <v>208</v>
      </c>
      <c r="F127" s="38" t="s">
        <v>617</v>
      </c>
      <c r="G127" s="40">
        <v>23</v>
      </c>
      <c r="H127" s="38" t="s">
        <v>208</v>
      </c>
      <c r="I127" s="38" t="s">
        <v>208</v>
      </c>
      <c r="J127" s="38" t="s">
        <v>618</v>
      </c>
      <c r="K127" s="38" t="s">
        <v>618</v>
      </c>
      <c r="L127" s="38" t="s">
        <v>208</v>
      </c>
      <c r="M127" s="39">
        <v>60.37</v>
      </c>
      <c r="N127" s="39" t="s">
        <v>208</v>
      </c>
      <c r="O127" s="39"/>
      <c r="Q127" s="48"/>
    </row>
    <row r="128" spans="1:17" hidden="1" outlineLevel="2" x14ac:dyDescent="0.25">
      <c r="A128" s="46" t="s">
        <v>13</v>
      </c>
      <c r="B128" s="38" t="s">
        <v>606</v>
      </c>
      <c r="C128" s="38" t="s">
        <v>619</v>
      </c>
      <c r="D128" s="38" t="s">
        <v>208</v>
      </c>
      <c r="E128" s="38" t="s">
        <v>208</v>
      </c>
      <c r="F128" s="38" t="s">
        <v>620</v>
      </c>
      <c r="G128" s="40">
        <v>57906</v>
      </c>
      <c r="H128" s="38" t="s">
        <v>208</v>
      </c>
      <c r="I128" s="38" t="s">
        <v>208</v>
      </c>
      <c r="J128" s="38" t="s">
        <v>621</v>
      </c>
      <c r="K128" s="38" t="s">
        <v>621</v>
      </c>
      <c r="L128" s="38" t="s">
        <v>208</v>
      </c>
      <c r="M128" s="39">
        <v>7.25</v>
      </c>
      <c r="N128" s="39" t="s">
        <v>208</v>
      </c>
      <c r="O128" s="39"/>
      <c r="Q128" s="48"/>
    </row>
    <row r="129" spans="1:17" hidden="1" outlineLevel="2" x14ac:dyDescent="0.25">
      <c r="A129" s="46" t="s">
        <v>13</v>
      </c>
      <c r="B129" s="38" t="s">
        <v>606</v>
      </c>
      <c r="C129" s="38" t="s">
        <v>622</v>
      </c>
      <c r="D129" s="38" t="s">
        <v>208</v>
      </c>
      <c r="E129" s="38" t="s">
        <v>208</v>
      </c>
      <c r="F129" s="38" t="s">
        <v>623</v>
      </c>
      <c r="G129" s="40">
        <v>2537</v>
      </c>
      <c r="H129" s="38" t="s">
        <v>208</v>
      </c>
      <c r="I129" s="38" t="s">
        <v>208</v>
      </c>
      <c r="J129" s="38" t="s">
        <v>624</v>
      </c>
      <c r="K129" s="38" t="s">
        <v>624</v>
      </c>
      <c r="L129" s="38" t="s">
        <v>208</v>
      </c>
      <c r="M129" s="39">
        <v>1.81</v>
      </c>
      <c r="N129" s="39" t="s">
        <v>208</v>
      </c>
      <c r="O129" s="39"/>
      <c r="Q129" s="48"/>
    </row>
    <row r="130" spans="1:17" hidden="1" outlineLevel="2" x14ac:dyDescent="0.25">
      <c r="A130" s="46" t="s">
        <v>13</v>
      </c>
      <c r="B130" s="38" t="s">
        <v>625</v>
      </c>
      <c r="C130" s="38" t="s">
        <v>626</v>
      </c>
      <c r="D130" s="38" t="s">
        <v>208</v>
      </c>
      <c r="E130" s="38" t="s">
        <v>208</v>
      </c>
      <c r="F130" s="38" t="s">
        <v>627</v>
      </c>
      <c r="G130" s="40">
        <v>656568</v>
      </c>
      <c r="H130" s="38" t="s">
        <v>208</v>
      </c>
      <c r="I130" s="38" t="s">
        <v>208</v>
      </c>
      <c r="J130" s="38" t="s">
        <v>628</v>
      </c>
      <c r="K130" s="38" t="s">
        <v>628</v>
      </c>
      <c r="L130" s="38" t="s">
        <v>208</v>
      </c>
      <c r="M130" s="39">
        <v>1.71</v>
      </c>
      <c r="N130" s="39" t="s">
        <v>208</v>
      </c>
      <c r="O130" s="39"/>
      <c r="Q130" s="48"/>
    </row>
    <row r="131" spans="1:17" hidden="1" outlineLevel="2" x14ac:dyDescent="0.25">
      <c r="A131" s="46" t="s">
        <v>13</v>
      </c>
      <c r="B131" s="38" t="s">
        <v>629</v>
      </c>
      <c r="C131" s="38" t="s">
        <v>630</v>
      </c>
      <c r="D131" s="38" t="s">
        <v>208</v>
      </c>
      <c r="E131" s="38" t="s">
        <v>208</v>
      </c>
      <c r="F131" s="38" t="s">
        <v>631</v>
      </c>
      <c r="G131" s="40">
        <v>516</v>
      </c>
      <c r="H131" s="38" t="s">
        <v>208</v>
      </c>
      <c r="I131" s="38" t="s">
        <v>208</v>
      </c>
      <c r="J131" s="38" t="s">
        <v>632</v>
      </c>
      <c r="K131" s="38" t="s">
        <v>632</v>
      </c>
      <c r="L131" s="38" t="s">
        <v>208</v>
      </c>
      <c r="M131" s="39">
        <v>6.12</v>
      </c>
      <c r="N131" s="39" t="s">
        <v>208</v>
      </c>
      <c r="O131" s="39"/>
      <c r="Q131" s="48"/>
    </row>
    <row r="132" spans="1:17" hidden="1" outlineLevel="2" x14ac:dyDescent="0.25">
      <c r="A132" s="46" t="s">
        <v>13</v>
      </c>
      <c r="B132" s="38" t="s">
        <v>633</v>
      </c>
      <c r="C132" s="38" t="s">
        <v>634</v>
      </c>
      <c r="D132" s="38" t="s">
        <v>208</v>
      </c>
      <c r="E132" s="38" t="s">
        <v>208</v>
      </c>
      <c r="F132" s="38" t="s">
        <v>635</v>
      </c>
      <c r="G132" s="40">
        <v>367643</v>
      </c>
      <c r="H132" s="38" t="s">
        <v>208</v>
      </c>
      <c r="I132" s="38" t="s">
        <v>208</v>
      </c>
      <c r="J132" s="38" t="s">
        <v>636</v>
      </c>
      <c r="K132" s="38" t="s">
        <v>636</v>
      </c>
      <c r="L132" s="38" t="s">
        <v>208</v>
      </c>
      <c r="M132" s="39">
        <v>0.43</v>
      </c>
      <c r="N132" s="39" t="s">
        <v>208</v>
      </c>
      <c r="O132" s="39"/>
      <c r="Q132" s="48"/>
    </row>
    <row r="133" spans="1:17" hidden="1" outlineLevel="2" x14ac:dyDescent="0.25">
      <c r="A133" s="46" t="s">
        <v>13</v>
      </c>
      <c r="B133" s="38" t="s">
        <v>637</v>
      </c>
      <c r="C133" s="38" t="s">
        <v>638</v>
      </c>
      <c r="D133" s="38" t="s">
        <v>208</v>
      </c>
      <c r="E133" s="38" t="s">
        <v>208</v>
      </c>
      <c r="F133" s="38" t="s">
        <v>639</v>
      </c>
      <c r="G133" s="40">
        <v>47798</v>
      </c>
      <c r="H133" s="38" t="s">
        <v>208</v>
      </c>
      <c r="I133" s="38" t="s">
        <v>208</v>
      </c>
      <c r="J133" s="38" t="s">
        <v>640</v>
      </c>
      <c r="K133" s="38" t="s">
        <v>640</v>
      </c>
      <c r="L133" s="38" t="s">
        <v>208</v>
      </c>
      <c r="M133" s="39">
        <v>0.88</v>
      </c>
      <c r="N133" s="39" t="s">
        <v>208</v>
      </c>
      <c r="O133" s="39"/>
      <c r="Q133" s="48"/>
    </row>
    <row r="134" spans="1:17" hidden="1" outlineLevel="2" x14ac:dyDescent="0.25">
      <c r="A134" s="46" t="s">
        <v>13</v>
      </c>
      <c r="B134" s="38" t="s">
        <v>637</v>
      </c>
      <c r="C134" s="38" t="s">
        <v>641</v>
      </c>
      <c r="D134" s="38" t="s">
        <v>208</v>
      </c>
      <c r="E134" s="38" t="s">
        <v>208</v>
      </c>
      <c r="F134" s="38" t="s">
        <v>642</v>
      </c>
      <c r="G134" s="40">
        <v>32912</v>
      </c>
      <c r="H134" s="38" t="s">
        <v>208</v>
      </c>
      <c r="I134" s="38" t="s">
        <v>208</v>
      </c>
      <c r="J134" s="38" t="s">
        <v>643</v>
      </c>
      <c r="K134" s="38" t="s">
        <v>643</v>
      </c>
      <c r="L134" s="38" t="s">
        <v>208</v>
      </c>
      <c r="M134" s="39">
        <v>58.96</v>
      </c>
      <c r="N134" s="39" t="s">
        <v>208</v>
      </c>
      <c r="O134" s="39"/>
      <c r="Q134" s="48"/>
    </row>
    <row r="135" spans="1:17" hidden="1" outlineLevel="2" x14ac:dyDescent="0.25">
      <c r="A135" s="46" t="s">
        <v>13</v>
      </c>
      <c r="B135" s="38" t="s">
        <v>637</v>
      </c>
      <c r="C135" s="38" t="s">
        <v>644</v>
      </c>
      <c r="D135" s="38" t="s">
        <v>208</v>
      </c>
      <c r="E135" s="38" t="s">
        <v>208</v>
      </c>
      <c r="F135" s="38" t="s">
        <v>645</v>
      </c>
      <c r="G135" s="40">
        <v>79189</v>
      </c>
      <c r="H135" s="38" t="s">
        <v>208</v>
      </c>
      <c r="I135" s="38" t="s">
        <v>208</v>
      </c>
      <c r="J135" s="38" t="s">
        <v>646</v>
      </c>
      <c r="K135" s="38" t="s">
        <v>646</v>
      </c>
      <c r="L135" s="38" t="s">
        <v>208</v>
      </c>
      <c r="M135" s="39">
        <v>0.8</v>
      </c>
      <c r="N135" s="39" t="s">
        <v>208</v>
      </c>
      <c r="O135" s="39"/>
      <c r="Q135" s="48"/>
    </row>
    <row r="136" spans="1:17" hidden="1" outlineLevel="2" x14ac:dyDescent="0.25">
      <c r="A136" s="46" t="s">
        <v>13</v>
      </c>
      <c r="B136" s="38" t="s">
        <v>647</v>
      </c>
      <c r="C136" s="38" t="s">
        <v>648</v>
      </c>
      <c r="D136" s="38" t="s">
        <v>208</v>
      </c>
      <c r="E136" s="38" t="s">
        <v>208</v>
      </c>
      <c r="F136" s="38" t="s">
        <v>649</v>
      </c>
      <c r="G136" s="40">
        <v>5890</v>
      </c>
      <c r="H136" s="38" t="s">
        <v>208</v>
      </c>
      <c r="I136" s="38" t="s">
        <v>208</v>
      </c>
      <c r="J136" s="38" t="s">
        <v>650</v>
      </c>
      <c r="K136" s="38" t="s">
        <v>650</v>
      </c>
      <c r="L136" s="38" t="s">
        <v>208</v>
      </c>
      <c r="M136" s="39">
        <v>9.74</v>
      </c>
      <c r="N136" s="39" t="s">
        <v>208</v>
      </c>
      <c r="O136" s="39"/>
      <c r="Q136" s="48"/>
    </row>
    <row r="137" spans="1:17" hidden="1" outlineLevel="2" x14ac:dyDescent="0.25">
      <c r="A137" s="46" t="s">
        <v>13</v>
      </c>
      <c r="B137" s="38" t="s">
        <v>647</v>
      </c>
      <c r="C137" s="38" t="s">
        <v>651</v>
      </c>
      <c r="D137" s="38" t="s">
        <v>208</v>
      </c>
      <c r="E137" s="38" t="s">
        <v>208</v>
      </c>
      <c r="F137" s="38" t="s">
        <v>652</v>
      </c>
      <c r="G137" s="40">
        <v>5903</v>
      </c>
      <c r="H137" s="38" t="s">
        <v>208</v>
      </c>
      <c r="I137" s="38" t="s">
        <v>208</v>
      </c>
      <c r="J137" s="38" t="s">
        <v>653</v>
      </c>
      <c r="K137" s="38" t="s">
        <v>653</v>
      </c>
      <c r="L137" s="38" t="s">
        <v>208</v>
      </c>
      <c r="M137" s="39">
        <v>2.39</v>
      </c>
      <c r="N137" s="39" t="s">
        <v>208</v>
      </c>
      <c r="O137" s="39"/>
      <c r="Q137" s="48"/>
    </row>
    <row r="138" spans="1:17" hidden="1" outlineLevel="2" x14ac:dyDescent="0.25">
      <c r="A138" s="46" t="s">
        <v>13</v>
      </c>
      <c r="B138" s="38" t="s">
        <v>647</v>
      </c>
      <c r="C138" s="38" t="s">
        <v>654</v>
      </c>
      <c r="D138" s="38" t="s">
        <v>208</v>
      </c>
      <c r="E138" s="38" t="s">
        <v>208</v>
      </c>
      <c r="F138" s="38" t="s">
        <v>655</v>
      </c>
      <c r="G138" s="40">
        <v>81956</v>
      </c>
      <c r="H138" s="38" t="s">
        <v>208</v>
      </c>
      <c r="I138" s="38" t="s">
        <v>208</v>
      </c>
      <c r="J138" s="38" t="s">
        <v>656</v>
      </c>
      <c r="K138" s="38" t="s">
        <v>656</v>
      </c>
      <c r="L138" s="38" t="s">
        <v>208</v>
      </c>
      <c r="M138" s="39">
        <v>0.42</v>
      </c>
      <c r="N138" s="39" t="s">
        <v>208</v>
      </c>
      <c r="O138" s="39"/>
      <c r="Q138" s="48"/>
    </row>
    <row r="139" spans="1:17" hidden="1" outlineLevel="2" x14ac:dyDescent="0.25">
      <c r="A139" s="46" t="s">
        <v>13</v>
      </c>
      <c r="B139" s="38" t="s">
        <v>647</v>
      </c>
      <c r="C139" s="38" t="s">
        <v>657</v>
      </c>
      <c r="D139" s="38" t="s">
        <v>208</v>
      </c>
      <c r="E139" s="38" t="s">
        <v>208</v>
      </c>
      <c r="F139" s="38" t="s">
        <v>658</v>
      </c>
      <c r="G139" s="40">
        <v>461206</v>
      </c>
      <c r="H139" s="38" t="s">
        <v>208</v>
      </c>
      <c r="I139" s="38" t="s">
        <v>208</v>
      </c>
      <c r="J139" s="38" t="s">
        <v>659</v>
      </c>
      <c r="K139" s="38" t="s">
        <v>659</v>
      </c>
      <c r="L139" s="38" t="s">
        <v>208</v>
      </c>
      <c r="M139" s="39">
        <v>2.52</v>
      </c>
      <c r="N139" s="39" t="s">
        <v>208</v>
      </c>
      <c r="O139" s="39"/>
      <c r="Q139" s="48"/>
    </row>
    <row r="140" spans="1:17" hidden="1" outlineLevel="2" x14ac:dyDescent="0.25">
      <c r="A140" s="46" t="s">
        <v>13</v>
      </c>
      <c r="B140" s="38" t="s">
        <v>647</v>
      </c>
      <c r="C140" s="38" t="s">
        <v>660</v>
      </c>
      <c r="D140" s="38" t="s">
        <v>208</v>
      </c>
      <c r="E140" s="38" t="s">
        <v>208</v>
      </c>
      <c r="F140" s="38" t="s">
        <v>661</v>
      </c>
      <c r="G140" s="40">
        <v>301224</v>
      </c>
      <c r="H140" s="38" t="s">
        <v>208</v>
      </c>
      <c r="I140" s="38" t="s">
        <v>208</v>
      </c>
      <c r="J140" s="38" t="s">
        <v>662</v>
      </c>
      <c r="K140" s="38" t="s">
        <v>662</v>
      </c>
      <c r="L140" s="38" t="s">
        <v>208</v>
      </c>
      <c r="M140" s="39">
        <v>0.43</v>
      </c>
      <c r="N140" s="39" t="s">
        <v>208</v>
      </c>
      <c r="O140" s="39"/>
      <c r="Q140" s="48"/>
    </row>
    <row r="141" spans="1:17" hidden="1" outlineLevel="2" x14ac:dyDescent="0.25">
      <c r="A141" s="46" t="s">
        <v>13</v>
      </c>
      <c r="B141" s="38" t="s">
        <v>647</v>
      </c>
      <c r="C141" s="38" t="s">
        <v>663</v>
      </c>
      <c r="D141" s="38" t="s">
        <v>208</v>
      </c>
      <c r="E141" s="38" t="s">
        <v>208</v>
      </c>
      <c r="F141" s="38" t="s">
        <v>664</v>
      </c>
      <c r="G141" s="40">
        <v>346</v>
      </c>
      <c r="H141" s="38" t="s">
        <v>208</v>
      </c>
      <c r="I141" s="38" t="s">
        <v>208</v>
      </c>
      <c r="J141" s="38" t="s">
        <v>665</v>
      </c>
      <c r="K141" s="38" t="s">
        <v>665</v>
      </c>
      <c r="L141" s="38" t="s">
        <v>208</v>
      </c>
      <c r="M141" s="39">
        <v>14.4</v>
      </c>
      <c r="N141" s="39" t="s">
        <v>208</v>
      </c>
      <c r="O141" s="39"/>
      <c r="Q141" s="48"/>
    </row>
    <row r="142" spans="1:17" hidden="1" outlineLevel="2" x14ac:dyDescent="0.25">
      <c r="A142" s="46" t="s">
        <v>13</v>
      </c>
      <c r="B142" s="38" t="s">
        <v>647</v>
      </c>
      <c r="C142" s="38" t="s">
        <v>666</v>
      </c>
      <c r="D142" s="38" t="s">
        <v>208</v>
      </c>
      <c r="E142" s="38" t="s">
        <v>208</v>
      </c>
      <c r="F142" s="38" t="s">
        <v>667</v>
      </c>
      <c r="G142" s="40">
        <v>3026</v>
      </c>
      <c r="H142" s="38" t="s">
        <v>208</v>
      </c>
      <c r="I142" s="38" t="s">
        <v>208</v>
      </c>
      <c r="J142" s="38" t="s">
        <v>668</v>
      </c>
      <c r="K142" s="38" t="s">
        <v>668</v>
      </c>
      <c r="L142" s="38" t="s">
        <v>208</v>
      </c>
      <c r="M142" s="39">
        <v>7.2</v>
      </c>
      <c r="N142" s="39" t="s">
        <v>208</v>
      </c>
      <c r="O142" s="39"/>
      <c r="Q142" s="48"/>
    </row>
    <row r="143" spans="1:17" hidden="1" outlineLevel="2" x14ac:dyDescent="0.25">
      <c r="A143" s="46" t="s">
        <v>13</v>
      </c>
      <c r="B143" s="38" t="s">
        <v>669</v>
      </c>
      <c r="C143" s="38" t="s">
        <v>670</v>
      </c>
      <c r="D143" s="38" t="s">
        <v>208</v>
      </c>
      <c r="E143" s="38" t="s">
        <v>208</v>
      </c>
      <c r="F143" s="38" t="s">
        <v>671</v>
      </c>
      <c r="G143" s="40">
        <v>5921</v>
      </c>
      <c r="H143" s="38" t="s">
        <v>208</v>
      </c>
      <c r="I143" s="38" t="s">
        <v>208</v>
      </c>
      <c r="J143" s="38" t="s">
        <v>672</v>
      </c>
      <c r="K143" s="38" t="s">
        <v>672</v>
      </c>
      <c r="L143" s="38" t="s">
        <v>208</v>
      </c>
      <c r="M143" s="39">
        <v>71.62</v>
      </c>
      <c r="N143" s="39" t="s">
        <v>208</v>
      </c>
      <c r="O143" s="39"/>
      <c r="Q143" s="48"/>
    </row>
    <row r="144" spans="1:17" hidden="1" outlineLevel="2" x14ac:dyDescent="0.25">
      <c r="A144" s="46" t="s">
        <v>13</v>
      </c>
      <c r="B144" s="38" t="s">
        <v>669</v>
      </c>
      <c r="C144" s="38" t="s">
        <v>673</v>
      </c>
      <c r="D144" s="38" t="s">
        <v>208</v>
      </c>
      <c r="E144" s="38" t="s">
        <v>208</v>
      </c>
      <c r="F144" s="38" t="s">
        <v>674</v>
      </c>
      <c r="G144" s="40">
        <v>116251</v>
      </c>
      <c r="H144" s="38" t="s">
        <v>208</v>
      </c>
      <c r="I144" s="38" t="s">
        <v>208</v>
      </c>
      <c r="J144" s="38" t="s">
        <v>675</v>
      </c>
      <c r="K144" s="38" t="s">
        <v>675</v>
      </c>
      <c r="L144" s="38" t="s">
        <v>208</v>
      </c>
      <c r="M144" s="39">
        <v>0.99</v>
      </c>
      <c r="N144" s="39" t="s">
        <v>208</v>
      </c>
      <c r="O144" s="39"/>
      <c r="Q144" s="48"/>
    </row>
    <row r="145" spans="1:17" hidden="1" outlineLevel="2" x14ac:dyDescent="0.25">
      <c r="A145" s="46" t="s">
        <v>13</v>
      </c>
      <c r="B145" s="38" t="s">
        <v>669</v>
      </c>
      <c r="C145" s="38" t="s">
        <v>676</v>
      </c>
      <c r="D145" s="38" t="s">
        <v>208</v>
      </c>
      <c r="E145" s="38" t="s">
        <v>208</v>
      </c>
      <c r="F145" s="38" t="s">
        <v>677</v>
      </c>
      <c r="G145" s="40">
        <v>1366979</v>
      </c>
      <c r="H145" s="38" t="s">
        <v>208</v>
      </c>
      <c r="I145" s="38" t="s">
        <v>208</v>
      </c>
      <c r="J145" s="38" t="s">
        <v>678</v>
      </c>
      <c r="K145" s="38" t="s">
        <v>678</v>
      </c>
      <c r="L145" s="38" t="s">
        <v>208</v>
      </c>
      <c r="M145" s="39">
        <v>0.96</v>
      </c>
      <c r="N145" s="39" t="s">
        <v>208</v>
      </c>
      <c r="O145" s="39"/>
      <c r="Q145" s="48"/>
    </row>
    <row r="146" spans="1:17" hidden="1" outlineLevel="2" x14ac:dyDescent="0.25">
      <c r="A146" s="46" t="s">
        <v>13</v>
      </c>
      <c r="B146" s="38" t="s">
        <v>679</v>
      </c>
      <c r="C146" s="38" t="s">
        <v>680</v>
      </c>
      <c r="D146" s="38" t="s">
        <v>208</v>
      </c>
      <c r="E146" s="38" t="s">
        <v>208</v>
      </c>
      <c r="F146" s="38" t="s">
        <v>681</v>
      </c>
      <c r="G146" s="40">
        <v>5944</v>
      </c>
      <c r="H146" s="38" t="s">
        <v>208</v>
      </c>
      <c r="I146" s="38" t="s">
        <v>208</v>
      </c>
      <c r="J146" s="38" t="s">
        <v>682</v>
      </c>
      <c r="K146" s="38" t="s">
        <v>682</v>
      </c>
      <c r="L146" s="38" t="s">
        <v>208</v>
      </c>
      <c r="M146" s="39">
        <v>119.36</v>
      </c>
      <c r="N146" s="39" t="s">
        <v>208</v>
      </c>
      <c r="O146" s="39"/>
      <c r="Q146" s="48"/>
    </row>
    <row r="147" spans="1:17" hidden="1" outlineLevel="2" x14ac:dyDescent="0.25">
      <c r="A147" s="46" t="s">
        <v>13</v>
      </c>
      <c r="B147" s="38" t="s">
        <v>679</v>
      </c>
      <c r="C147" s="38" t="s">
        <v>683</v>
      </c>
      <c r="D147" s="38" t="s">
        <v>208</v>
      </c>
      <c r="E147" s="38" t="s">
        <v>208</v>
      </c>
      <c r="F147" s="38" t="s">
        <v>684</v>
      </c>
      <c r="G147" s="40">
        <v>5947</v>
      </c>
      <c r="H147" s="38" t="s">
        <v>208</v>
      </c>
      <c r="I147" s="38" t="s">
        <v>208</v>
      </c>
      <c r="J147" s="38" t="s">
        <v>685</v>
      </c>
      <c r="K147" s="38" t="s">
        <v>685</v>
      </c>
      <c r="L147" s="38" t="s">
        <v>208</v>
      </c>
      <c r="M147" s="39">
        <v>49.43</v>
      </c>
      <c r="N147" s="39" t="s">
        <v>208</v>
      </c>
      <c r="O147" s="39"/>
      <c r="Q147" s="48"/>
    </row>
    <row r="148" spans="1:17" hidden="1" outlineLevel="2" x14ac:dyDescent="0.25">
      <c r="A148" s="46" t="s">
        <v>13</v>
      </c>
      <c r="B148" s="38" t="s">
        <v>686</v>
      </c>
      <c r="C148" s="38" t="s">
        <v>687</v>
      </c>
      <c r="D148" s="38" t="s">
        <v>208</v>
      </c>
      <c r="E148" s="38" t="s">
        <v>208</v>
      </c>
      <c r="F148" s="38" t="s">
        <v>688</v>
      </c>
      <c r="G148" s="40">
        <v>518</v>
      </c>
      <c r="H148" s="38" t="s">
        <v>208</v>
      </c>
      <c r="I148" s="38" t="s">
        <v>208</v>
      </c>
      <c r="J148" s="38" t="s">
        <v>689</v>
      </c>
      <c r="K148" s="38" t="s">
        <v>689</v>
      </c>
      <c r="L148" s="38" t="s">
        <v>208</v>
      </c>
      <c r="M148" s="39">
        <v>6.12</v>
      </c>
      <c r="N148" s="39" t="s">
        <v>208</v>
      </c>
      <c r="O148" s="39"/>
      <c r="Q148" s="48"/>
    </row>
    <row r="149" spans="1:17" hidden="1" outlineLevel="2" x14ac:dyDescent="0.25">
      <c r="A149" s="46" t="s">
        <v>13</v>
      </c>
      <c r="B149" s="38" t="s">
        <v>686</v>
      </c>
      <c r="C149" s="38" t="s">
        <v>690</v>
      </c>
      <c r="D149" s="38" t="s">
        <v>208</v>
      </c>
      <c r="E149" s="38" t="s">
        <v>208</v>
      </c>
      <c r="F149" s="38" t="s">
        <v>691</v>
      </c>
      <c r="G149" s="40">
        <v>88</v>
      </c>
      <c r="H149" s="38" t="s">
        <v>208</v>
      </c>
      <c r="I149" s="38" t="s">
        <v>208</v>
      </c>
      <c r="J149" s="38" t="s">
        <v>692</v>
      </c>
      <c r="K149" s="38" t="s">
        <v>692</v>
      </c>
      <c r="L149" s="38" t="s">
        <v>208</v>
      </c>
      <c r="M149" s="39">
        <v>174.97</v>
      </c>
      <c r="N149" s="39" t="s">
        <v>208</v>
      </c>
      <c r="O149" s="39"/>
      <c r="Q149" s="48"/>
    </row>
    <row r="150" spans="1:17" hidden="1" outlineLevel="2" x14ac:dyDescent="0.25">
      <c r="A150" s="46" t="s">
        <v>13</v>
      </c>
      <c r="B150" s="38" t="s">
        <v>686</v>
      </c>
      <c r="C150" s="38" t="s">
        <v>693</v>
      </c>
      <c r="D150" s="38" t="s">
        <v>208</v>
      </c>
      <c r="E150" s="38" t="s">
        <v>208</v>
      </c>
      <c r="F150" s="38" t="s">
        <v>694</v>
      </c>
      <c r="G150" s="40">
        <v>89</v>
      </c>
      <c r="H150" s="38" t="s">
        <v>208</v>
      </c>
      <c r="I150" s="38" t="s">
        <v>208</v>
      </c>
      <c r="J150" s="38" t="s">
        <v>695</v>
      </c>
      <c r="K150" s="38" t="s">
        <v>695</v>
      </c>
      <c r="L150" s="38" t="s">
        <v>208</v>
      </c>
      <c r="M150" s="39">
        <v>143.99</v>
      </c>
      <c r="N150" s="39" t="s">
        <v>208</v>
      </c>
      <c r="O150" s="39"/>
      <c r="Q150" s="48"/>
    </row>
    <row r="151" spans="1:17" hidden="1" outlineLevel="2" x14ac:dyDescent="0.25">
      <c r="A151" s="46" t="s">
        <v>13</v>
      </c>
      <c r="B151" s="38" t="s">
        <v>696</v>
      </c>
      <c r="C151" s="38" t="s">
        <v>697</v>
      </c>
      <c r="D151" s="38" t="s">
        <v>208</v>
      </c>
      <c r="E151" s="38" t="s">
        <v>208</v>
      </c>
      <c r="F151" s="38" t="s">
        <v>698</v>
      </c>
      <c r="G151" s="40">
        <v>2138</v>
      </c>
      <c r="H151" s="38" t="s">
        <v>208</v>
      </c>
      <c r="I151" s="38" t="s">
        <v>208</v>
      </c>
      <c r="J151" s="38" t="s">
        <v>699</v>
      </c>
      <c r="K151" s="38" t="s">
        <v>699</v>
      </c>
      <c r="L151" s="38" t="s">
        <v>208</v>
      </c>
      <c r="M151" s="39">
        <v>2.95</v>
      </c>
      <c r="N151" s="39" t="s">
        <v>208</v>
      </c>
      <c r="O151" s="39"/>
      <c r="Q151" s="48"/>
    </row>
    <row r="152" spans="1:17" hidden="1" outlineLevel="2" x14ac:dyDescent="0.25">
      <c r="A152" s="46" t="s">
        <v>13</v>
      </c>
      <c r="B152" s="38" t="s">
        <v>696</v>
      </c>
      <c r="C152" s="38" t="s">
        <v>700</v>
      </c>
      <c r="D152" s="38" t="s">
        <v>208</v>
      </c>
      <c r="E152" s="38" t="s">
        <v>208</v>
      </c>
      <c r="F152" s="38" t="s">
        <v>701</v>
      </c>
      <c r="G152" s="40">
        <v>72993</v>
      </c>
      <c r="H152" s="38" t="s">
        <v>208</v>
      </c>
      <c r="I152" s="38" t="s">
        <v>208</v>
      </c>
      <c r="J152" s="38" t="s">
        <v>702</v>
      </c>
      <c r="K152" s="38" t="s">
        <v>702</v>
      </c>
      <c r="L152" s="38" t="s">
        <v>208</v>
      </c>
      <c r="M152" s="39">
        <v>1.34</v>
      </c>
      <c r="N152" s="39" t="s">
        <v>208</v>
      </c>
      <c r="O152" s="39"/>
      <c r="Q152" s="48"/>
    </row>
    <row r="153" spans="1:17" hidden="1" outlineLevel="2" x14ac:dyDescent="0.25">
      <c r="A153" s="46" t="s">
        <v>13</v>
      </c>
      <c r="B153" s="38" t="s">
        <v>703</v>
      </c>
      <c r="C153" s="38" t="s">
        <v>704</v>
      </c>
      <c r="D153" s="38" t="s">
        <v>208</v>
      </c>
      <c r="E153" s="38" t="s">
        <v>208</v>
      </c>
      <c r="F153" s="38" t="s">
        <v>705</v>
      </c>
      <c r="G153" s="40">
        <v>5995</v>
      </c>
      <c r="H153" s="38" t="s">
        <v>208</v>
      </c>
      <c r="I153" s="38" t="s">
        <v>208</v>
      </c>
      <c r="J153" s="38" t="s">
        <v>706</v>
      </c>
      <c r="K153" s="38" t="s">
        <v>706</v>
      </c>
      <c r="L153" s="38" t="s">
        <v>208</v>
      </c>
      <c r="M153" s="39">
        <v>122.96</v>
      </c>
      <c r="N153" s="39" t="s">
        <v>208</v>
      </c>
      <c r="O153" s="39"/>
      <c r="Q153" s="48"/>
    </row>
    <row r="154" spans="1:17" hidden="1" outlineLevel="2" x14ac:dyDescent="0.25">
      <c r="A154" s="46" t="s">
        <v>13</v>
      </c>
      <c r="B154" s="38" t="s">
        <v>703</v>
      </c>
      <c r="C154" s="38" t="s">
        <v>707</v>
      </c>
      <c r="D154" s="38" t="s">
        <v>208</v>
      </c>
      <c r="E154" s="38" t="s">
        <v>208</v>
      </c>
      <c r="F154" s="38" t="s">
        <v>708</v>
      </c>
      <c r="G154" s="40">
        <v>327319</v>
      </c>
      <c r="H154" s="38" t="s">
        <v>208</v>
      </c>
      <c r="I154" s="38" t="s">
        <v>208</v>
      </c>
      <c r="J154" s="38" t="s">
        <v>709</v>
      </c>
      <c r="K154" s="38" t="s">
        <v>709</v>
      </c>
      <c r="L154" s="38" t="s">
        <v>208</v>
      </c>
      <c r="M154" s="39">
        <v>0.91</v>
      </c>
      <c r="N154" s="39" t="s">
        <v>208</v>
      </c>
      <c r="O154" s="39"/>
      <c r="Q154" s="48"/>
    </row>
    <row r="155" spans="1:17" hidden="1" outlineLevel="2" x14ac:dyDescent="0.25">
      <c r="A155" s="46" t="s">
        <v>13</v>
      </c>
      <c r="B155" s="38" t="s">
        <v>703</v>
      </c>
      <c r="C155" s="38" t="s">
        <v>710</v>
      </c>
      <c r="D155" s="38" t="s">
        <v>208</v>
      </c>
      <c r="E155" s="38" t="s">
        <v>208</v>
      </c>
      <c r="F155" s="38" t="s">
        <v>711</v>
      </c>
      <c r="G155" s="40">
        <v>1030426</v>
      </c>
      <c r="H155" s="38" t="s">
        <v>208</v>
      </c>
      <c r="I155" s="38" t="s">
        <v>208</v>
      </c>
      <c r="J155" s="38" t="s">
        <v>712</v>
      </c>
      <c r="K155" s="38" t="s">
        <v>712</v>
      </c>
      <c r="L155" s="38" t="s">
        <v>208</v>
      </c>
      <c r="M155" s="39">
        <v>2.57</v>
      </c>
      <c r="N155" s="39" t="s">
        <v>208</v>
      </c>
      <c r="O155" s="39"/>
      <c r="Q155" s="48"/>
    </row>
    <row r="156" spans="1:17" hidden="1" outlineLevel="2" x14ac:dyDescent="0.25">
      <c r="A156" s="46" t="s">
        <v>13</v>
      </c>
      <c r="B156" s="38" t="s">
        <v>713</v>
      </c>
      <c r="C156" s="38" t="s">
        <v>714</v>
      </c>
      <c r="D156" s="38" t="s">
        <v>208</v>
      </c>
      <c r="E156" s="38" t="s">
        <v>208</v>
      </c>
      <c r="F156" s="38" t="s">
        <v>715</v>
      </c>
      <c r="G156" s="40">
        <v>18526</v>
      </c>
      <c r="H156" s="38" t="s">
        <v>208</v>
      </c>
      <c r="I156" s="38" t="s">
        <v>208</v>
      </c>
      <c r="J156" s="38" t="s">
        <v>716</v>
      </c>
      <c r="K156" s="38" t="s">
        <v>716</v>
      </c>
      <c r="L156" s="38" t="s">
        <v>208</v>
      </c>
      <c r="M156" s="39">
        <v>1.39</v>
      </c>
      <c r="N156" s="39" t="s">
        <v>208</v>
      </c>
      <c r="O156" s="39"/>
      <c r="Q156" s="48"/>
    </row>
    <row r="157" spans="1:17" hidden="1" outlineLevel="2" x14ac:dyDescent="0.25">
      <c r="A157" s="46" t="s">
        <v>13</v>
      </c>
      <c r="B157" s="38" t="s">
        <v>717</v>
      </c>
      <c r="C157" s="38" t="s">
        <v>718</v>
      </c>
      <c r="D157" s="38" t="s">
        <v>208</v>
      </c>
      <c r="E157" s="38" t="s">
        <v>208</v>
      </c>
      <c r="F157" s="38" t="s">
        <v>719</v>
      </c>
      <c r="G157" s="40">
        <v>6038</v>
      </c>
      <c r="H157" s="38" t="s">
        <v>208</v>
      </c>
      <c r="I157" s="38" t="s">
        <v>208</v>
      </c>
      <c r="J157" s="38" t="s">
        <v>720</v>
      </c>
      <c r="K157" s="38" t="s">
        <v>720</v>
      </c>
      <c r="L157" s="38" t="s">
        <v>208</v>
      </c>
      <c r="M157" s="39">
        <v>24.71</v>
      </c>
      <c r="N157" s="39" t="s">
        <v>208</v>
      </c>
      <c r="O157" s="39"/>
      <c r="Q157" s="48"/>
    </row>
    <row r="158" spans="1:17" hidden="1" outlineLevel="2" x14ac:dyDescent="0.25">
      <c r="A158" s="46" t="s">
        <v>13</v>
      </c>
      <c r="B158" s="38" t="s">
        <v>717</v>
      </c>
      <c r="C158" s="38" t="s">
        <v>721</v>
      </c>
      <c r="D158" s="38" t="s">
        <v>208</v>
      </c>
      <c r="E158" s="38" t="s">
        <v>208</v>
      </c>
      <c r="F158" s="38" t="s">
        <v>722</v>
      </c>
      <c r="G158" s="40">
        <v>6039</v>
      </c>
      <c r="H158" s="38" t="s">
        <v>208</v>
      </c>
      <c r="I158" s="38" t="s">
        <v>208</v>
      </c>
      <c r="J158" s="38" t="s">
        <v>723</v>
      </c>
      <c r="K158" s="38" t="s">
        <v>723</v>
      </c>
      <c r="L158" s="38" t="s">
        <v>208</v>
      </c>
      <c r="M158" s="39">
        <v>25.55</v>
      </c>
      <c r="N158" s="39" t="s">
        <v>208</v>
      </c>
      <c r="O158" s="39"/>
      <c r="Q158" s="48"/>
    </row>
    <row r="159" spans="1:17" hidden="1" outlineLevel="2" x14ac:dyDescent="0.25">
      <c r="A159" s="46" t="s">
        <v>13</v>
      </c>
      <c r="B159" s="38" t="s">
        <v>717</v>
      </c>
      <c r="C159" s="38" t="s">
        <v>724</v>
      </c>
      <c r="D159" s="38" t="s">
        <v>208</v>
      </c>
      <c r="E159" s="38" t="s">
        <v>208</v>
      </c>
      <c r="F159" s="40">
        <v>21952</v>
      </c>
      <c r="G159" s="40">
        <v>21952</v>
      </c>
      <c r="H159" s="38" t="s">
        <v>208</v>
      </c>
      <c r="I159" s="38" t="s">
        <v>208</v>
      </c>
      <c r="J159" s="38" t="s">
        <v>725</v>
      </c>
      <c r="K159" s="38" t="s">
        <v>725</v>
      </c>
      <c r="L159" s="38" t="s">
        <v>208</v>
      </c>
      <c r="M159" s="39" t="s">
        <v>208</v>
      </c>
      <c r="N159" s="39">
        <v>2386.59</v>
      </c>
      <c r="O159" s="39"/>
      <c r="Q159" s="48"/>
    </row>
    <row r="160" spans="1:17" hidden="1" outlineLevel="2" x14ac:dyDescent="0.25">
      <c r="A160" s="46" t="s">
        <v>13</v>
      </c>
      <c r="B160" s="38" t="s">
        <v>717</v>
      </c>
      <c r="C160" s="38" t="s">
        <v>726</v>
      </c>
      <c r="D160" s="38" t="s">
        <v>208</v>
      </c>
      <c r="E160" s="38" t="s">
        <v>208</v>
      </c>
      <c r="F160" s="40">
        <v>21961</v>
      </c>
      <c r="G160" s="40">
        <v>21961</v>
      </c>
      <c r="H160" s="38" t="s">
        <v>208</v>
      </c>
      <c r="I160" s="38" t="s">
        <v>208</v>
      </c>
      <c r="J160" s="38" t="s">
        <v>727</v>
      </c>
      <c r="K160" s="38" t="s">
        <v>727</v>
      </c>
      <c r="L160" s="38" t="s">
        <v>208</v>
      </c>
      <c r="M160" s="39">
        <v>0.1</v>
      </c>
      <c r="N160" s="39" t="s">
        <v>208</v>
      </c>
      <c r="O160" s="39"/>
      <c r="Q160" s="48"/>
    </row>
    <row r="161" spans="1:17" outlineLevel="1" collapsed="1" x14ac:dyDescent="0.25">
      <c r="A161" s="47" t="s">
        <v>3192</v>
      </c>
      <c r="B161" s="38"/>
      <c r="C161" s="38"/>
      <c r="D161" s="38"/>
      <c r="E161" s="38"/>
      <c r="F161" s="40"/>
      <c r="G161" s="40"/>
      <c r="H161" s="38"/>
      <c r="I161" s="38"/>
      <c r="J161" s="38"/>
      <c r="K161" s="38"/>
      <c r="L161" s="38"/>
      <c r="M161" s="39">
        <f>SUBTOTAL(9,M87:M160)</f>
        <v>2506.02</v>
      </c>
      <c r="N161" s="39">
        <f>SUBTOTAL(9,N87:N160)-N159</f>
        <v>119.36000000000013</v>
      </c>
      <c r="O161" s="39"/>
      <c r="P161" s="41">
        <f>+M161-N161</f>
        <v>2386.66</v>
      </c>
      <c r="Q161" s="48">
        <f>+P161*100/12</f>
        <v>19888.833333333332</v>
      </c>
    </row>
    <row r="162" spans="1:17" outlineLevel="1" x14ac:dyDescent="0.25">
      <c r="B162" s="38" t="s">
        <v>208</v>
      </c>
      <c r="C162" s="38" t="s">
        <v>208</v>
      </c>
      <c r="D162" s="38" t="s">
        <v>208</v>
      </c>
      <c r="E162" s="38" t="s">
        <v>208</v>
      </c>
      <c r="F162" s="38" t="s">
        <v>208</v>
      </c>
      <c r="G162" s="38" t="s">
        <v>208</v>
      </c>
      <c r="H162" s="38" t="s">
        <v>208</v>
      </c>
      <c r="I162" s="38" t="s">
        <v>728</v>
      </c>
      <c r="J162" s="38" t="s">
        <v>208</v>
      </c>
      <c r="K162" s="38" t="s">
        <v>208</v>
      </c>
      <c r="L162" s="38" t="s">
        <v>208</v>
      </c>
      <c r="M162" s="39">
        <v>2506.02</v>
      </c>
      <c r="N162" s="39">
        <f>2505.95-N159</f>
        <v>119.35999999999967</v>
      </c>
      <c r="O162" s="39"/>
      <c r="P162" s="41"/>
      <c r="Q162" s="48"/>
    </row>
    <row r="163" spans="1:17" hidden="1" outlineLevel="2" x14ac:dyDescent="0.25">
      <c r="A163" s="46" t="s">
        <v>14</v>
      </c>
      <c r="B163" s="38" t="s">
        <v>729</v>
      </c>
      <c r="C163" s="38" t="s">
        <v>730</v>
      </c>
      <c r="D163" s="38" t="s">
        <v>208</v>
      </c>
      <c r="E163" s="38" t="s">
        <v>208</v>
      </c>
      <c r="F163" s="38" t="s">
        <v>731</v>
      </c>
      <c r="G163" s="40">
        <v>35832</v>
      </c>
      <c r="H163" s="38" t="s">
        <v>208</v>
      </c>
      <c r="I163" s="38" t="s">
        <v>208</v>
      </c>
      <c r="J163" s="38" t="s">
        <v>732</v>
      </c>
      <c r="K163" s="38" t="s">
        <v>732</v>
      </c>
      <c r="L163" s="38" t="s">
        <v>208</v>
      </c>
      <c r="M163" s="39">
        <v>1.8</v>
      </c>
      <c r="N163" s="39" t="s">
        <v>208</v>
      </c>
      <c r="O163" s="39"/>
      <c r="Q163" s="48"/>
    </row>
    <row r="164" spans="1:17" hidden="1" outlineLevel="2" x14ac:dyDescent="0.25">
      <c r="A164" s="46" t="s">
        <v>14</v>
      </c>
      <c r="B164" s="38" t="s">
        <v>729</v>
      </c>
      <c r="C164" s="38" t="s">
        <v>733</v>
      </c>
      <c r="D164" s="38" t="s">
        <v>208</v>
      </c>
      <c r="E164" s="38" t="s">
        <v>208</v>
      </c>
      <c r="F164" s="38" t="s">
        <v>734</v>
      </c>
      <c r="G164" s="40">
        <v>998477</v>
      </c>
      <c r="H164" s="38" t="s">
        <v>208</v>
      </c>
      <c r="I164" s="38" t="s">
        <v>208</v>
      </c>
      <c r="J164" s="38" t="s">
        <v>735</v>
      </c>
      <c r="K164" s="38" t="s">
        <v>735</v>
      </c>
      <c r="L164" s="38" t="s">
        <v>208</v>
      </c>
      <c r="M164" s="39">
        <v>3</v>
      </c>
      <c r="N164" s="39" t="s">
        <v>208</v>
      </c>
      <c r="O164" s="39"/>
      <c r="Q164" s="48"/>
    </row>
    <row r="165" spans="1:17" hidden="1" outlineLevel="2" x14ac:dyDescent="0.25">
      <c r="A165" s="46" t="s">
        <v>14</v>
      </c>
      <c r="B165" s="38" t="s">
        <v>729</v>
      </c>
      <c r="C165" s="38" t="s">
        <v>736</v>
      </c>
      <c r="D165" s="38" t="s">
        <v>208</v>
      </c>
      <c r="E165" s="38" t="s">
        <v>208</v>
      </c>
      <c r="F165" s="38" t="s">
        <v>737</v>
      </c>
      <c r="G165" s="40">
        <v>102358</v>
      </c>
      <c r="H165" s="38" t="s">
        <v>208</v>
      </c>
      <c r="I165" s="38" t="s">
        <v>208</v>
      </c>
      <c r="J165" s="38" t="s">
        <v>738</v>
      </c>
      <c r="K165" s="38" t="s">
        <v>738</v>
      </c>
      <c r="L165" s="38" t="s">
        <v>208</v>
      </c>
      <c r="M165" s="39">
        <v>151.19999999999999</v>
      </c>
      <c r="N165" s="39" t="s">
        <v>208</v>
      </c>
      <c r="O165" s="39"/>
      <c r="Q165" s="48"/>
    </row>
    <row r="166" spans="1:17" hidden="1" outlineLevel="2" x14ac:dyDescent="0.25">
      <c r="A166" s="46" t="s">
        <v>14</v>
      </c>
      <c r="B166" s="38" t="s">
        <v>729</v>
      </c>
      <c r="C166" s="38" t="s">
        <v>739</v>
      </c>
      <c r="D166" s="38" t="s">
        <v>208</v>
      </c>
      <c r="E166" s="38" t="s">
        <v>208</v>
      </c>
      <c r="F166" s="38" t="s">
        <v>740</v>
      </c>
      <c r="G166" s="40">
        <v>8203</v>
      </c>
      <c r="H166" s="38" t="s">
        <v>208</v>
      </c>
      <c r="I166" s="38" t="s">
        <v>208</v>
      </c>
      <c r="J166" s="38" t="s">
        <v>741</v>
      </c>
      <c r="K166" s="38" t="s">
        <v>741</v>
      </c>
      <c r="L166" s="38" t="s">
        <v>208</v>
      </c>
      <c r="M166" s="39">
        <v>2.76</v>
      </c>
      <c r="N166" s="39" t="s">
        <v>208</v>
      </c>
      <c r="O166" s="39"/>
      <c r="Q166" s="48"/>
    </row>
    <row r="167" spans="1:17" hidden="1" outlineLevel="2" x14ac:dyDescent="0.25">
      <c r="A167" s="46" t="s">
        <v>14</v>
      </c>
      <c r="B167" s="38" t="s">
        <v>729</v>
      </c>
      <c r="C167" s="38" t="s">
        <v>742</v>
      </c>
      <c r="D167" s="38" t="s">
        <v>208</v>
      </c>
      <c r="E167" s="38" t="s">
        <v>208</v>
      </c>
      <c r="F167" s="38" t="s">
        <v>743</v>
      </c>
      <c r="G167" s="40">
        <v>6948210</v>
      </c>
      <c r="H167" s="38" t="s">
        <v>208</v>
      </c>
      <c r="I167" s="38" t="s">
        <v>208</v>
      </c>
      <c r="J167" s="38" t="s">
        <v>744</v>
      </c>
      <c r="K167" s="38" t="s">
        <v>744</v>
      </c>
      <c r="L167" s="38" t="s">
        <v>208</v>
      </c>
      <c r="M167" s="39">
        <v>7.07</v>
      </c>
      <c r="N167" s="39" t="s">
        <v>208</v>
      </c>
      <c r="O167" s="39"/>
      <c r="Q167" s="48"/>
    </row>
    <row r="168" spans="1:17" hidden="1" outlineLevel="2" x14ac:dyDescent="0.25">
      <c r="A168" s="46" t="s">
        <v>14</v>
      </c>
      <c r="B168" s="38" t="s">
        <v>729</v>
      </c>
      <c r="C168" s="38" t="s">
        <v>745</v>
      </c>
      <c r="D168" s="38" t="s">
        <v>208</v>
      </c>
      <c r="E168" s="38" t="s">
        <v>208</v>
      </c>
      <c r="F168" s="38" t="s">
        <v>746</v>
      </c>
      <c r="G168" s="40">
        <v>6801091</v>
      </c>
      <c r="H168" s="38" t="s">
        <v>208</v>
      </c>
      <c r="I168" s="38" t="s">
        <v>208</v>
      </c>
      <c r="J168" s="38" t="s">
        <v>747</v>
      </c>
      <c r="K168" s="38" t="s">
        <v>747</v>
      </c>
      <c r="L168" s="38" t="s">
        <v>208</v>
      </c>
      <c r="M168" s="39">
        <v>2.5499999999999998</v>
      </c>
      <c r="N168" s="39" t="s">
        <v>208</v>
      </c>
      <c r="O168" s="39"/>
      <c r="Q168" s="48"/>
    </row>
    <row r="169" spans="1:17" hidden="1" outlineLevel="2" x14ac:dyDescent="0.25">
      <c r="A169" s="46" t="s">
        <v>14</v>
      </c>
      <c r="B169" s="38" t="s">
        <v>729</v>
      </c>
      <c r="C169" s="38" t="s">
        <v>748</v>
      </c>
      <c r="D169" s="38" t="s">
        <v>208</v>
      </c>
      <c r="E169" s="38" t="s">
        <v>208</v>
      </c>
      <c r="F169" s="38" t="s">
        <v>749</v>
      </c>
      <c r="G169" s="38" t="s">
        <v>208</v>
      </c>
      <c r="H169" s="38" t="s">
        <v>208</v>
      </c>
      <c r="I169" s="38" t="s">
        <v>208</v>
      </c>
      <c r="J169" s="38" t="s">
        <v>738</v>
      </c>
      <c r="K169" s="38" t="s">
        <v>738</v>
      </c>
      <c r="L169" s="38" t="s">
        <v>208</v>
      </c>
      <c r="M169" s="39" t="s">
        <v>208</v>
      </c>
      <c r="N169" s="39">
        <v>151.19999999999999</v>
      </c>
      <c r="O169" s="39"/>
      <c r="Q169" s="48"/>
    </row>
    <row r="170" spans="1:17" hidden="1" outlineLevel="2" x14ac:dyDescent="0.25">
      <c r="A170" s="46" t="s">
        <v>14</v>
      </c>
      <c r="B170" s="38" t="s">
        <v>729</v>
      </c>
      <c r="C170" s="38" t="s">
        <v>750</v>
      </c>
      <c r="D170" s="38" t="s">
        <v>208</v>
      </c>
      <c r="E170" s="38" t="s">
        <v>208</v>
      </c>
      <c r="F170" s="38" t="s">
        <v>751</v>
      </c>
      <c r="G170" s="40">
        <v>102358</v>
      </c>
      <c r="H170" s="38" t="s">
        <v>208</v>
      </c>
      <c r="I170" s="38" t="s">
        <v>208</v>
      </c>
      <c r="J170" s="38" t="s">
        <v>738</v>
      </c>
      <c r="K170" s="38" t="s">
        <v>738</v>
      </c>
      <c r="L170" s="38" t="s">
        <v>208</v>
      </c>
      <c r="M170" s="39">
        <v>151.19999999999999</v>
      </c>
      <c r="N170" s="39" t="s">
        <v>208</v>
      </c>
      <c r="O170" s="39"/>
      <c r="Q170" s="48"/>
    </row>
    <row r="171" spans="1:17" hidden="1" outlineLevel="2" x14ac:dyDescent="0.25">
      <c r="A171" s="46" t="s">
        <v>14</v>
      </c>
      <c r="B171" s="38" t="s">
        <v>752</v>
      </c>
      <c r="C171" s="38" t="s">
        <v>753</v>
      </c>
      <c r="D171" s="38" t="s">
        <v>208</v>
      </c>
      <c r="E171" s="38" t="s">
        <v>208</v>
      </c>
      <c r="F171" s="38" t="s">
        <v>754</v>
      </c>
      <c r="G171" s="40">
        <v>399114</v>
      </c>
      <c r="H171" s="38" t="s">
        <v>208</v>
      </c>
      <c r="I171" s="38" t="s">
        <v>208</v>
      </c>
      <c r="J171" s="38" t="s">
        <v>755</v>
      </c>
      <c r="K171" s="38" t="s">
        <v>755</v>
      </c>
      <c r="L171" s="38" t="s">
        <v>208</v>
      </c>
      <c r="M171" s="39">
        <v>1.17</v>
      </c>
      <c r="N171" s="39" t="s">
        <v>208</v>
      </c>
      <c r="O171" s="39"/>
      <c r="Q171" s="48"/>
    </row>
    <row r="172" spans="1:17" hidden="1" outlineLevel="2" x14ac:dyDescent="0.25">
      <c r="A172" s="46" t="s">
        <v>14</v>
      </c>
      <c r="B172" s="38" t="s">
        <v>752</v>
      </c>
      <c r="C172" s="38" t="s">
        <v>756</v>
      </c>
      <c r="D172" s="38" t="s">
        <v>208</v>
      </c>
      <c r="E172" s="38" t="s">
        <v>208</v>
      </c>
      <c r="F172" s="38" t="s">
        <v>757</v>
      </c>
      <c r="G172" s="40">
        <v>410</v>
      </c>
      <c r="H172" s="38" t="s">
        <v>208</v>
      </c>
      <c r="I172" s="38" t="s">
        <v>208</v>
      </c>
      <c r="J172" s="38" t="s">
        <v>758</v>
      </c>
      <c r="K172" s="38" t="s">
        <v>758</v>
      </c>
      <c r="L172" s="38" t="s">
        <v>208</v>
      </c>
      <c r="M172" s="39">
        <v>54</v>
      </c>
      <c r="N172" s="39" t="s">
        <v>208</v>
      </c>
      <c r="O172" s="39"/>
      <c r="Q172" s="48"/>
    </row>
    <row r="173" spans="1:17" hidden="1" outlineLevel="2" x14ac:dyDescent="0.25">
      <c r="A173" s="46" t="s">
        <v>14</v>
      </c>
      <c r="B173" s="38" t="s">
        <v>752</v>
      </c>
      <c r="C173" s="38" t="s">
        <v>759</v>
      </c>
      <c r="D173" s="38" t="s">
        <v>208</v>
      </c>
      <c r="E173" s="38" t="s">
        <v>208</v>
      </c>
      <c r="F173" s="38" t="s">
        <v>760</v>
      </c>
      <c r="G173" s="40">
        <v>411</v>
      </c>
      <c r="H173" s="38" t="s">
        <v>208</v>
      </c>
      <c r="I173" s="38" t="s">
        <v>208</v>
      </c>
      <c r="J173" s="38" t="s">
        <v>761</v>
      </c>
      <c r="K173" s="38" t="s">
        <v>761</v>
      </c>
      <c r="L173" s="38" t="s">
        <v>208</v>
      </c>
      <c r="M173" s="39">
        <v>54</v>
      </c>
      <c r="N173" s="39" t="s">
        <v>208</v>
      </c>
      <c r="O173" s="39"/>
      <c r="Q173" s="48"/>
    </row>
    <row r="174" spans="1:17" hidden="1" outlineLevel="2" x14ac:dyDescent="0.25">
      <c r="A174" s="46" t="s">
        <v>14</v>
      </c>
      <c r="B174" s="38" t="s">
        <v>752</v>
      </c>
      <c r="C174" s="38" t="s">
        <v>762</v>
      </c>
      <c r="D174" s="38" t="s">
        <v>208</v>
      </c>
      <c r="E174" s="38" t="s">
        <v>208</v>
      </c>
      <c r="F174" s="38" t="s">
        <v>763</v>
      </c>
      <c r="G174" s="40">
        <v>8604</v>
      </c>
      <c r="H174" s="38" t="s">
        <v>208</v>
      </c>
      <c r="I174" s="38" t="s">
        <v>208</v>
      </c>
      <c r="J174" s="38" t="s">
        <v>764</v>
      </c>
      <c r="K174" s="38" t="s">
        <v>764</v>
      </c>
      <c r="L174" s="38" t="s">
        <v>208</v>
      </c>
      <c r="M174" s="39">
        <v>53.03</v>
      </c>
      <c r="N174" s="39" t="s">
        <v>208</v>
      </c>
      <c r="O174" s="39"/>
      <c r="Q174" s="48"/>
    </row>
    <row r="175" spans="1:17" hidden="1" outlineLevel="2" x14ac:dyDescent="0.25">
      <c r="A175" s="46" t="s">
        <v>14</v>
      </c>
      <c r="B175" s="38" t="s">
        <v>752</v>
      </c>
      <c r="C175" s="38" t="s">
        <v>765</v>
      </c>
      <c r="D175" s="38" t="s">
        <v>208</v>
      </c>
      <c r="E175" s="38" t="s">
        <v>208</v>
      </c>
      <c r="F175" s="38" t="s">
        <v>766</v>
      </c>
      <c r="G175" s="40">
        <v>307069</v>
      </c>
      <c r="H175" s="38" t="s">
        <v>208</v>
      </c>
      <c r="I175" s="38" t="s">
        <v>208</v>
      </c>
      <c r="J175" s="38" t="s">
        <v>767</v>
      </c>
      <c r="K175" s="38" t="s">
        <v>767</v>
      </c>
      <c r="L175" s="38" t="s">
        <v>208</v>
      </c>
      <c r="M175" s="39">
        <v>0.43</v>
      </c>
      <c r="N175" s="39" t="s">
        <v>208</v>
      </c>
      <c r="O175" s="39"/>
      <c r="Q175" s="48"/>
    </row>
    <row r="176" spans="1:17" hidden="1" outlineLevel="2" x14ac:dyDescent="0.25">
      <c r="A176" s="46" t="s">
        <v>14</v>
      </c>
      <c r="B176" s="38" t="s">
        <v>752</v>
      </c>
      <c r="C176" s="38" t="s">
        <v>768</v>
      </c>
      <c r="D176" s="38" t="s">
        <v>208</v>
      </c>
      <c r="E176" s="38" t="s">
        <v>208</v>
      </c>
      <c r="F176" s="38" t="s">
        <v>769</v>
      </c>
      <c r="G176" s="38" t="s">
        <v>208</v>
      </c>
      <c r="H176" s="38" t="s">
        <v>208</v>
      </c>
      <c r="I176" s="38" t="s">
        <v>208</v>
      </c>
      <c r="J176" s="38" t="s">
        <v>764</v>
      </c>
      <c r="K176" s="38" t="s">
        <v>764</v>
      </c>
      <c r="L176" s="38" t="s">
        <v>208</v>
      </c>
      <c r="M176" s="39" t="s">
        <v>208</v>
      </c>
      <c r="N176" s="39">
        <v>53.03</v>
      </c>
      <c r="O176" s="39"/>
      <c r="Q176" s="48"/>
    </row>
    <row r="177" spans="1:17" hidden="1" outlineLevel="2" x14ac:dyDescent="0.25">
      <c r="A177" s="46" t="s">
        <v>14</v>
      </c>
      <c r="B177" s="38" t="s">
        <v>770</v>
      </c>
      <c r="C177" s="38" t="s">
        <v>771</v>
      </c>
      <c r="D177" s="38" t="s">
        <v>208</v>
      </c>
      <c r="E177" s="38" t="s">
        <v>208</v>
      </c>
      <c r="F177" s="38" t="s">
        <v>772</v>
      </c>
      <c r="G177" s="40">
        <v>88504411</v>
      </c>
      <c r="H177" s="38" t="s">
        <v>208</v>
      </c>
      <c r="I177" s="38" t="s">
        <v>208</v>
      </c>
      <c r="J177" s="38" t="s">
        <v>773</v>
      </c>
      <c r="K177" s="38" t="s">
        <v>773</v>
      </c>
      <c r="L177" s="38" t="s">
        <v>208</v>
      </c>
      <c r="M177" s="39">
        <v>1.73</v>
      </c>
      <c r="N177" s="39" t="s">
        <v>208</v>
      </c>
      <c r="O177" s="39"/>
      <c r="Q177" s="48"/>
    </row>
    <row r="178" spans="1:17" hidden="1" outlineLevel="2" x14ac:dyDescent="0.25">
      <c r="A178" s="46" t="s">
        <v>14</v>
      </c>
      <c r="B178" s="38" t="s">
        <v>770</v>
      </c>
      <c r="C178" s="38" t="s">
        <v>774</v>
      </c>
      <c r="D178" s="38" t="s">
        <v>208</v>
      </c>
      <c r="E178" s="38" t="s">
        <v>208</v>
      </c>
      <c r="F178" s="38" t="s">
        <v>775</v>
      </c>
      <c r="G178" s="40">
        <v>88504412</v>
      </c>
      <c r="H178" s="38" t="s">
        <v>208</v>
      </c>
      <c r="I178" s="38" t="s">
        <v>208</v>
      </c>
      <c r="J178" s="38" t="s">
        <v>776</v>
      </c>
      <c r="K178" s="38" t="s">
        <v>776</v>
      </c>
      <c r="L178" s="38" t="s">
        <v>208</v>
      </c>
      <c r="M178" s="39">
        <v>1.96</v>
      </c>
      <c r="N178" s="39" t="s">
        <v>208</v>
      </c>
      <c r="O178" s="39"/>
      <c r="Q178" s="48"/>
    </row>
    <row r="179" spans="1:17" hidden="1" outlineLevel="2" x14ac:dyDescent="0.25">
      <c r="A179" s="46" t="s">
        <v>14</v>
      </c>
      <c r="B179" s="38" t="s">
        <v>770</v>
      </c>
      <c r="C179" s="38" t="s">
        <v>777</v>
      </c>
      <c r="D179" s="38" t="s">
        <v>208</v>
      </c>
      <c r="E179" s="38" t="s">
        <v>208</v>
      </c>
      <c r="F179" s="38" t="s">
        <v>778</v>
      </c>
      <c r="G179" s="40">
        <v>88504413</v>
      </c>
      <c r="H179" s="38" t="s">
        <v>208</v>
      </c>
      <c r="I179" s="38" t="s">
        <v>208</v>
      </c>
      <c r="J179" s="38" t="s">
        <v>779</v>
      </c>
      <c r="K179" s="38" t="s">
        <v>779</v>
      </c>
      <c r="L179" s="38" t="s">
        <v>208</v>
      </c>
      <c r="M179" s="39">
        <v>2.21</v>
      </c>
      <c r="N179" s="39" t="s">
        <v>208</v>
      </c>
      <c r="O179" s="39"/>
      <c r="Q179" s="48"/>
    </row>
    <row r="180" spans="1:17" hidden="1" outlineLevel="2" x14ac:dyDescent="0.25">
      <c r="A180" s="46" t="s">
        <v>14</v>
      </c>
      <c r="B180" s="38" t="s">
        <v>770</v>
      </c>
      <c r="C180" s="38" t="s">
        <v>780</v>
      </c>
      <c r="D180" s="38" t="s">
        <v>208</v>
      </c>
      <c r="E180" s="38" t="s">
        <v>208</v>
      </c>
      <c r="F180" s="38" t="s">
        <v>781</v>
      </c>
      <c r="G180" s="40">
        <v>88670887</v>
      </c>
      <c r="H180" s="38" t="s">
        <v>208</v>
      </c>
      <c r="I180" s="38" t="s">
        <v>208</v>
      </c>
      <c r="J180" s="38" t="s">
        <v>782</v>
      </c>
      <c r="K180" s="38" t="s">
        <v>782</v>
      </c>
      <c r="L180" s="38" t="s">
        <v>208</v>
      </c>
      <c r="M180" s="39">
        <v>1.95</v>
      </c>
      <c r="N180" s="39" t="s">
        <v>208</v>
      </c>
      <c r="O180" s="39"/>
      <c r="Q180" s="48"/>
    </row>
    <row r="181" spans="1:17" hidden="1" outlineLevel="2" x14ac:dyDescent="0.25">
      <c r="A181" s="46" t="s">
        <v>14</v>
      </c>
      <c r="B181" s="38" t="s">
        <v>783</v>
      </c>
      <c r="C181" s="38" t="s">
        <v>784</v>
      </c>
      <c r="D181" s="38" t="s">
        <v>208</v>
      </c>
      <c r="E181" s="38" t="s">
        <v>208</v>
      </c>
      <c r="F181" s="38" t="s">
        <v>785</v>
      </c>
      <c r="G181" s="40">
        <v>1799</v>
      </c>
      <c r="H181" s="38" t="s">
        <v>208</v>
      </c>
      <c r="I181" s="38" t="s">
        <v>208</v>
      </c>
      <c r="J181" s="38" t="s">
        <v>786</v>
      </c>
      <c r="K181" s="38" t="s">
        <v>786</v>
      </c>
      <c r="L181" s="38" t="s">
        <v>208</v>
      </c>
      <c r="M181" s="39">
        <v>8.76</v>
      </c>
      <c r="N181" s="39" t="s">
        <v>208</v>
      </c>
      <c r="O181" s="39"/>
      <c r="Q181" s="48"/>
    </row>
    <row r="182" spans="1:17" hidden="1" outlineLevel="2" x14ac:dyDescent="0.25">
      <c r="A182" s="46" t="s">
        <v>14</v>
      </c>
      <c r="B182" s="38" t="s">
        <v>783</v>
      </c>
      <c r="C182" s="38" t="s">
        <v>787</v>
      </c>
      <c r="D182" s="38" t="s">
        <v>208</v>
      </c>
      <c r="E182" s="38" t="s">
        <v>208</v>
      </c>
      <c r="F182" s="38" t="s">
        <v>788</v>
      </c>
      <c r="G182" s="40">
        <v>15995774</v>
      </c>
      <c r="H182" s="38" t="s">
        <v>208</v>
      </c>
      <c r="I182" s="38" t="s">
        <v>208</v>
      </c>
      <c r="J182" s="38" t="s">
        <v>789</v>
      </c>
      <c r="K182" s="38" t="s">
        <v>789</v>
      </c>
      <c r="L182" s="38" t="s">
        <v>208</v>
      </c>
      <c r="M182" s="39">
        <v>37.700000000000003</v>
      </c>
      <c r="N182" s="39" t="s">
        <v>208</v>
      </c>
      <c r="O182" s="39"/>
      <c r="Q182" s="48"/>
    </row>
    <row r="183" spans="1:17" hidden="1" outlineLevel="2" x14ac:dyDescent="0.25">
      <c r="A183" s="46" t="s">
        <v>14</v>
      </c>
      <c r="B183" s="38" t="s">
        <v>790</v>
      </c>
      <c r="C183" s="38" t="s">
        <v>791</v>
      </c>
      <c r="D183" s="38" t="s">
        <v>208</v>
      </c>
      <c r="E183" s="38" t="s">
        <v>208</v>
      </c>
      <c r="F183" s="38" t="s">
        <v>792</v>
      </c>
      <c r="G183" s="40">
        <v>9595</v>
      </c>
      <c r="H183" s="38" t="s">
        <v>208</v>
      </c>
      <c r="I183" s="38" t="s">
        <v>208</v>
      </c>
      <c r="J183" s="38" t="s">
        <v>793</v>
      </c>
      <c r="K183" s="38" t="s">
        <v>793</v>
      </c>
      <c r="L183" s="38" t="s">
        <v>208</v>
      </c>
      <c r="M183" s="39">
        <v>0.54</v>
      </c>
      <c r="N183" s="39" t="s">
        <v>208</v>
      </c>
      <c r="O183" s="39"/>
      <c r="Q183" s="48"/>
    </row>
    <row r="184" spans="1:17" hidden="1" outlineLevel="2" x14ac:dyDescent="0.25">
      <c r="A184" s="46" t="s">
        <v>14</v>
      </c>
      <c r="B184" s="38" t="s">
        <v>790</v>
      </c>
      <c r="C184" s="38" t="s">
        <v>794</v>
      </c>
      <c r="D184" s="38" t="s">
        <v>208</v>
      </c>
      <c r="E184" s="38" t="s">
        <v>208</v>
      </c>
      <c r="F184" s="38" t="s">
        <v>795</v>
      </c>
      <c r="G184" s="40">
        <v>6106</v>
      </c>
      <c r="H184" s="38" t="s">
        <v>208</v>
      </c>
      <c r="I184" s="38" t="s">
        <v>208</v>
      </c>
      <c r="J184" s="38" t="s">
        <v>796</v>
      </c>
      <c r="K184" s="38" t="s">
        <v>796</v>
      </c>
      <c r="L184" s="38" t="s">
        <v>208</v>
      </c>
      <c r="M184" s="39">
        <v>119.36</v>
      </c>
      <c r="N184" s="39" t="s">
        <v>208</v>
      </c>
      <c r="O184" s="39"/>
      <c r="Q184" s="48"/>
    </row>
    <row r="185" spans="1:17" hidden="1" outlineLevel="2" x14ac:dyDescent="0.25">
      <c r="A185" s="46" t="s">
        <v>14</v>
      </c>
      <c r="B185" s="38" t="s">
        <v>790</v>
      </c>
      <c r="C185" s="38" t="s">
        <v>797</v>
      </c>
      <c r="D185" s="38" t="s">
        <v>208</v>
      </c>
      <c r="E185" s="38" t="s">
        <v>208</v>
      </c>
      <c r="F185" s="38" t="s">
        <v>798</v>
      </c>
      <c r="G185" s="40">
        <v>11573109</v>
      </c>
      <c r="H185" s="38" t="s">
        <v>208</v>
      </c>
      <c r="I185" s="38" t="s">
        <v>208</v>
      </c>
      <c r="J185" s="38" t="s">
        <v>799</v>
      </c>
      <c r="K185" s="38" t="s">
        <v>799</v>
      </c>
      <c r="L185" s="38" t="s">
        <v>208</v>
      </c>
      <c r="M185" s="39">
        <v>1.58</v>
      </c>
      <c r="N185" s="39" t="s">
        <v>208</v>
      </c>
      <c r="O185" s="39"/>
      <c r="Q185" s="48"/>
    </row>
    <row r="186" spans="1:17" hidden="1" outlineLevel="2" x14ac:dyDescent="0.25">
      <c r="A186" s="46" t="s">
        <v>14</v>
      </c>
      <c r="B186" s="38" t="s">
        <v>790</v>
      </c>
      <c r="C186" s="38" t="s">
        <v>800</v>
      </c>
      <c r="D186" s="38" t="s">
        <v>208</v>
      </c>
      <c r="E186" s="38" t="s">
        <v>208</v>
      </c>
      <c r="F186" s="38" t="s">
        <v>801</v>
      </c>
      <c r="G186" s="40">
        <v>58004</v>
      </c>
      <c r="H186" s="38" t="s">
        <v>208</v>
      </c>
      <c r="I186" s="38" t="s">
        <v>208</v>
      </c>
      <c r="J186" s="38" t="s">
        <v>802</v>
      </c>
      <c r="K186" s="38" t="s">
        <v>802</v>
      </c>
      <c r="L186" s="38" t="s">
        <v>208</v>
      </c>
      <c r="M186" s="39">
        <v>0.21</v>
      </c>
      <c r="N186" s="39" t="s">
        <v>208</v>
      </c>
      <c r="O186" s="39"/>
      <c r="Q186" s="48"/>
    </row>
    <row r="187" spans="1:17" hidden="1" outlineLevel="2" x14ac:dyDescent="0.25">
      <c r="A187" s="46" t="s">
        <v>14</v>
      </c>
      <c r="B187" s="38" t="s">
        <v>790</v>
      </c>
      <c r="C187" s="38" t="s">
        <v>803</v>
      </c>
      <c r="D187" s="38" t="s">
        <v>208</v>
      </c>
      <c r="E187" s="38" t="s">
        <v>208</v>
      </c>
      <c r="F187" s="38" t="s">
        <v>804</v>
      </c>
      <c r="G187" s="40">
        <v>2314</v>
      </c>
      <c r="H187" s="38" t="s">
        <v>208</v>
      </c>
      <c r="I187" s="38" t="s">
        <v>208</v>
      </c>
      <c r="J187" s="38" t="s">
        <v>805</v>
      </c>
      <c r="K187" s="38" t="s">
        <v>805</v>
      </c>
      <c r="L187" s="38" t="s">
        <v>208</v>
      </c>
      <c r="M187" s="39">
        <v>48</v>
      </c>
      <c r="N187" s="39" t="s">
        <v>208</v>
      </c>
      <c r="O187" s="39"/>
      <c r="Q187" s="48"/>
    </row>
    <row r="188" spans="1:17" hidden="1" outlineLevel="2" x14ac:dyDescent="0.25">
      <c r="A188" s="46" t="s">
        <v>14</v>
      </c>
      <c r="B188" s="38" t="s">
        <v>806</v>
      </c>
      <c r="C188" s="38" t="s">
        <v>807</v>
      </c>
      <c r="D188" s="38" t="s">
        <v>208</v>
      </c>
      <c r="E188" s="38" t="s">
        <v>208</v>
      </c>
      <c r="F188" s="38" t="s">
        <v>808</v>
      </c>
      <c r="G188" s="40">
        <v>11</v>
      </c>
      <c r="H188" s="38" t="s">
        <v>208</v>
      </c>
      <c r="I188" s="38" t="s">
        <v>208</v>
      </c>
      <c r="J188" s="38" t="s">
        <v>809</v>
      </c>
      <c r="K188" s="38" t="s">
        <v>809</v>
      </c>
      <c r="L188" s="38" t="s">
        <v>208</v>
      </c>
      <c r="M188" s="39">
        <v>4.13</v>
      </c>
      <c r="N188" s="39" t="s">
        <v>208</v>
      </c>
      <c r="O188" s="39"/>
      <c r="Q188" s="48"/>
    </row>
    <row r="189" spans="1:17" hidden="1" outlineLevel="2" x14ac:dyDescent="0.25">
      <c r="A189" s="46" t="s">
        <v>14</v>
      </c>
      <c r="B189" s="38" t="s">
        <v>810</v>
      </c>
      <c r="C189" s="38" t="s">
        <v>811</v>
      </c>
      <c r="D189" s="38" t="s">
        <v>208</v>
      </c>
      <c r="E189" s="38" t="s">
        <v>208</v>
      </c>
      <c r="F189" s="38" t="s">
        <v>812</v>
      </c>
      <c r="G189" s="40">
        <v>6137</v>
      </c>
      <c r="H189" s="38" t="s">
        <v>208</v>
      </c>
      <c r="I189" s="38" t="s">
        <v>208</v>
      </c>
      <c r="J189" s="38" t="s">
        <v>813</v>
      </c>
      <c r="K189" s="38" t="s">
        <v>813</v>
      </c>
      <c r="L189" s="38" t="s">
        <v>208</v>
      </c>
      <c r="M189" s="39">
        <v>2.5299999999999998</v>
      </c>
      <c r="N189" s="39" t="s">
        <v>208</v>
      </c>
      <c r="O189" s="39"/>
      <c r="Q189" s="48"/>
    </row>
    <row r="190" spans="1:17" hidden="1" outlineLevel="2" x14ac:dyDescent="0.25">
      <c r="A190" s="46" t="s">
        <v>14</v>
      </c>
      <c r="B190" s="38" t="s">
        <v>810</v>
      </c>
      <c r="C190" s="38" t="s">
        <v>814</v>
      </c>
      <c r="D190" s="38" t="s">
        <v>208</v>
      </c>
      <c r="E190" s="38" t="s">
        <v>208</v>
      </c>
      <c r="F190" s="38" t="s">
        <v>815</v>
      </c>
      <c r="G190" s="40">
        <v>28657</v>
      </c>
      <c r="H190" s="38" t="s">
        <v>208</v>
      </c>
      <c r="I190" s="38" t="s">
        <v>208</v>
      </c>
      <c r="J190" s="38" t="s">
        <v>816</v>
      </c>
      <c r="K190" s="38" t="s">
        <v>816</v>
      </c>
      <c r="L190" s="38" t="s">
        <v>208</v>
      </c>
      <c r="M190" s="39">
        <v>13.13</v>
      </c>
      <c r="N190" s="39" t="s">
        <v>208</v>
      </c>
      <c r="O190" s="39"/>
      <c r="Q190" s="48"/>
    </row>
    <row r="191" spans="1:17" hidden="1" outlineLevel="2" x14ac:dyDescent="0.25">
      <c r="A191" s="46" t="s">
        <v>14</v>
      </c>
      <c r="B191" s="38" t="s">
        <v>810</v>
      </c>
      <c r="C191" s="38" t="s">
        <v>817</v>
      </c>
      <c r="D191" s="38" t="s">
        <v>208</v>
      </c>
      <c r="E191" s="38" t="s">
        <v>208</v>
      </c>
      <c r="F191" s="38" t="s">
        <v>818</v>
      </c>
      <c r="G191" s="40">
        <v>6148</v>
      </c>
      <c r="H191" s="38" t="s">
        <v>208</v>
      </c>
      <c r="I191" s="38" t="s">
        <v>208</v>
      </c>
      <c r="J191" s="38" t="s">
        <v>819</v>
      </c>
      <c r="K191" s="38" t="s">
        <v>819</v>
      </c>
      <c r="L191" s="38" t="s">
        <v>208</v>
      </c>
      <c r="M191" s="39">
        <v>119.36</v>
      </c>
      <c r="N191" s="39" t="s">
        <v>208</v>
      </c>
      <c r="O191" s="39"/>
      <c r="Q191" s="48"/>
    </row>
    <row r="192" spans="1:17" hidden="1" outlineLevel="2" x14ac:dyDescent="0.25">
      <c r="A192" s="46" t="s">
        <v>14</v>
      </c>
      <c r="B192" s="38" t="s">
        <v>810</v>
      </c>
      <c r="C192" s="38" t="s">
        <v>820</v>
      </c>
      <c r="D192" s="38" t="s">
        <v>208</v>
      </c>
      <c r="E192" s="38" t="s">
        <v>208</v>
      </c>
      <c r="F192" s="38" t="s">
        <v>821</v>
      </c>
      <c r="G192" s="40">
        <v>3841</v>
      </c>
      <c r="H192" s="38" t="s">
        <v>208</v>
      </c>
      <c r="I192" s="38" t="s">
        <v>208</v>
      </c>
      <c r="J192" s="38" t="s">
        <v>822</v>
      </c>
      <c r="K192" s="38" t="s">
        <v>822</v>
      </c>
      <c r="L192" s="38" t="s">
        <v>208</v>
      </c>
      <c r="M192" s="39">
        <v>102.29</v>
      </c>
      <c r="N192" s="39" t="s">
        <v>208</v>
      </c>
      <c r="O192" s="39"/>
      <c r="Q192" s="48"/>
    </row>
    <row r="193" spans="1:17" hidden="1" outlineLevel="2" x14ac:dyDescent="0.25">
      <c r="A193" s="46" t="s">
        <v>14</v>
      </c>
      <c r="B193" s="38" t="s">
        <v>810</v>
      </c>
      <c r="C193" s="38" t="s">
        <v>823</v>
      </c>
      <c r="D193" s="38" t="s">
        <v>208</v>
      </c>
      <c r="E193" s="38" t="s">
        <v>208</v>
      </c>
      <c r="F193" s="38" t="s">
        <v>824</v>
      </c>
      <c r="G193" s="40">
        <v>132694</v>
      </c>
      <c r="H193" s="38" t="s">
        <v>208</v>
      </c>
      <c r="I193" s="38" t="s">
        <v>208</v>
      </c>
      <c r="J193" s="38" t="s">
        <v>825</v>
      </c>
      <c r="K193" s="38" t="s">
        <v>825</v>
      </c>
      <c r="L193" s="38" t="s">
        <v>208</v>
      </c>
      <c r="M193" s="39">
        <v>20</v>
      </c>
      <c r="N193" s="39" t="s">
        <v>208</v>
      </c>
      <c r="O193" s="39"/>
      <c r="Q193" s="48"/>
    </row>
    <row r="194" spans="1:17" hidden="1" outlineLevel="2" x14ac:dyDescent="0.25">
      <c r="A194" s="46" t="s">
        <v>14</v>
      </c>
      <c r="B194" s="38" t="s">
        <v>810</v>
      </c>
      <c r="C194" s="38" t="s">
        <v>826</v>
      </c>
      <c r="D194" s="38" t="s">
        <v>208</v>
      </c>
      <c r="E194" s="38" t="s">
        <v>208</v>
      </c>
      <c r="F194" s="38" t="s">
        <v>827</v>
      </c>
      <c r="G194" s="38" t="s">
        <v>208</v>
      </c>
      <c r="H194" s="38" t="s">
        <v>208</v>
      </c>
      <c r="I194" s="38" t="s">
        <v>208</v>
      </c>
      <c r="J194" s="38" t="s">
        <v>816</v>
      </c>
      <c r="K194" s="38" t="s">
        <v>816</v>
      </c>
      <c r="L194" s="38" t="s">
        <v>208</v>
      </c>
      <c r="M194" s="39" t="s">
        <v>208</v>
      </c>
      <c r="N194" s="39">
        <v>13.13</v>
      </c>
      <c r="O194" s="39"/>
      <c r="Q194" s="48"/>
    </row>
    <row r="195" spans="1:17" hidden="1" outlineLevel="2" x14ac:dyDescent="0.25">
      <c r="A195" s="46" t="s">
        <v>14</v>
      </c>
      <c r="B195" s="38" t="s">
        <v>810</v>
      </c>
      <c r="C195" s="38" t="s">
        <v>828</v>
      </c>
      <c r="D195" s="38" t="s">
        <v>208</v>
      </c>
      <c r="E195" s="38" t="s">
        <v>208</v>
      </c>
      <c r="F195" s="38" t="s">
        <v>829</v>
      </c>
      <c r="G195" s="40">
        <v>28657</v>
      </c>
      <c r="H195" s="38" t="s">
        <v>208</v>
      </c>
      <c r="I195" s="38" t="s">
        <v>208</v>
      </c>
      <c r="J195" s="38" t="s">
        <v>816</v>
      </c>
      <c r="K195" s="38" t="s">
        <v>816</v>
      </c>
      <c r="L195" s="38" t="s">
        <v>208</v>
      </c>
      <c r="M195" s="39">
        <v>13.13</v>
      </c>
      <c r="N195" s="39" t="s">
        <v>208</v>
      </c>
      <c r="O195" s="39"/>
      <c r="Q195" s="48"/>
    </row>
    <row r="196" spans="1:17" hidden="1" outlineLevel="2" x14ac:dyDescent="0.25">
      <c r="A196" s="46" t="s">
        <v>14</v>
      </c>
      <c r="B196" s="38" t="s">
        <v>830</v>
      </c>
      <c r="C196" s="38" t="s">
        <v>831</v>
      </c>
      <c r="D196" s="38" t="s">
        <v>208</v>
      </c>
      <c r="E196" s="38" t="s">
        <v>208</v>
      </c>
      <c r="F196" s="38" t="s">
        <v>832</v>
      </c>
      <c r="G196" s="40">
        <v>6160</v>
      </c>
      <c r="H196" s="38" t="s">
        <v>208</v>
      </c>
      <c r="I196" s="38" t="s">
        <v>208</v>
      </c>
      <c r="J196" s="38" t="s">
        <v>833</v>
      </c>
      <c r="K196" s="38" t="s">
        <v>833</v>
      </c>
      <c r="L196" s="38" t="s">
        <v>208</v>
      </c>
      <c r="M196" s="39">
        <v>4.49</v>
      </c>
      <c r="N196" s="39" t="s">
        <v>208</v>
      </c>
      <c r="O196" s="39"/>
      <c r="Q196" s="48"/>
    </row>
    <row r="197" spans="1:17" hidden="1" outlineLevel="2" x14ac:dyDescent="0.25">
      <c r="A197" s="46" t="s">
        <v>14</v>
      </c>
      <c r="B197" s="38" t="s">
        <v>830</v>
      </c>
      <c r="C197" s="38" t="s">
        <v>834</v>
      </c>
      <c r="D197" s="38" t="s">
        <v>208</v>
      </c>
      <c r="E197" s="38" t="s">
        <v>208</v>
      </c>
      <c r="F197" s="38" t="s">
        <v>835</v>
      </c>
      <c r="G197" s="40">
        <v>432302</v>
      </c>
      <c r="H197" s="38" t="s">
        <v>208</v>
      </c>
      <c r="I197" s="38" t="s">
        <v>208</v>
      </c>
      <c r="J197" s="38" t="s">
        <v>836</v>
      </c>
      <c r="K197" s="38" t="s">
        <v>836</v>
      </c>
      <c r="L197" s="38" t="s">
        <v>208</v>
      </c>
      <c r="M197" s="39">
        <v>0.77</v>
      </c>
      <c r="N197" s="39" t="s">
        <v>208</v>
      </c>
      <c r="O197" s="39"/>
      <c r="Q197" s="48"/>
    </row>
    <row r="198" spans="1:17" hidden="1" outlineLevel="2" x14ac:dyDescent="0.25">
      <c r="A198" s="46" t="s">
        <v>14</v>
      </c>
      <c r="B198" s="38" t="s">
        <v>830</v>
      </c>
      <c r="C198" s="38" t="s">
        <v>837</v>
      </c>
      <c r="D198" s="38" t="s">
        <v>208</v>
      </c>
      <c r="E198" s="38" t="s">
        <v>208</v>
      </c>
      <c r="F198" s="38" t="s">
        <v>838</v>
      </c>
      <c r="G198" s="40">
        <v>6168</v>
      </c>
      <c r="H198" s="38" t="s">
        <v>208</v>
      </c>
      <c r="I198" s="38" t="s">
        <v>208</v>
      </c>
      <c r="J198" s="38" t="s">
        <v>839</v>
      </c>
      <c r="K198" s="38" t="s">
        <v>839</v>
      </c>
      <c r="L198" s="38" t="s">
        <v>208</v>
      </c>
      <c r="M198" s="39">
        <v>72.459999999999994</v>
      </c>
      <c r="N198" s="39" t="s">
        <v>208</v>
      </c>
      <c r="O198" s="39"/>
      <c r="Q198" s="48"/>
    </row>
    <row r="199" spans="1:17" hidden="1" outlineLevel="2" x14ac:dyDescent="0.25">
      <c r="A199" s="46" t="s">
        <v>14</v>
      </c>
      <c r="B199" s="38" t="s">
        <v>840</v>
      </c>
      <c r="C199" s="38" t="s">
        <v>841</v>
      </c>
      <c r="D199" s="38" t="s">
        <v>208</v>
      </c>
      <c r="E199" s="38" t="s">
        <v>208</v>
      </c>
      <c r="F199" s="38" t="s">
        <v>842</v>
      </c>
      <c r="G199" s="40">
        <v>325</v>
      </c>
      <c r="H199" s="38" t="s">
        <v>208</v>
      </c>
      <c r="I199" s="38" t="s">
        <v>208</v>
      </c>
      <c r="J199" s="38" t="s">
        <v>843</v>
      </c>
      <c r="K199" s="38" t="s">
        <v>843</v>
      </c>
      <c r="L199" s="38" t="s">
        <v>208</v>
      </c>
      <c r="M199" s="39">
        <v>2.14</v>
      </c>
      <c r="N199" s="39" t="s">
        <v>208</v>
      </c>
      <c r="O199" s="39"/>
      <c r="Q199" s="48"/>
    </row>
    <row r="200" spans="1:17" hidden="1" outlineLevel="2" x14ac:dyDescent="0.25">
      <c r="A200" s="46" t="s">
        <v>14</v>
      </c>
      <c r="B200" s="38" t="s">
        <v>840</v>
      </c>
      <c r="C200" s="38" t="s">
        <v>844</v>
      </c>
      <c r="D200" s="38" t="s">
        <v>208</v>
      </c>
      <c r="E200" s="38" t="s">
        <v>208</v>
      </c>
      <c r="F200" s="38" t="s">
        <v>845</v>
      </c>
      <c r="G200" s="40">
        <v>326</v>
      </c>
      <c r="H200" s="38" t="s">
        <v>208</v>
      </c>
      <c r="I200" s="38" t="s">
        <v>208</v>
      </c>
      <c r="J200" s="38" t="s">
        <v>846</v>
      </c>
      <c r="K200" s="38" t="s">
        <v>846</v>
      </c>
      <c r="L200" s="38" t="s">
        <v>208</v>
      </c>
      <c r="M200" s="39">
        <v>1.07</v>
      </c>
      <c r="N200" s="39" t="s">
        <v>208</v>
      </c>
      <c r="O200" s="39"/>
      <c r="Q200" s="48"/>
    </row>
    <row r="201" spans="1:17" hidden="1" outlineLevel="2" x14ac:dyDescent="0.25">
      <c r="A201" s="46" t="s">
        <v>14</v>
      </c>
      <c r="B201" s="38" t="s">
        <v>840</v>
      </c>
      <c r="C201" s="38" t="s">
        <v>847</v>
      </c>
      <c r="D201" s="38" t="s">
        <v>208</v>
      </c>
      <c r="E201" s="38" t="s">
        <v>208</v>
      </c>
      <c r="F201" s="38" t="s">
        <v>848</v>
      </c>
      <c r="G201" s="40">
        <v>29601</v>
      </c>
      <c r="H201" s="38" t="s">
        <v>208</v>
      </c>
      <c r="I201" s="38" t="s">
        <v>208</v>
      </c>
      <c r="J201" s="38" t="s">
        <v>849</v>
      </c>
      <c r="K201" s="38" t="s">
        <v>849</v>
      </c>
      <c r="L201" s="38" t="s">
        <v>208</v>
      </c>
      <c r="M201" s="39">
        <v>2.0099999999999998</v>
      </c>
      <c r="N201" s="39" t="s">
        <v>208</v>
      </c>
      <c r="O201" s="39"/>
      <c r="Q201" s="48"/>
    </row>
    <row r="202" spans="1:17" hidden="1" outlineLevel="2" x14ac:dyDescent="0.25">
      <c r="A202" s="46" t="s">
        <v>14</v>
      </c>
      <c r="B202" s="38" t="s">
        <v>850</v>
      </c>
      <c r="C202" s="38" t="s">
        <v>851</v>
      </c>
      <c r="D202" s="38" t="s">
        <v>208</v>
      </c>
      <c r="E202" s="38" t="s">
        <v>208</v>
      </c>
      <c r="F202" s="38" t="s">
        <v>852</v>
      </c>
      <c r="G202" s="40">
        <v>18315628</v>
      </c>
      <c r="H202" s="38" t="s">
        <v>208</v>
      </c>
      <c r="I202" s="38" t="s">
        <v>208</v>
      </c>
      <c r="J202" s="38" t="s">
        <v>853</v>
      </c>
      <c r="K202" s="38" t="s">
        <v>853</v>
      </c>
      <c r="L202" s="38" t="s">
        <v>208</v>
      </c>
      <c r="M202" s="39">
        <v>1.75</v>
      </c>
      <c r="N202" s="39" t="s">
        <v>208</v>
      </c>
      <c r="O202" s="39"/>
      <c r="Q202" s="48"/>
    </row>
    <row r="203" spans="1:17" hidden="1" outlineLevel="2" x14ac:dyDescent="0.25">
      <c r="A203" s="46" t="s">
        <v>14</v>
      </c>
      <c r="B203" s="38" t="s">
        <v>850</v>
      </c>
      <c r="C203" s="38" t="s">
        <v>854</v>
      </c>
      <c r="D203" s="38" t="s">
        <v>208</v>
      </c>
      <c r="E203" s="38" t="s">
        <v>208</v>
      </c>
      <c r="F203" s="38" t="s">
        <v>855</v>
      </c>
      <c r="G203" s="40">
        <v>240368</v>
      </c>
      <c r="H203" s="38" t="s">
        <v>208</v>
      </c>
      <c r="I203" s="38" t="s">
        <v>208</v>
      </c>
      <c r="J203" s="38" t="s">
        <v>856</v>
      </c>
      <c r="K203" s="38" t="s">
        <v>856</v>
      </c>
      <c r="L203" s="38" t="s">
        <v>208</v>
      </c>
      <c r="M203" s="39">
        <v>1.75</v>
      </c>
      <c r="N203" s="39" t="s">
        <v>208</v>
      </c>
      <c r="O203" s="39"/>
      <c r="Q203" s="48"/>
    </row>
    <row r="204" spans="1:17" hidden="1" outlineLevel="2" x14ac:dyDescent="0.25">
      <c r="A204" s="46" t="s">
        <v>14</v>
      </c>
      <c r="B204" s="38" t="s">
        <v>850</v>
      </c>
      <c r="C204" s="38" t="s">
        <v>857</v>
      </c>
      <c r="D204" s="38" t="s">
        <v>208</v>
      </c>
      <c r="E204" s="38" t="s">
        <v>208</v>
      </c>
      <c r="F204" s="38" t="s">
        <v>858</v>
      </c>
      <c r="G204" s="40">
        <v>179816</v>
      </c>
      <c r="H204" s="38" t="s">
        <v>208</v>
      </c>
      <c r="I204" s="38" t="s">
        <v>208</v>
      </c>
      <c r="J204" s="38" t="s">
        <v>859</v>
      </c>
      <c r="K204" s="38" t="s">
        <v>859</v>
      </c>
      <c r="L204" s="38" t="s">
        <v>208</v>
      </c>
      <c r="M204" s="39">
        <v>0.77</v>
      </c>
      <c r="N204" s="39" t="s">
        <v>208</v>
      </c>
      <c r="O204" s="39"/>
      <c r="Q204" s="48"/>
    </row>
    <row r="205" spans="1:17" hidden="1" outlineLevel="2" x14ac:dyDescent="0.25">
      <c r="A205" s="46" t="s">
        <v>14</v>
      </c>
      <c r="B205" s="38" t="s">
        <v>860</v>
      </c>
      <c r="C205" s="38" t="s">
        <v>861</v>
      </c>
      <c r="D205" s="38" t="s">
        <v>208</v>
      </c>
      <c r="E205" s="38" t="s">
        <v>208</v>
      </c>
      <c r="F205" s="38" t="s">
        <v>862</v>
      </c>
      <c r="G205" s="38" t="s">
        <v>208</v>
      </c>
      <c r="H205" s="38" t="s">
        <v>208</v>
      </c>
      <c r="I205" s="38" t="s">
        <v>208</v>
      </c>
      <c r="J205" s="38" t="s">
        <v>853</v>
      </c>
      <c r="K205" s="38" t="s">
        <v>853</v>
      </c>
      <c r="L205" s="38" t="s">
        <v>208</v>
      </c>
      <c r="M205" s="39" t="s">
        <v>208</v>
      </c>
      <c r="N205" s="39">
        <v>1.75</v>
      </c>
      <c r="O205" s="39"/>
      <c r="Q205" s="48"/>
    </row>
    <row r="206" spans="1:17" hidden="1" outlineLevel="2" x14ac:dyDescent="0.25">
      <c r="A206" s="46" t="s">
        <v>14</v>
      </c>
      <c r="B206" s="38" t="s">
        <v>860</v>
      </c>
      <c r="C206" s="38" t="s">
        <v>863</v>
      </c>
      <c r="D206" s="38" t="s">
        <v>208</v>
      </c>
      <c r="E206" s="38" t="s">
        <v>208</v>
      </c>
      <c r="F206" s="38" t="s">
        <v>864</v>
      </c>
      <c r="G206" s="40">
        <v>6223</v>
      </c>
      <c r="H206" s="38" t="s">
        <v>208</v>
      </c>
      <c r="I206" s="38" t="s">
        <v>208</v>
      </c>
      <c r="J206" s="38" t="s">
        <v>865</v>
      </c>
      <c r="K206" s="38" t="s">
        <v>865</v>
      </c>
      <c r="L206" s="38" t="s">
        <v>208</v>
      </c>
      <c r="M206" s="39">
        <v>48.59</v>
      </c>
      <c r="N206" s="39" t="s">
        <v>208</v>
      </c>
      <c r="O206" s="39"/>
      <c r="Q206" s="48"/>
    </row>
    <row r="207" spans="1:17" hidden="1" outlineLevel="2" x14ac:dyDescent="0.25">
      <c r="A207" s="46" t="s">
        <v>14</v>
      </c>
      <c r="B207" s="38" t="s">
        <v>860</v>
      </c>
      <c r="C207" s="38" t="s">
        <v>866</v>
      </c>
      <c r="D207" s="38" t="s">
        <v>208</v>
      </c>
      <c r="E207" s="38" t="s">
        <v>208</v>
      </c>
      <c r="F207" s="38" t="s">
        <v>867</v>
      </c>
      <c r="G207" s="40">
        <v>1003591</v>
      </c>
      <c r="H207" s="38" t="s">
        <v>208</v>
      </c>
      <c r="I207" s="38" t="s">
        <v>208</v>
      </c>
      <c r="J207" s="38" t="s">
        <v>868</v>
      </c>
      <c r="K207" s="38" t="s">
        <v>868</v>
      </c>
      <c r="L207" s="38" t="s">
        <v>208</v>
      </c>
      <c r="M207" s="39">
        <v>1.92</v>
      </c>
      <c r="N207" s="39" t="s">
        <v>208</v>
      </c>
      <c r="O207" s="39"/>
      <c r="Q207" s="48"/>
    </row>
    <row r="208" spans="1:17" hidden="1" outlineLevel="2" x14ac:dyDescent="0.25">
      <c r="A208" s="46" t="s">
        <v>14</v>
      </c>
      <c r="B208" s="38" t="s">
        <v>860</v>
      </c>
      <c r="C208" s="38" t="s">
        <v>869</v>
      </c>
      <c r="D208" s="38" t="s">
        <v>208</v>
      </c>
      <c r="E208" s="38" t="s">
        <v>208</v>
      </c>
      <c r="F208" s="38" t="s">
        <v>870</v>
      </c>
      <c r="G208" s="40">
        <v>1003590</v>
      </c>
      <c r="H208" s="38" t="s">
        <v>208</v>
      </c>
      <c r="I208" s="38" t="s">
        <v>208</v>
      </c>
      <c r="J208" s="38" t="s">
        <v>871</v>
      </c>
      <c r="K208" s="38" t="s">
        <v>871</v>
      </c>
      <c r="L208" s="38" t="s">
        <v>208</v>
      </c>
      <c r="M208" s="39">
        <v>2.38</v>
      </c>
      <c r="N208" s="39" t="s">
        <v>208</v>
      </c>
      <c r="O208" s="39"/>
      <c r="Q208" s="48"/>
    </row>
    <row r="209" spans="1:17" hidden="1" outlineLevel="2" x14ac:dyDescent="0.25">
      <c r="A209" s="46" t="s">
        <v>14</v>
      </c>
      <c r="B209" s="38" t="s">
        <v>860</v>
      </c>
      <c r="C209" s="38" t="s">
        <v>872</v>
      </c>
      <c r="D209" s="38" t="s">
        <v>208</v>
      </c>
      <c r="E209" s="38" t="s">
        <v>208</v>
      </c>
      <c r="F209" s="38" t="s">
        <v>873</v>
      </c>
      <c r="G209" s="40">
        <v>43792908</v>
      </c>
      <c r="H209" s="38" t="s">
        <v>208</v>
      </c>
      <c r="I209" s="38" t="s">
        <v>208</v>
      </c>
      <c r="J209" s="38" t="s">
        <v>874</v>
      </c>
      <c r="K209" s="38" t="s">
        <v>874</v>
      </c>
      <c r="L209" s="38" t="s">
        <v>208</v>
      </c>
      <c r="M209" s="39">
        <v>6.41</v>
      </c>
      <c r="N209" s="39" t="s">
        <v>208</v>
      </c>
      <c r="O209" s="39"/>
      <c r="Q209" s="48"/>
    </row>
    <row r="210" spans="1:17" hidden="1" outlineLevel="2" x14ac:dyDescent="0.25">
      <c r="A210" s="46" t="s">
        <v>14</v>
      </c>
      <c r="B210" s="38" t="s">
        <v>875</v>
      </c>
      <c r="C210" s="38" t="s">
        <v>876</v>
      </c>
      <c r="D210" s="38" t="s">
        <v>208</v>
      </c>
      <c r="E210" s="38" t="s">
        <v>208</v>
      </c>
      <c r="F210" s="38" t="s">
        <v>877</v>
      </c>
      <c r="G210" s="40">
        <v>29037</v>
      </c>
      <c r="H210" s="38" t="s">
        <v>208</v>
      </c>
      <c r="I210" s="38" t="s">
        <v>208</v>
      </c>
      <c r="J210" s="38" t="s">
        <v>878</v>
      </c>
      <c r="K210" s="38" t="s">
        <v>878</v>
      </c>
      <c r="L210" s="38" t="s">
        <v>208</v>
      </c>
      <c r="M210" s="39">
        <v>22.73</v>
      </c>
      <c r="N210" s="39" t="s">
        <v>208</v>
      </c>
      <c r="O210" s="39"/>
      <c r="Q210" s="48"/>
    </row>
    <row r="211" spans="1:17" hidden="1" outlineLevel="2" x14ac:dyDescent="0.25">
      <c r="A211" s="46" t="s">
        <v>14</v>
      </c>
      <c r="B211" s="38" t="s">
        <v>875</v>
      </c>
      <c r="C211" s="38" t="s">
        <v>879</v>
      </c>
      <c r="D211" s="38" t="s">
        <v>208</v>
      </c>
      <c r="E211" s="38" t="s">
        <v>208</v>
      </c>
      <c r="F211" s="38" t="s">
        <v>880</v>
      </c>
      <c r="G211" s="40">
        <v>261289</v>
      </c>
      <c r="H211" s="38" t="s">
        <v>208</v>
      </c>
      <c r="I211" s="38" t="s">
        <v>208</v>
      </c>
      <c r="J211" s="38" t="s">
        <v>881</v>
      </c>
      <c r="K211" s="38" t="s">
        <v>881</v>
      </c>
      <c r="L211" s="38" t="s">
        <v>208</v>
      </c>
      <c r="M211" s="39">
        <v>1.22</v>
      </c>
      <c r="N211" s="39" t="s">
        <v>208</v>
      </c>
      <c r="O211" s="39"/>
      <c r="Q211" s="48"/>
    </row>
    <row r="212" spans="1:17" hidden="1" outlineLevel="2" x14ac:dyDescent="0.25">
      <c r="A212" s="46" t="s">
        <v>14</v>
      </c>
      <c r="B212" s="38" t="s">
        <v>875</v>
      </c>
      <c r="C212" s="38" t="s">
        <v>882</v>
      </c>
      <c r="D212" s="38" t="s">
        <v>208</v>
      </c>
      <c r="E212" s="38" t="s">
        <v>208</v>
      </c>
      <c r="F212" s="38" t="s">
        <v>883</v>
      </c>
      <c r="G212" s="38" t="s">
        <v>208</v>
      </c>
      <c r="H212" s="38" t="s">
        <v>208</v>
      </c>
      <c r="I212" s="38" t="s">
        <v>208</v>
      </c>
      <c r="J212" s="38" t="s">
        <v>878</v>
      </c>
      <c r="K212" s="38" t="s">
        <v>878</v>
      </c>
      <c r="L212" s="38" t="s">
        <v>208</v>
      </c>
      <c r="M212" s="39" t="s">
        <v>208</v>
      </c>
      <c r="N212" s="39">
        <v>22.73</v>
      </c>
      <c r="O212" s="39"/>
      <c r="Q212" s="48"/>
    </row>
    <row r="213" spans="1:17" hidden="1" outlineLevel="2" x14ac:dyDescent="0.25">
      <c r="A213" s="46" t="s">
        <v>14</v>
      </c>
      <c r="B213" s="38" t="s">
        <v>875</v>
      </c>
      <c r="C213" s="38" t="s">
        <v>884</v>
      </c>
      <c r="D213" s="38" t="s">
        <v>208</v>
      </c>
      <c r="E213" s="38" t="s">
        <v>208</v>
      </c>
      <c r="F213" s="38" t="s">
        <v>885</v>
      </c>
      <c r="G213" s="40">
        <v>29037</v>
      </c>
      <c r="H213" s="38" t="s">
        <v>208</v>
      </c>
      <c r="I213" s="38" t="s">
        <v>208</v>
      </c>
      <c r="J213" s="38" t="s">
        <v>878</v>
      </c>
      <c r="K213" s="38" t="s">
        <v>878</v>
      </c>
      <c r="L213" s="38" t="s">
        <v>208</v>
      </c>
      <c r="M213" s="39">
        <v>22.73</v>
      </c>
      <c r="N213" s="39" t="s">
        <v>208</v>
      </c>
      <c r="O213" s="39"/>
      <c r="Q213" s="48"/>
    </row>
    <row r="214" spans="1:17" hidden="1" outlineLevel="2" x14ac:dyDescent="0.25">
      <c r="A214" s="46" t="s">
        <v>14</v>
      </c>
      <c r="B214" s="38" t="s">
        <v>886</v>
      </c>
      <c r="C214" s="38" t="s">
        <v>887</v>
      </c>
      <c r="D214" s="38" t="s">
        <v>208</v>
      </c>
      <c r="E214" s="38" t="s">
        <v>208</v>
      </c>
      <c r="F214" s="38" t="s">
        <v>888</v>
      </c>
      <c r="G214" s="40">
        <v>113709</v>
      </c>
      <c r="H214" s="38" t="s">
        <v>208</v>
      </c>
      <c r="I214" s="38" t="s">
        <v>208</v>
      </c>
      <c r="J214" s="38" t="s">
        <v>889</v>
      </c>
      <c r="K214" s="38" t="s">
        <v>889</v>
      </c>
      <c r="L214" s="38" t="s">
        <v>208</v>
      </c>
      <c r="M214" s="39">
        <v>0.7</v>
      </c>
      <c r="N214" s="39" t="s">
        <v>208</v>
      </c>
      <c r="O214" s="39"/>
      <c r="Q214" s="48"/>
    </row>
    <row r="215" spans="1:17" hidden="1" outlineLevel="2" x14ac:dyDescent="0.25">
      <c r="A215" s="46" t="s">
        <v>14</v>
      </c>
      <c r="B215" s="38" t="s">
        <v>886</v>
      </c>
      <c r="C215" s="38" t="s">
        <v>890</v>
      </c>
      <c r="D215" s="38" t="s">
        <v>208</v>
      </c>
      <c r="E215" s="38" t="s">
        <v>208</v>
      </c>
      <c r="F215" s="38" t="s">
        <v>891</v>
      </c>
      <c r="G215" s="40">
        <v>6261</v>
      </c>
      <c r="H215" s="38" t="s">
        <v>208</v>
      </c>
      <c r="I215" s="38" t="s">
        <v>208</v>
      </c>
      <c r="J215" s="38" t="s">
        <v>892</v>
      </c>
      <c r="K215" s="38" t="s">
        <v>892</v>
      </c>
      <c r="L215" s="38" t="s">
        <v>208</v>
      </c>
      <c r="M215" s="39">
        <v>119.36</v>
      </c>
      <c r="N215" s="39" t="s">
        <v>208</v>
      </c>
      <c r="O215" s="39"/>
      <c r="Q215" s="48"/>
    </row>
    <row r="216" spans="1:17" hidden="1" outlineLevel="2" x14ac:dyDescent="0.25">
      <c r="A216" s="46" t="s">
        <v>14</v>
      </c>
      <c r="B216" s="38" t="s">
        <v>886</v>
      </c>
      <c r="C216" s="38" t="s">
        <v>893</v>
      </c>
      <c r="D216" s="38" t="s">
        <v>208</v>
      </c>
      <c r="E216" s="38" t="s">
        <v>208</v>
      </c>
      <c r="F216" s="38" t="s">
        <v>894</v>
      </c>
      <c r="G216" s="40">
        <v>6266</v>
      </c>
      <c r="H216" s="38" t="s">
        <v>208</v>
      </c>
      <c r="I216" s="38" t="s">
        <v>208</v>
      </c>
      <c r="J216" s="38" t="s">
        <v>895</v>
      </c>
      <c r="K216" s="38" t="s">
        <v>895</v>
      </c>
      <c r="L216" s="38" t="s">
        <v>208</v>
      </c>
      <c r="M216" s="39">
        <v>2.52</v>
      </c>
      <c r="N216" s="39" t="s">
        <v>208</v>
      </c>
      <c r="O216" s="39"/>
      <c r="Q216" s="48"/>
    </row>
    <row r="217" spans="1:17" hidden="1" outlineLevel="2" x14ac:dyDescent="0.25">
      <c r="A217" s="46" t="s">
        <v>14</v>
      </c>
      <c r="B217" s="38" t="s">
        <v>896</v>
      </c>
      <c r="C217" s="38" t="s">
        <v>897</v>
      </c>
      <c r="D217" s="38" t="s">
        <v>208</v>
      </c>
      <c r="E217" s="38" t="s">
        <v>208</v>
      </c>
      <c r="F217" s="38" t="s">
        <v>898</v>
      </c>
      <c r="G217" s="40">
        <v>6287</v>
      </c>
      <c r="H217" s="38" t="s">
        <v>208</v>
      </c>
      <c r="I217" s="38" t="s">
        <v>208</v>
      </c>
      <c r="J217" s="38" t="s">
        <v>899</v>
      </c>
      <c r="K217" s="38" t="s">
        <v>899</v>
      </c>
      <c r="L217" s="38" t="s">
        <v>208</v>
      </c>
      <c r="M217" s="39">
        <v>24.71</v>
      </c>
      <c r="N217" s="39" t="s">
        <v>208</v>
      </c>
      <c r="O217" s="39"/>
      <c r="Q217" s="48"/>
    </row>
    <row r="218" spans="1:17" hidden="1" outlineLevel="2" x14ac:dyDescent="0.25">
      <c r="A218" s="46" t="s">
        <v>14</v>
      </c>
      <c r="B218" s="38" t="s">
        <v>896</v>
      </c>
      <c r="C218" s="38" t="s">
        <v>900</v>
      </c>
      <c r="D218" s="38" t="s">
        <v>208</v>
      </c>
      <c r="E218" s="38" t="s">
        <v>208</v>
      </c>
      <c r="F218" s="38" t="s">
        <v>901</v>
      </c>
      <c r="G218" s="40">
        <v>6288</v>
      </c>
      <c r="H218" s="38" t="s">
        <v>208</v>
      </c>
      <c r="I218" s="38" t="s">
        <v>208</v>
      </c>
      <c r="J218" s="38" t="s">
        <v>902</v>
      </c>
      <c r="K218" s="38" t="s">
        <v>902</v>
      </c>
      <c r="L218" s="38" t="s">
        <v>208</v>
      </c>
      <c r="M218" s="39">
        <v>119.36</v>
      </c>
      <c r="N218" s="39" t="s">
        <v>208</v>
      </c>
      <c r="O218" s="39"/>
      <c r="Q218" s="48"/>
    </row>
    <row r="219" spans="1:17" hidden="1" outlineLevel="2" x14ac:dyDescent="0.25">
      <c r="A219" s="46" t="s">
        <v>14</v>
      </c>
      <c r="B219" s="38" t="s">
        <v>903</v>
      </c>
      <c r="C219" s="38" t="s">
        <v>904</v>
      </c>
      <c r="D219" s="38" t="s">
        <v>208</v>
      </c>
      <c r="E219" s="38" t="s">
        <v>208</v>
      </c>
      <c r="F219" s="38" t="s">
        <v>905</v>
      </c>
      <c r="G219" s="40">
        <v>6326</v>
      </c>
      <c r="H219" s="38" t="s">
        <v>208</v>
      </c>
      <c r="I219" s="38" t="s">
        <v>208</v>
      </c>
      <c r="J219" s="38" t="s">
        <v>906</v>
      </c>
      <c r="K219" s="38" t="s">
        <v>906</v>
      </c>
      <c r="L219" s="38" t="s">
        <v>208</v>
      </c>
      <c r="M219" s="39">
        <v>119.36</v>
      </c>
      <c r="N219" s="39" t="s">
        <v>208</v>
      </c>
      <c r="O219" s="39"/>
      <c r="Q219" s="48"/>
    </row>
    <row r="220" spans="1:17" hidden="1" outlineLevel="2" x14ac:dyDescent="0.25">
      <c r="A220" s="46" t="s">
        <v>14</v>
      </c>
      <c r="B220" s="38" t="s">
        <v>903</v>
      </c>
      <c r="C220" s="38" t="s">
        <v>907</v>
      </c>
      <c r="D220" s="38" t="s">
        <v>208</v>
      </c>
      <c r="E220" s="38" t="s">
        <v>208</v>
      </c>
      <c r="F220" s="38" t="s">
        <v>908</v>
      </c>
      <c r="G220" s="40">
        <v>29339</v>
      </c>
      <c r="H220" s="38" t="s">
        <v>208</v>
      </c>
      <c r="I220" s="38" t="s">
        <v>208</v>
      </c>
      <c r="J220" s="38" t="s">
        <v>909</v>
      </c>
      <c r="K220" s="38" t="s">
        <v>909</v>
      </c>
      <c r="L220" s="38" t="s">
        <v>208</v>
      </c>
      <c r="M220" s="39">
        <v>2.48</v>
      </c>
      <c r="N220" s="39" t="s">
        <v>208</v>
      </c>
      <c r="O220" s="39"/>
      <c r="Q220" s="48"/>
    </row>
    <row r="221" spans="1:17" hidden="1" outlineLevel="2" x14ac:dyDescent="0.25">
      <c r="A221" s="46" t="s">
        <v>14</v>
      </c>
      <c r="B221" s="38" t="s">
        <v>903</v>
      </c>
      <c r="C221" s="38" t="s">
        <v>910</v>
      </c>
      <c r="D221" s="38" t="s">
        <v>208</v>
      </c>
      <c r="E221" s="38" t="s">
        <v>208</v>
      </c>
      <c r="F221" s="38" t="s">
        <v>911</v>
      </c>
      <c r="G221" s="38" t="s">
        <v>208</v>
      </c>
      <c r="H221" s="38" t="s">
        <v>208</v>
      </c>
      <c r="I221" s="38" t="s">
        <v>208</v>
      </c>
      <c r="J221" s="38" t="s">
        <v>909</v>
      </c>
      <c r="K221" s="38" t="s">
        <v>909</v>
      </c>
      <c r="L221" s="38" t="s">
        <v>208</v>
      </c>
      <c r="M221" s="39" t="s">
        <v>208</v>
      </c>
      <c r="N221" s="39">
        <v>2.48</v>
      </c>
      <c r="O221" s="39"/>
      <c r="Q221" s="48"/>
    </row>
    <row r="222" spans="1:17" hidden="1" outlineLevel="2" x14ac:dyDescent="0.25">
      <c r="A222" s="46" t="s">
        <v>14</v>
      </c>
      <c r="B222" s="38" t="s">
        <v>903</v>
      </c>
      <c r="C222" s="38" t="s">
        <v>912</v>
      </c>
      <c r="D222" s="38" t="s">
        <v>208</v>
      </c>
      <c r="E222" s="38" t="s">
        <v>208</v>
      </c>
      <c r="F222" s="38" t="s">
        <v>913</v>
      </c>
      <c r="G222" s="40">
        <v>29339</v>
      </c>
      <c r="H222" s="38" t="s">
        <v>208</v>
      </c>
      <c r="I222" s="38" t="s">
        <v>208</v>
      </c>
      <c r="J222" s="38" t="s">
        <v>909</v>
      </c>
      <c r="K222" s="38" t="s">
        <v>909</v>
      </c>
      <c r="L222" s="38" t="s">
        <v>208</v>
      </c>
      <c r="M222" s="39">
        <v>2.48</v>
      </c>
      <c r="N222" s="39" t="s">
        <v>208</v>
      </c>
      <c r="O222" s="39"/>
      <c r="Q222" s="48"/>
    </row>
    <row r="223" spans="1:17" hidden="1" outlineLevel="2" x14ac:dyDescent="0.25">
      <c r="A223" s="46" t="s">
        <v>14</v>
      </c>
      <c r="B223" s="38" t="s">
        <v>914</v>
      </c>
      <c r="C223" s="38" t="s">
        <v>915</v>
      </c>
      <c r="D223" s="38" t="s">
        <v>208</v>
      </c>
      <c r="E223" s="38" t="s">
        <v>208</v>
      </c>
      <c r="F223" s="38" t="s">
        <v>916</v>
      </c>
      <c r="G223" s="40">
        <v>53571</v>
      </c>
      <c r="H223" s="38" t="s">
        <v>208</v>
      </c>
      <c r="I223" s="38" t="s">
        <v>208</v>
      </c>
      <c r="J223" s="38" t="s">
        <v>917</v>
      </c>
      <c r="K223" s="38" t="s">
        <v>917</v>
      </c>
      <c r="L223" s="38" t="s">
        <v>208</v>
      </c>
      <c r="M223" s="39">
        <v>1.38</v>
      </c>
      <c r="N223" s="39" t="s">
        <v>208</v>
      </c>
      <c r="O223" s="39"/>
      <c r="Q223" s="48"/>
    </row>
    <row r="224" spans="1:17" hidden="1" outlineLevel="2" x14ac:dyDescent="0.25">
      <c r="A224" s="46" t="s">
        <v>14</v>
      </c>
      <c r="B224" s="38" t="s">
        <v>918</v>
      </c>
      <c r="C224" s="38" t="s">
        <v>919</v>
      </c>
      <c r="D224" s="38" t="s">
        <v>208</v>
      </c>
      <c r="E224" s="38" t="s">
        <v>208</v>
      </c>
      <c r="F224" s="38" t="s">
        <v>920</v>
      </c>
      <c r="G224" s="40">
        <v>6333</v>
      </c>
      <c r="H224" s="38" t="s">
        <v>208</v>
      </c>
      <c r="I224" s="38" t="s">
        <v>208</v>
      </c>
      <c r="J224" s="38" t="s">
        <v>921</v>
      </c>
      <c r="K224" s="38" t="s">
        <v>921</v>
      </c>
      <c r="L224" s="38" t="s">
        <v>208</v>
      </c>
      <c r="M224" s="39">
        <v>7.98</v>
      </c>
      <c r="N224" s="39" t="s">
        <v>208</v>
      </c>
      <c r="O224" s="39"/>
      <c r="Q224" s="48"/>
    </row>
    <row r="225" spans="1:17" hidden="1" outlineLevel="2" x14ac:dyDescent="0.25">
      <c r="A225" s="46" t="s">
        <v>14</v>
      </c>
      <c r="B225" s="38" t="s">
        <v>918</v>
      </c>
      <c r="C225" s="38" t="s">
        <v>922</v>
      </c>
      <c r="D225" s="38" t="s">
        <v>208</v>
      </c>
      <c r="E225" s="38" t="s">
        <v>208</v>
      </c>
      <c r="F225" s="38" t="s">
        <v>923</v>
      </c>
      <c r="G225" s="40">
        <v>6345</v>
      </c>
      <c r="H225" s="38" t="s">
        <v>208</v>
      </c>
      <c r="I225" s="38" t="s">
        <v>208</v>
      </c>
      <c r="J225" s="38" t="s">
        <v>924</v>
      </c>
      <c r="K225" s="38" t="s">
        <v>924</v>
      </c>
      <c r="L225" s="38" t="s">
        <v>208</v>
      </c>
      <c r="M225" s="39">
        <v>123.01</v>
      </c>
      <c r="N225" s="39" t="s">
        <v>208</v>
      </c>
      <c r="O225" s="39"/>
      <c r="Q225" s="48"/>
    </row>
    <row r="226" spans="1:17" hidden="1" outlineLevel="2" x14ac:dyDescent="0.25">
      <c r="A226" s="46" t="s">
        <v>14</v>
      </c>
      <c r="B226" s="38" t="s">
        <v>925</v>
      </c>
      <c r="C226" s="38" t="s">
        <v>926</v>
      </c>
      <c r="D226" s="38" t="s">
        <v>208</v>
      </c>
      <c r="E226" s="38" t="s">
        <v>208</v>
      </c>
      <c r="F226" s="38" t="s">
        <v>927</v>
      </c>
      <c r="G226" s="40">
        <v>9739</v>
      </c>
      <c r="H226" s="38" t="s">
        <v>208</v>
      </c>
      <c r="I226" s="38" t="s">
        <v>208</v>
      </c>
      <c r="J226" s="38" t="s">
        <v>928</v>
      </c>
      <c r="K226" s="38" t="s">
        <v>928</v>
      </c>
      <c r="L226" s="38" t="s">
        <v>208</v>
      </c>
      <c r="M226" s="39">
        <v>7.8</v>
      </c>
      <c r="N226" s="39" t="s">
        <v>208</v>
      </c>
      <c r="O226" s="39"/>
      <c r="Q226" s="48"/>
    </row>
    <row r="227" spans="1:17" hidden="1" outlineLevel="2" x14ac:dyDescent="0.25">
      <c r="A227" s="46" t="s">
        <v>14</v>
      </c>
      <c r="B227" s="38" t="s">
        <v>925</v>
      </c>
      <c r="C227" s="38" t="s">
        <v>929</v>
      </c>
      <c r="D227" s="38" t="s">
        <v>208</v>
      </c>
      <c r="E227" s="38" t="s">
        <v>208</v>
      </c>
      <c r="F227" s="38" t="s">
        <v>930</v>
      </c>
      <c r="G227" s="40">
        <v>333874</v>
      </c>
      <c r="H227" s="38" t="s">
        <v>208</v>
      </c>
      <c r="I227" s="38" t="s">
        <v>208</v>
      </c>
      <c r="J227" s="38" t="s">
        <v>931</v>
      </c>
      <c r="K227" s="38" t="s">
        <v>931</v>
      </c>
      <c r="L227" s="38" t="s">
        <v>208</v>
      </c>
      <c r="M227" s="39">
        <v>2.73</v>
      </c>
      <c r="N227" s="39" t="s">
        <v>208</v>
      </c>
      <c r="O227" s="39"/>
      <c r="Q227" s="48"/>
    </row>
    <row r="228" spans="1:17" hidden="1" outlineLevel="2" x14ac:dyDescent="0.25">
      <c r="A228" s="46" t="s">
        <v>14</v>
      </c>
      <c r="B228" s="38" t="s">
        <v>925</v>
      </c>
      <c r="C228" s="38" t="s">
        <v>932</v>
      </c>
      <c r="D228" s="38" t="s">
        <v>208</v>
      </c>
      <c r="E228" s="38" t="s">
        <v>208</v>
      </c>
      <c r="F228" s="38" t="s">
        <v>933</v>
      </c>
      <c r="G228" s="40">
        <v>257404</v>
      </c>
      <c r="H228" s="38" t="s">
        <v>208</v>
      </c>
      <c r="I228" s="38" t="s">
        <v>208</v>
      </c>
      <c r="J228" s="38" t="s">
        <v>934</v>
      </c>
      <c r="K228" s="38" t="s">
        <v>934</v>
      </c>
      <c r="L228" s="38" t="s">
        <v>208</v>
      </c>
      <c r="M228" s="39">
        <v>0.64</v>
      </c>
      <c r="N228" s="39" t="s">
        <v>208</v>
      </c>
      <c r="O228" s="39"/>
      <c r="Q228" s="48"/>
    </row>
    <row r="229" spans="1:17" hidden="1" outlineLevel="2" x14ac:dyDescent="0.25">
      <c r="A229" s="46" t="s">
        <v>14</v>
      </c>
      <c r="B229" s="38" t="s">
        <v>925</v>
      </c>
      <c r="C229" s="38" t="s">
        <v>935</v>
      </c>
      <c r="D229" s="38" t="s">
        <v>208</v>
      </c>
      <c r="E229" s="38" t="s">
        <v>208</v>
      </c>
      <c r="F229" s="38" t="s">
        <v>936</v>
      </c>
      <c r="G229" s="40">
        <v>5398</v>
      </c>
      <c r="H229" s="38" t="s">
        <v>208</v>
      </c>
      <c r="I229" s="38" t="s">
        <v>208</v>
      </c>
      <c r="J229" s="38" t="s">
        <v>937</v>
      </c>
      <c r="K229" s="38" t="s">
        <v>937</v>
      </c>
      <c r="L229" s="38" t="s">
        <v>208</v>
      </c>
      <c r="M229" s="39">
        <v>1.54</v>
      </c>
      <c r="N229" s="39" t="s">
        <v>208</v>
      </c>
      <c r="O229" s="39"/>
      <c r="Q229" s="48"/>
    </row>
    <row r="230" spans="1:17" hidden="1" outlineLevel="2" x14ac:dyDescent="0.25">
      <c r="A230" s="46" t="s">
        <v>14</v>
      </c>
      <c r="B230" s="38" t="s">
        <v>938</v>
      </c>
      <c r="C230" s="38" t="s">
        <v>939</v>
      </c>
      <c r="D230" s="38" t="s">
        <v>208</v>
      </c>
      <c r="E230" s="38" t="s">
        <v>208</v>
      </c>
      <c r="F230" s="38" t="s">
        <v>940</v>
      </c>
      <c r="G230" s="40">
        <v>29620</v>
      </c>
      <c r="H230" s="38" t="s">
        <v>208</v>
      </c>
      <c r="I230" s="38" t="s">
        <v>208</v>
      </c>
      <c r="J230" s="38" t="s">
        <v>941</v>
      </c>
      <c r="K230" s="38" t="s">
        <v>941</v>
      </c>
      <c r="L230" s="38" t="s">
        <v>208</v>
      </c>
      <c r="M230" s="39">
        <v>3.84</v>
      </c>
      <c r="N230" s="39" t="s">
        <v>208</v>
      </c>
      <c r="O230" s="39"/>
      <c r="Q230" s="48"/>
    </row>
    <row r="231" spans="1:17" hidden="1" outlineLevel="2" x14ac:dyDescent="0.25">
      <c r="A231" s="46" t="s">
        <v>14</v>
      </c>
      <c r="B231" s="38" t="s">
        <v>938</v>
      </c>
      <c r="C231" s="38" t="s">
        <v>942</v>
      </c>
      <c r="D231" s="38" t="s">
        <v>208</v>
      </c>
      <c r="E231" s="38" t="s">
        <v>208</v>
      </c>
      <c r="F231" s="38" t="s">
        <v>943</v>
      </c>
      <c r="G231" s="40">
        <v>2280</v>
      </c>
      <c r="H231" s="38" t="s">
        <v>208</v>
      </c>
      <c r="I231" s="38" t="s">
        <v>208</v>
      </c>
      <c r="J231" s="38" t="s">
        <v>944</v>
      </c>
      <c r="K231" s="38" t="s">
        <v>944</v>
      </c>
      <c r="L231" s="38" t="s">
        <v>208</v>
      </c>
      <c r="M231" s="39">
        <v>4.08</v>
      </c>
      <c r="N231" s="39" t="s">
        <v>208</v>
      </c>
      <c r="O231" s="39"/>
      <c r="Q231" s="48"/>
    </row>
    <row r="232" spans="1:17" hidden="1" outlineLevel="2" x14ac:dyDescent="0.25">
      <c r="A232" s="46" t="s">
        <v>14</v>
      </c>
      <c r="B232" s="38" t="s">
        <v>938</v>
      </c>
      <c r="C232" s="38" t="s">
        <v>945</v>
      </c>
      <c r="D232" s="38" t="s">
        <v>208</v>
      </c>
      <c r="E232" s="38" t="s">
        <v>208</v>
      </c>
      <c r="F232" s="38" t="s">
        <v>946</v>
      </c>
      <c r="G232" s="38" t="s">
        <v>208</v>
      </c>
      <c r="H232" s="38" t="s">
        <v>208</v>
      </c>
      <c r="I232" s="38" t="s">
        <v>208</v>
      </c>
      <c r="J232" s="38" t="s">
        <v>941</v>
      </c>
      <c r="K232" s="38" t="s">
        <v>941</v>
      </c>
      <c r="L232" s="38" t="s">
        <v>208</v>
      </c>
      <c r="M232" s="39" t="s">
        <v>208</v>
      </c>
      <c r="N232" s="39">
        <v>3.84</v>
      </c>
      <c r="O232" s="39"/>
      <c r="Q232" s="48"/>
    </row>
    <row r="233" spans="1:17" hidden="1" outlineLevel="2" x14ac:dyDescent="0.25">
      <c r="A233" s="46" t="s">
        <v>14</v>
      </c>
      <c r="B233" s="38" t="s">
        <v>938</v>
      </c>
      <c r="C233" s="38" t="s">
        <v>947</v>
      </c>
      <c r="D233" s="38" t="s">
        <v>208</v>
      </c>
      <c r="E233" s="38" t="s">
        <v>208</v>
      </c>
      <c r="F233" s="38" t="s">
        <v>948</v>
      </c>
      <c r="G233" s="40">
        <v>29620</v>
      </c>
      <c r="H233" s="38" t="s">
        <v>208</v>
      </c>
      <c r="I233" s="38" t="s">
        <v>208</v>
      </c>
      <c r="J233" s="38" t="s">
        <v>941</v>
      </c>
      <c r="K233" s="38" t="s">
        <v>941</v>
      </c>
      <c r="L233" s="38" t="s">
        <v>208</v>
      </c>
      <c r="M233" s="39">
        <v>3.84</v>
      </c>
      <c r="N233" s="39" t="s">
        <v>208</v>
      </c>
      <c r="O233" s="39"/>
      <c r="Q233" s="48"/>
    </row>
    <row r="234" spans="1:17" hidden="1" outlineLevel="2" x14ac:dyDescent="0.25">
      <c r="A234" s="46" t="s">
        <v>14</v>
      </c>
      <c r="B234" s="38" t="s">
        <v>949</v>
      </c>
      <c r="C234" s="38" t="s">
        <v>950</v>
      </c>
      <c r="D234" s="38" t="s">
        <v>208</v>
      </c>
      <c r="E234" s="38" t="s">
        <v>208</v>
      </c>
      <c r="F234" s="38" t="s">
        <v>951</v>
      </c>
      <c r="G234" s="40">
        <v>6383</v>
      </c>
      <c r="H234" s="38" t="s">
        <v>208</v>
      </c>
      <c r="I234" s="38" t="s">
        <v>208</v>
      </c>
      <c r="J234" s="38" t="s">
        <v>952</v>
      </c>
      <c r="K234" s="38" t="s">
        <v>952</v>
      </c>
      <c r="L234" s="38" t="s">
        <v>208</v>
      </c>
      <c r="M234" s="39">
        <v>7.87</v>
      </c>
      <c r="N234" s="39" t="s">
        <v>208</v>
      </c>
      <c r="O234" s="39"/>
      <c r="Q234" s="48"/>
    </row>
    <row r="235" spans="1:17" hidden="1" outlineLevel="2" x14ac:dyDescent="0.25">
      <c r="A235" s="46" t="s">
        <v>14</v>
      </c>
      <c r="B235" s="38" t="s">
        <v>953</v>
      </c>
      <c r="C235" s="38" t="s">
        <v>954</v>
      </c>
      <c r="D235" s="38" t="s">
        <v>208</v>
      </c>
      <c r="E235" s="38" t="s">
        <v>208</v>
      </c>
      <c r="F235" s="38" t="s">
        <v>955</v>
      </c>
      <c r="G235" s="40">
        <v>6408</v>
      </c>
      <c r="H235" s="38" t="s">
        <v>208</v>
      </c>
      <c r="I235" s="38" t="s">
        <v>208</v>
      </c>
      <c r="J235" s="38" t="s">
        <v>956</v>
      </c>
      <c r="K235" s="38" t="s">
        <v>956</v>
      </c>
      <c r="L235" s="38" t="s">
        <v>208</v>
      </c>
      <c r="M235" s="39">
        <v>119.36</v>
      </c>
      <c r="N235" s="39" t="s">
        <v>208</v>
      </c>
      <c r="O235" s="39"/>
      <c r="Q235" s="48"/>
    </row>
    <row r="236" spans="1:17" hidden="1" outlineLevel="2" x14ac:dyDescent="0.25">
      <c r="A236" s="46" t="s">
        <v>14</v>
      </c>
      <c r="B236" s="38" t="s">
        <v>953</v>
      </c>
      <c r="C236" s="38" t="s">
        <v>957</v>
      </c>
      <c r="D236" s="38" t="s">
        <v>208</v>
      </c>
      <c r="E236" s="38" t="s">
        <v>208</v>
      </c>
      <c r="F236" s="38" t="s">
        <v>958</v>
      </c>
      <c r="G236" s="40">
        <v>10887</v>
      </c>
      <c r="H236" s="38" t="s">
        <v>208</v>
      </c>
      <c r="I236" s="38" t="s">
        <v>208</v>
      </c>
      <c r="J236" s="38" t="s">
        <v>959</v>
      </c>
      <c r="K236" s="38" t="s">
        <v>959</v>
      </c>
      <c r="L236" s="38" t="s">
        <v>208</v>
      </c>
      <c r="M236" s="39">
        <v>31.18</v>
      </c>
      <c r="N236" s="39" t="s">
        <v>208</v>
      </c>
      <c r="O236" s="39"/>
      <c r="Q236" s="48"/>
    </row>
    <row r="237" spans="1:17" hidden="1" outlineLevel="2" x14ac:dyDescent="0.25">
      <c r="A237" s="46" t="s">
        <v>14</v>
      </c>
      <c r="B237" s="38" t="s">
        <v>953</v>
      </c>
      <c r="C237" s="38" t="s">
        <v>960</v>
      </c>
      <c r="D237" s="38" t="s">
        <v>208</v>
      </c>
      <c r="E237" s="38" t="s">
        <v>208</v>
      </c>
      <c r="F237" s="38" t="s">
        <v>961</v>
      </c>
      <c r="G237" s="40">
        <v>188930</v>
      </c>
      <c r="H237" s="38" t="s">
        <v>208</v>
      </c>
      <c r="I237" s="38" t="s">
        <v>208</v>
      </c>
      <c r="J237" s="38" t="s">
        <v>962</v>
      </c>
      <c r="K237" s="38" t="s">
        <v>962</v>
      </c>
      <c r="L237" s="38" t="s">
        <v>208</v>
      </c>
      <c r="M237" s="39">
        <v>1.33</v>
      </c>
      <c r="N237" s="39" t="s">
        <v>208</v>
      </c>
      <c r="O237" s="39"/>
      <c r="Q237" s="48"/>
    </row>
    <row r="238" spans="1:17" hidden="1" outlineLevel="2" x14ac:dyDescent="0.25">
      <c r="A238" s="46" t="s">
        <v>14</v>
      </c>
      <c r="B238" s="38" t="s">
        <v>963</v>
      </c>
      <c r="C238" s="38" t="s">
        <v>964</v>
      </c>
      <c r="D238" s="38" t="s">
        <v>208</v>
      </c>
      <c r="E238" s="38" t="s">
        <v>208</v>
      </c>
      <c r="F238" s="38" t="s">
        <v>965</v>
      </c>
      <c r="G238" s="40">
        <v>7694</v>
      </c>
      <c r="H238" s="38" t="s">
        <v>208</v>
      </c>
      <c r="I238" s="38" t="s">
        <v>208</v>
      </c>
      <c r="J238" s="38" t="s">
        <v>966</v>
      </c>
      <c r="K238" s="38" t="s">
        <v>966</v>
      </c>
      <c r="L238" s="38" t="s">
        <v>208</v>
      </c>
      <c r="M238" s="39">
        <v>18.079999999999998</v>
      </c>
      <c r="N238" s="39" t="s">
        <v>208</v>
      </c>
      <c r="O238" s="39"/>
      <c r="Q238" s="48"/>
    </row>
    <row r="239" spans="1:17" hidden="1" outlineLevel="2" x14ac:dyDescent="0.25">
      <c r="A239" s="46" t="s">
        <v>14</v>
      </c>
      <c r="B239" s="38" t="s">
        <v>963</v>
      </c>
      <c r="C239" s="38" t="s">
        <v>967</v>
      </c>
      <c r="D239" s="38" t="s">
        <v>208</v>
      </c>
      <c r="E239" s="38" t="s">
        <v>208</v>
      </c>
      <c r="F239" s="38" t="s">
        <v>968</v>
      </c>
      <c r="G239" s="40">
        <v>22517</v>
      </c>
      <c r="H239" s="38" t="s">
        <v>208</v>
      </c>
      <c r="I239" s="38" t="s">
        <v>208</v>
      </c>
      <c r="J239" s="38" t="s">
        <v>969</v>
      </c>
      <c r="K239" s="38" t="s">
        <v>969</v>
      </c>
      <c r="L239" s="38" t="s">
        <v>208</v>
      </c>
      <c r="M239" s="39">
        <v>1.93</v>
      </c>
      <c r="N239" s="39" t="s">
        <v>208</v>
      </c>
      <c r="O239" s="39"/>
      <c r="Q239" s="48"/>
    </row>
    <row r="240" spans="1:17" hidden="1" outlineLevel="2" x14ac:dyDescent="0.25">
      <c r="A240" s="46" t="s">
        <v>14</v>
      </c>
      <c r="B240" s="38" t="s">
        <v>970</v>
      </c>
      <c r="C240" s="38" t="s">
        <v>971</v>
      </c>
      <c r="D240" s="38" t="s">
        <v>208</v>
      </c>
      <c r="E240" s="38" t="s">
        <v>208</v>
      </c>
      <c r="F240" s="38" t="s">
        <v>972</v>
      </c>
      <c r="G240" s="40">
        <v>325982</v>
      </c>
      <c r="H240" s="38" t="s">
        <v>208</v>
      </c>
      <c r="I240" s="38" t="s">
        <v>208</v>
      </c>
      <c r="J240" s="38" t="s">
        <v>973</v>
      </c>
      <c r="K240" s="38" t="s">
        <v>973</v>
      </c>
      <c r="L240" s="38" t="s">
        <v>208</v>
      </c>
      <c r="M240" s="39">
        <v>0.64</v>
      </c>
      <c r="N240" s="39" t="s">
        <v>208</v>
      </c>
      <c r="O240" s="39"/>
      <c r="Q240" s="48"/>
    </row>
    <row r="241" spans="1:17" hidden="1" outlineLevel="2" x14ac:dyDescent="0.25">
      <c r="A241" s="46" t="s">
        <v>14</v>
      </c>
      <c r="B241" s="38" t="s">
        <v>974</v>
      </c>
      <c r="C241" s="38" t="s">
        <v>975</v>
      </c>
      <c r="D241" s="38" t="s">
        <v>208</v>
      </c>
      <c r="E241" s="38" t="s">
        <v>208</v>
      </c>
      <c r="F241" s="38" t="s">
        <v>976</v>
      </c>
      <c r="G241" s="40">
        <v>6497</v>
      </c>
      <c r="H241" s="38" t="s">
        <v>208</v>
      </c>
      <c r="I241" s="38" t="s">
        <v>208</v>
      </c>
      <c r="J241" s="38" t="s">
        <v>977</v>
      </c>
      <c r="K241" s="38" t="s">
        <v>977</v>
      </c>
      <c r="L241" s="38" t="s">
        <v>208</v>
      </c>
      <c r="M241" s="39">
        <v>119.36</v>
      </c>
      <c r="N241" s="39" t="s">
        <v>208</v>
      </c>
      <c r="O241" s="39"/>
      <c r="Q241" s="48"/>
    </row>
    <row r="242" spans="1:17" hidden="1" outlineLevel="2" x14ac:dyDescent="0.25">
      <c r="A242" s="46" t="s">
        <v>14</v>
      </c>
      <c r="B242" s="38" t="s">
        <v>978</v>
      </c>
      <c r="C242" s="38" t="s">
        <v>979</v>
      </c>
      <c r="D242" s="38" t="s">
        <v>208</v>
      </c>
      <c r="E242" s="38" t="s">
        <v>208</v>
      </c>
      <c r="F242" s="38" t="s">
        <v>980</v>
      </c>
      <c r="G242" s="40">
        <v>6503</v>
      </c>
      <c r="H242" s="38" t="s">
        <v>208</v>
      </c>
      <c r="I242" s="38" t="s">
        <v>208</v>
      </c>
      <c r="J242" s="38" t="s">
        <v>981</v>
      </c>
      <c r="K242" s="38" t="s">
        <v>981</v>
      </c>
      <c r="L242" s="38" t="s">
        <v>208</v>
      </c>
      <c r="M242" s="39">
        <v>10.4</v>
      </c>
      <c r="N242" s="39" t="s">
        <v>208</v>
      </c>
      <c r="O242" s="39"/>
      <c r="Q242" s="48"/>
    </row>
    <row r="243" spans="1:17" hidden="1" outlineLevel="2" x14ac:dyDescent="0.25">
      <c r="A243" s="46" t="s">
        <v>14</v>
      </c>
      <c r="B243" s="38" t="s">
        <v>978</v>
      </c>
      <c r="C243" s="38" t="s">
        <v>982</v>
      </c>
      <c r="D243" s="38" t="s">
        <v>208</v>
      </c>
      <c r="E243" s="38" t="s">
        <v>208</v>
      </c>
      <c r="F243" s="38" t="s">
        <v>983</v>
      </c>
      <c r="G243" s="40">
        <v>6504</v>
      </c>
      <c r="H243" s="38" t="s">
        <v>208</v>
      </c>
      <c r="I243" s="38" t="s">
        <v>208</v>
      </c>
      <c r="J243" s="38" t="s">
        <v>984</v>
      </c>
      <c r="K243" s="38" t="s">
        <v>984</v>
      </c>
      <c r="L243" s="38" t="s">
        <v>208</v>
      </c>
      <c r="M243" s="39">
        <v>6.59</v>
      </c>
      <c r="N243" s="39" t="s">
        <v>208</v>
      </c>
      <c r="O243" s="39"/>
      <c r="Q243" s="48"/>
    </row>
    <row r="244" spans="1:17" hidden="1" outlineLevel="2" x14ac:dyDescent="0.25">
      <c r="A244" s="46" t="s">
        <v>14</v>
      </c>
      <c r="B244" s="38" t="s">
        <v>978</v>
      </c>
      <c r="C244" s="38" t="s">
        <v>985</v>
      </c>
      <c r="D244" s="38" t="s">
        <v>208</v>
      </c>
      <c r="E244" s="38" t="s">
        <v>208</v>
      </c>
      <c r="F244" s="38" t="s">
        <v>986</v>
      </c>
      <c r="G244" s="40">
        <v>6505</v>
      </c>
      <c r="H244" s="38" t="s">
        <v>208</v>
      </c>
      <c r="I244" s="38" t="s">
        <v>208</v>
      </c>
      <c r="J244" s="38" t="s">
        <v>987</v>
      </c>
      <c r="K244" s="38" t="s">
        <v>987</v>
      </c>
      <c r="L244" s="38" t="s">
        <v>208</v>
      </c>
      <c r="M244" s="39">
        <v>124.05</v>
      </c>
      <c r="N244" s="39" t="s">
        <v>208</v>
      </c>
      <c r="O244" s="39"/>
      <c r="Q244" s="48"/>
    </row>
    <row r="245" spans="1:17" hidden="1" outlineLevel="2" x14ac:dyDescent="0.25">
      <c r="A245" s="46" t="s">
        <v>14</v>
      </c>
      <c r="B245" s="38" t="s">
        <v>978</v>
      </c>
      <c r="C245" s="38" t="s">
        <v>988</v>
      </c>
      <c r="D245" s="38" t="s">
        <v>208</v>
      </c>
      <c r="E245" s="38" t="s">
        <v>208</v>
      </c>
      <c r="F245" s="38" t="s">
        <v>989</v>
      </c>
      <c r="G245" s="40">
        <v>1312</v>
      </c>
      <c r="H245" s="38" t="s">
        <v>208</v>
      </c>
      <c r="I245" s="38" t="s">
        <v>208</v>
      </c>
      <c r="J245" s="38" t="s">
        <v>990</v>
      </c>
      <c r="K245" s="38" t="s">
        <v>990</v>
      </c>
      <c r="L245" s="38" t="s">
        <v>208</v>
      </c>
      <c r="M245" s="39">
        <v>33.6</v>
      </c>
      <c r="N245" s="39" t="s">
        <v>208</v>
      </c>
      <c r="O245" s="39"/>
      <c r="Q245" s="48"/>
    </row>
    <row r="246" spans="1:17" hidden="1" outlineLevel="2" x14ac:dyDescent="0.25">
      <c r="A246" s="46" t="s">
        <v>14</v>
      </c>
      <c r="B246" s="38" t="s">
        <v>991</v>
      </c>
      <c r="C246" s="38" t="s">
        <v>992</v>
      </c>
      <c r="D246" s="38" t="s">
        <v>208</v>
      </c>
      <c r="E246" s="38" t="s">
        <v>208</v>
      </c>
      <c r="F246" s="40">
        <v>21998</v>
      </c>
      <c r="G246" s="40">
        <v>21998</v>
      </c>
      <c r="H246" s="38" t="s">
        <v>208</v>
      </c>
      <c r="I246" s="38" t="s">
        <v>208</v>
      </c>
      <c r="J246" s="38" t="s">
        <v>993</v>
      </c>
      <c r="K246" s="38" t="s">
        <v>993</v>
      </c>
      <c r="L246" s="38" t="s">
        <v>208</v>
      </c>
      <c r="M246" s="39" t="s">
        <v>208</v>
      </c>
      <c r="N246" s="39">
        <v>1948.02</v>
      </c>
      <c r="O246" s="39"/>
      <c r="Q246" s="48"/>
    </row>
    <row r="247" spans="1:17" hidden="1" outlineLevel="2" x14ac:dyDescent="0.25">
      <c r="A247" s="46" t="s">
        <v>14</v>
      </c>
      <c r="B247" s="38" t="s">
        <v>991</v>
      </c>
      <c r="C247" s="38" t="s">
        <v>994</v>
      </c>
      <c r="D247" s="38" t="s">
        <v>208</v>
      </c>
      <c r="E247" s="38" t="s">
        <v>208</v>
      </c>
      <c r="F247" s="40">
        <v>22063</v>
      </c>
      <c r="G247" s="40">
        <v>22063</v>
      </c>
      <c r="H247" s="38" t="s">
        <v>208</v>
      </c>
      <c r="I247" s="38" t="s">
        <v>208</v>
      </c>
      <c r="J247" s="38" t="s">
        <v>995</v>
      </c>
      <c r="K247" s="38" t="s">
        <v>995</v>
      </c>
      <c r="L247" s="38" t="s">
        <v>208</v>
      </c>
      <c r="M247" s="39">
        <v>0.01</v>
      </c>
      <c r="N247" s="39" t="s">
        <v>208</v>
      </c>
      <c r="O247" s="39"/>
      <c r="Q247" s="48"/>
    </row>
    <row r="248" spans="1:17" outlineLevel="1" collapsed="1" x14ac:dyDescent="0.25">
      <c r="A248" s="47" t="s">
        <v>3193</v>
      </c>
      <c r="B248" s="38"/>
      <c r="C248" s="38"/>
      <c r="D248" s="38"/>
      <c r="E248" s="38"/>
      <c r="F248" s="40"/>
      <c r="G248" s="40"/>
      <c r="H248" s="38"/>
      <c r="I248" s="38"/>
      <c r="J248" s="38"/>
      <c r="K248" s="38"/>
      <c r="L248" s="38"/>
      <c r="M248" s="39">
        <f>SUBTOTAL(9,M163:M247)</f>
        <v>2196.1799999999998</v>
      </c>
      <c r="N248" s="39">
        <f>SUBTOTAL(9,N163:N247)-N246</f>
        <v>248.15999999999985</v>
      </c>
      <c r="O248" s="39"/>
      <c r="P248" s="41">
        <f>+M248-N248</f>
        <v>1948.02</v>
      </c>
      <c r="Q248" s="48">
        <f>+P248*100/12</f>
        <v>16233.5</v>
      </c>
    </row>
    <row r="249" spans="1:17" outlineLevel="1" x14ac:dyDescent="0.25">
      <c r="B249" s="38" t="s">
        <v>208</v>
      </c>
      <c r="C249" s="38" t="s">
        <v>208</v>
      </c>
      <c r="D249" s="38" t="s">
        <v>208</v>
      </c>
      <c r="E249" s="38" t="s">
        <v>208</v>
      </c>
      <c r="F249" s="38" t="s">
        <v>208</v>
      </c>
      <c r="G249" s="38" t="s">
        <v>208</v>
      </c>
      <c r="H249" s="38" t="s">
        <v>208</v>
      </c>
      <c r="I249" s="38" t="s">
        <v>996</v>
      </c>
      <c r="J249" s="38" t="s">
        <v>208</v>
      </c>
      <c r="K249" s="38" t="s">
        <v>208</v>
      </c>
      <c r="L249" s="38" t="s">
        <v>208</v>
      </c>
      <c r="M249" s="39">
        <v>2196.1799999999998</v>
      </c>
      <c r="N249" s="39">
        <f>2196.18-N246</f>
        <v>248.15999999999985</v>
      </c>
      <c r="O249" s="39"/>
      <c r="P249" s="41"/>
      <c r="Q249" s="48"/>
    </row>
    <row r="250" spans="1:17" hidden="1" outlineLevel="2" x14ac:dyDescent="0.25">
      <c r="A250" s="46" t="s">
        <v>15</v>
      </c>
      <c r="B250" s="38" t="s">
        <v>997</v>
      </c>
      <c r="C250" s="38" t="s">
        <v>998</v>
      </c>
      <c r="D250" s="38" t="s">
        <v>208</v>
      </c>
      <c r="E250" s="38" t="s">
        <v>208</v>
      </c>
      <c r="F250" s="38" t="s">
        <v>999</v>
      </c>
      <c r="G250" s="40">
        <v>1294037</v>
      </c>
      <c r="H250" s="38" t="s">
        <v>208</v>
      </c>
      <c r="I250" s="38" t="s">
        <v>208</v>
      </c>
      <c r="J250" s="38" t="s">
        <v>1000</v>
      </c>
      <c r="K250" s="38" t="s">
        <v>1000</v>
      </c>
      <c r="L250" s="38" t="s">
        <v>208</v>
      </c>
      <c r="M250" s="39">
        <v>2.63</v>
      </c>
      <c r="N250" s="39" t="s">
        <v>208</v>
      </c>
      <c r="O250" s="39"/>
      <c r="Q250" s="48"/>
    </row>
    <row r="251" spans="1:17" hidden="1" outlineLevel="2" x14ac:dyDescent="0.25">
      <c r="A251" s="46" t="s">
        <v>15</v>
      </c>
      <c r="B251" s="38" t="s">
        <v>997</v>
      </c>
      <c r="C251" s="38" t="s">
        <v>1001</v>
      </c>
      <c r="D251" s="38" t="s">
        <v>208</v>
      </c>
      <c r="E251" s="38" t="s">
        <v>208</v>
      </c>
      <c r="F251" s="38" t="s">
        <v>1002</v>
      </c>
      <c r="G251" s="40">
        <v>7088858</v>
      </c>
      <c r="H251" s="38" t="s">
        <v>208</v>
      </c>
      <c r="I251" s="38" t="s">
        <v>208</v>
      </c>
      <c r="J251" s="38" t="s">
        <v>1003</v>
      </c>
      <c r="K251" s="38" t="s">
        <v>1003</v>
      </c>
      <c r="L251" s="38" t="s">
        <v>208</v>
      </c>
      <c r="M251" s="39">
        <v>7.07</v>
      </c>
      <c r="N251" s="39" t="s">
        <v>208</v>
      </c>
      <c r="O251" s="39"/>
      <c r="Q251" s="48"/>
    </row>
    <row r="252" spans="1:17" hidden="1" outlineLevel="2" x14ac:dyDescent="0.25">
      <c r="A252" s="46" t="s">
        <v>15</v>
      </c>
      <c r="B252" s="38" t="s">
        <v>997</v>
      </c>
      <c r="C252" s="38" t="s">
        <v>1004</v>
      </c>
      <c r="D252" s="38" t="s">
        <v>208</v>
      </c>
      <c r="E252" s="38" t="s">
        <v>208</v>
      </c>
      <c r="F252" s="38" t="s">
        <v>1005</v>
      </c>
      <c r="G252" s="40">
        <v>7200537</v>
      </c>
      <c r="H252" s="38" t="s">
        <v>208</v>
      </c>
      <c r="I252" s="38" t="s">
        <v>208</v>
      </c>
      <c r="J252" s="38" t="s">
        <v>1006</v>
      </c>
      <c r="K252" s="38" t="s">
        <v>1006</v>
      </c>
      <c r="L252" s="38" t="s">
        <v>208</v>
      </c>
      <c r="M252" s="39">
        <v>2.83</v>
      </c>
      <c r="N252" s="39" t="s">
        <v>208</v>
      </c>
      <c r="O252" s="39"/>
      <c r="Q252" s="48"/>
    </row>
    <row r="253" spans="1:17" hidden="1" outlineLevel="2" x14ac:dyDescent="0.25">
      <c r="A253" s="46" t="s">
        <v>15</v>
      </c>
      <c r="B253" s="38" t="s">
        <v>1007</v>
      </c>
      <c r="C253" s="38" t="s">
        <v>1008</v>
      </c>
      <c r="D253" s="38" t="s">
        <v>208</v>
      </c>
      <c r="E253" s="38" t="s">
        <v>208</v>
      </c>
      <c r="F253" s="38" t="s">
        <v>1009</v>
      </c>
      <c r="G253" s="40">
        <v>6530</v>
      </c>
      <c r="H253" s="38" t="s">
        <v>208</v>
      </c>
      <c r="I253" s="38" t="s">
        <v>208</v>
      </c>
      <c r="J253" s="38" t="s">
        <v>1010</v>
      </c>
      <c r="K253" s="38" t="s">
        <v>1010</v>
      </c>
      <c r="L253" s="38" t="s">
        <v>208</v>
      </c>
      <c r="M253" s="39">
        <v>5.13</v>
      </c>
      <c r="N253" s="39" t="s">
        <v>208</v>
      </c>
      <c r="O253" s="39"/>
      <c r="Q253" s="48"/>
    </row>
    <row r="254" spans="1:17" hidden="1" outlineLevel="2" x14ac:dyDescent="0.25">
      <c r="A254" s="46" t="s">
        <v>15</v>
      </c>
      <c r="B254" s="38" t="s">
        <v>1007</v>
      </c>
      <c r="C254" s="38" t="s">
        <v>1011</v>
      </c>
      <c r="D254" s="38" t="s">
        <v>208</v>
      </c>
      <c r="E254" s="38" t="s">
        <v>208</v>
      </c>
      <c r="F254" s="38" t="s">
        <v>1012</v>
      </c>
      <c r="G254" s="40">
        <v>1006622</v>
      </c>
      <c r="H254" s="38" t="s">
        <v>208</v>
      </c>
      <c r="I254" s="38" t="s">
        <v>208</v>
      </c>
      <c r="J254" s="38" t="s">
        <v>1013</v>
      </c>
      <c r="K254" s="38" t="s">
        <v>1013</v>
      </c>
      <c r="L254" s="38" t="s">
        <v>208</v>
      </c>
      <c r="M254" s="39">
        <v>3</v>
      </c>
      <c r="N254" s="39" t="s">
        <v>208</v>
      </c>
      <c r="O254" s="39"/>
      <c r="Q254" s="48"/>
    </row>
    <row r="255" spans="1:17" hidden="1" outlineLevel="2" x14ac:dyDescent="0.25">
      <c r="A255" s="46" t="s">
        <v>15</v>
      </c>
      <c r="B255" s="38" t="s">
        <v>1007</v>
      </c>
      <c r="C255" s="38" t="s">
        <v>1014</v>
      </c>
      <c r="D255" s="38" t="s">
        <v>208</v>
      </c>
      <c r="E255" s="38" t="s">
        <v>208</v>
      </c>
      <c r="F255" s="38" t="s">
        <v>1015</v>
      </c>
      <c r="G255" s="40">
        <v>413</v>
      </c>
      <c r="H255" s="38" t="s">
        <v>208</v>
      </c>
      <c r="I255" s="38" t="s">
        <v>208</v>
      </c>
      <c r="J255" s="38" t="s">
        <v>1016</v>
      </c>
      <c r="K255" s="38" t="s">
        <v>1016</v>
      </c>
      <c r="L255" s="38" t="s">
        <v>208</v>
      </c>
      <c r="M255" s="39">
        <v>54</v>
      </c>
      <c r="N255" s="39" t="s">
        <v>208</v>
      </c>
      <c r="O255" s="39"/>
      <c r="Q255" s="48"/>
    </row>
    <row r="256" spans="1:17" hidden="1" outlineLevel="2" x14ac:dyDescent="0.25">
      <c r="A256" s="46" t="s">
        <v>15</v>
      </c>
      <c r="B256" s="38" t="s">
        <v>1007</v>
      </c>
      <c r="C256" s="38" t="s">
        <v>1017</v>
      </c>
      <c r="D256" s="38" t="s">
        <v>208</v>
      </c>
      <c r="E256" s="38" t="s">
        <v>208</v>
      </c>
      <c r="F256" s="38" t="s">
        <v>1018</v>
      </c>
      <c r="G256" s="40">
        <v>414</v>
      </c>
      <c r="H256" s="38" t="s">
        <v>208</v>
      </c>
      <c r="I256" s="38" t="s">
        <v>208</v>
      </c>
      <c r="J256" s="38" t="s">
        <v>1019</v>
      </c>
      <c r="K256" s="38" t="s">
        <v>1019</v>
      </c>
      <c r="L256" s="38" t="s">
        <v>208</v>
      </c>
      <c r="M256" s="39">
        <v>54</v>
      </c>
      <c r="N256" s="39" t="s">
        <v>208</v>
      </c>
      <c r="O256" s="39"/>
      <c r="Q256" s="48"/>
    </row>
    <row r="257" spans="1:17" hidden="1" outlineLevel="2" x14ac:dyDescent="0.25">
      <c r="A257" s="46" t="s">
        <v>15</v>
      </c>
      <c r="B257" s="38" t="s">
        <v>1007</v>
      </c>
      <c r="C257" s="38" t="s">
        <v>1020</v>
      </c>
      <c r="D257" s="38" t="s">
        <v>208</v>
      </c>
      <c r="E257" s="38" t="s">
        <v>208</v>
      </c>
      <c r="F257" s="38" t="s">
        <v>1021</v>
      </c>
      <c r="G257" s="40">
        <v>36330</v>
      </c>
      <c r="H257" s="38" t="s">
        <v>208</v>
      </c>
      <c r="I257" s="38" t="s">
        <v>208</v>
      </c>
      <c r="J257" s="38" t="s">
        <v>1022</v>
      </c>
      <c r="K257" s="38" t="s">
        <v>1022</v>
      </c>
      <c r="L257" s="38" t="s">
        <v>208</v>
      </c>
      <c r="M257" s="39">
        <v>4.91</v>
      </c>
      <c r="N257" s="39" t="s">
        <v>208</v>
      </c>
      <c r="O257" s="39"/>
      <c r="Q257" s="48"/>
    </row>
    <row r="258" spans="1:17" hidden="1" outlineLevel="2" x14ac:dyDescent="0.25">
      <c r="A258" s="46" t="s">
        <v>15</v>
      </c>
      <c r="B258" s="38" t="s">
        <v>1007</v>
      </c>
      <c r="C258" s="38" t="s">
        <v>1023</v>
      </c>
      <c r="D258" s="38" t="s">
        <v>208</v>
      </c>
      <c r="E258" s="38" t="s">
        <v>208</v>
      </c>
      <c r="F258" s="38" t="s">
        <v>1024</v>
      </c>
      <c r="G258" s="40">
        <v>218805</v>
      </c>
      <c r="H258" s="38" t="s">
        <v>208</v>
      </c>
      <c r="I258" s="38" t="s">
        <v>208</v>
      </c>
      <c r="J258" s="38" t="s">
        <v>1025</v>
      </c>
      <c r="K258" s="38" t="s">
        <v>1025</v>
      </c>
      <c r="L258" s="38" t="s">
        <v>208</v>
      </c>
      <c r="M258" s="39">
        <v>9.15</v>
      </c>
      <c r="N258" s="39" t="s">
        <v>208</v>
      </c>
      <c r="O258" s="39"/>
      <c r="Q258" s="48"/>
    </row>
    <row r="259" spans="1:17" hidden="1" outlineLevel="2" x14ac:dyDescent="0.25">
      <c r="A259" s="46" t="s">
        <v>15</v>
      </c>
      <c r="B259" s="38" t="s">
        <v>1026</v>
      </c>
      <c r="C259" s="38" t="s">
        <v>1027</v>
      </c>
      <c r="D259" s="38" t="s">
        <v>208</v>
      </c>
      <c r="E259" s="38" t="s">
        <v>208</v>
      </c>
      <c r="F259" s="38" t="s">
        <v>1028</v>
      </c>
      <c r="G259" s="40">
        <v>9709</v>
      </c>
      <c r="H259" s="38" t="s">
        <v>208</v>
      </c>
      <c r="I259" s="38" t="s">
        <v>208</v>
      </c>
      <c r="J259" s="38" t="s">
        <v>1029</v>
      </c>
      <c r="K259" s="38" t="s">
        <v>1029</v>
      </c>
      <c r="L259" s="38" t="s">
        <v>208</v>
      </c>
      <c r="M259" s="39">
        <v>0.8</v>
      </c>
      <c r="N259" s="39" t="s">
        <v>208</v>
      </c>
      <c r="O259" s="39"/>
      <c r="Q259" s="48"/>
    </row>
    <row r="260" spans="1:17" hidden="1" outlineLevel="2" x14ac:dyDescent="0.25">
      <c r="A260" s="46" t="s">
        <v>15</v>
      </c>
      <c r="B260" s="38" t="s">
        <v>1026</v>
      </c>
      <c r="C260" s="38" t="s">
        <v>1030</v>
      </c>
      <c r="D260" s="38" t="s">
        <v>208</v>
      </c>
      <c r="E260" s="38" t="s">
        <v>208</v>
      </c>
      <c r="F260" s="38" t="s">
        <v>1031</v>
      </c>
      <c r="G260" s="40">
        <v>6546</v>
      </c>
      <c r="H260" s="38" t="s">
        <v>208</v>
      </c>
      <c r="I260" s="38" t="s">
        <v>208</v>
      </c>
      <c r="J260" s="38" t="s">
        <v>1032</v>
      </c>
      <c r="K260" s="38" t="s">
        <v>1032</v>
      </c>
      <c r="L260" s="38" t="s">
        <v>208</v>
      </c>
      <c r="M260" s="39">
        <v>24.71</v>
      </c>
      <c r="N260" s="39" t="s">
        <v>208</v>
      </c>
      <c r="O260" s="39"/>
      <c r="Q260" s="48"/>
    </row>
    <row r="261" spans="1:17" hidden="1" outlineLevel="2" x14ac:dyDescent="0.25">
      <c r="A261" s="46" t="s">
        <v>15</v>
      </c>
      <c r="B261" s="38" t="s">
        <v>1026</v>
      </c>
      <c r="C261" s="38" t="s">
        <v>1033</v>
      </c>
      <c r="D261" s="38" t="s">
        <v>208</v>
      </c>
      <c r="E261" s="38" t="s">
        <v>208</v>
      </c>
      <c r="F261" s="38" t="s">
        <v>1034</v>
      </c>
      <c r="G261" s="40">
        <v>90857263</v>
      </c>
      <c r="H261" s="38" t="s">
        <v>208</v>
      </c>
      <c r="I261" s="38" t="s">
        <v>208</v>
      </c>
      <c r="J261" s="38" t="s">
        <v>1035</v>
      </c>
      <c r="K261" s="38" t="s">
        <v>1035</v>
      </c>
      <c r="L261" s="38" t="s">
        <v>208</v>
      </c>
      <c r="M261" s="39">
        <v>1.68</v>
      </c>
      <c r="N261" s="39" t="s">
        <v>208</v>
      </c>
      <c r="O261" s="39"/>
      <c r="Q261" s="48"/>
    </row>
    <row r="262" spans="1:17" hidden="1" outlineLevel="2" x14ac:dyDescent="0.25">
      <c r="A262" s="46" t="s">
        <v>15</v>
      </c>
      <c r="B262" s="38" t="s">
        <v>1026</v>
      </c>
      <c r="C262" s="38" t="s">
        <v>1036</v>
      </c>
      <c r="D262" s="38" t="s">
        <v>208</v>
      </c>
      <c r="E262" s="38" t="s">
        <v>208</v>
      </c>
      <c r="F262" s="38" t="s">
        <v>1037</v>
      </c>
      <c r="G262" s="40">
        <v>90857264</v>
      </c>
      <c r="H262" s="38" t="s">
        <v>208</v>
      </c>
      <c r="I262" s="38" t="s">
        <v>208</v>
      </c>
      <c r="J262" s="38" t="s">
        <v>1038</v>
      </c>
      <c r="K262" s="38" t="s">
        <v>1038</v>
      </c>
      <c r="L262" s="38" t="s">
        <v>208</v>
      </c>
      <c r="M262" s="39">
        <v>2.12</v>
      </c>
      <c r="N262" s="39" t="s">
        <v>208</v>
      </c>
      <c r="O262" s="39"/>
      <c r="Q262" s="48"/>
    </row>
    <row r="263" spans="1:17" hidden="1" outlineLevel="2" x14ac:dyDescent="0.25">
      <c r="A263" s="46" t="s">
        <v>15</v>
      </c>
      <c r="B263" s="38" t="s">
        <v>1026</v>
      </c>
      <c r="C263" s="38" t="s">
        <v>1039</v>
      </c>
      <c r="D263" s="38" t="s">
        <v>208</v>
      </c>
      <c r="E263" s="38" t="s">
        <v>208</v>
      </c>
      <c r="F263" s="38" t="s">
        <v>1040</v>
      </c>
      <c r="G263" s="40">
        <v>90857265</v>
      </c>
      <c r="H263" s="38" t="s">
        <v>208</v>
      </c>
      <c r="I263" s="38" t="s">
        <v>208</v>
      </c>
      <c r="J263" s="38" t="s">
        <v>1041</v>
      </c>
      <c r="K263" s="38" t="s">
        <v>1041</v>
      </c>
      <c r="L263" s="38" t="s">
        <v>208</v>
      </c>
      <c r="M263" s="39">
        <v>2.4500000000000002</v>
      </c>
      <c r="N263" s="39" t="s">
        <v>208</v>
      </c>
      <c r="O263" s="39"/>
      <c r="Q263" s="48"/>
    </row>
    <row r="264" spans="1:17" hidden="1" outlineLevel="2" x14ac:dyDescent="0.25">
      <c r="A264" s="46" t="s">
        <v>15</v>
      </c>
      <c r="B264" s="38" t="s">
        <v>1026</v>
      </c>
      <c r="C264" s="38" t="s">
        <v>1042</v>
      </c>
      <c r="D264" s="38" t="s">
        <v>208</v>
      </c>
      <c r="E264" s="38" t="s">
        <v>208</v>
      </c>
      <c r="F264" s="38" t="s">
        <v>1043</v>
      </c>
      <c r="G264" s="40">
        <v>91011072</v>
      </c>
      <c r="H264" s="38" t="s">
        <v>208</v>
      </c>
      <c r="I264" s="38" t="s">
        <v>208</v>
      </c>
      <c r="J264" s="38" t="s">
        <v>1044</v>
      </c>
      <c r="K264" s="38" t="s">
        <v>1044</v>
      </c>
      <c r="L264" s="38" t="s">
        <v>208</v>
      </c>
      <c r="M264" s="39">
        <v>1.9</v>
      </c>
      <c r="N264" s="39" t="s">
        <v>208</v>
      </c>
      <c r="O264" s="39"/>
      <c r="Q264" s="48"/>
    </row>
    <row r="265" spans="1:17" hidden="1" outlineLevel="2" x14ac:dyDescent="0.25">
      <c r="A265" s="46" t="s">
        <v>15</v>
      </c>
      <c r="B265" s="38" t="s">
        <v>1045</v>
      </c>
      <c r="C265" s="38" t="s">
        <v>1046</v>
      </c>
      <c r="D265" s="38" t="s">
        <v>208</v>
      </c>
      <c r="E265" s="38" t="s">
        <v>208</v>
      </c>
      <c r="F265" s="38" t="s">
        <v>1047</v>
      </c>
      <c r="G265" s="40">
        <v>855</v>
      </c>
      <c r="H265" s="38" t="s">
        <v>208</v>
      </c>
      <c r="I265" s="38" t="s">
        <v>208</v>
      </c>
      <c r="J265" s="38" t="s">
        <v>1048</v>
      </c>
      <c r="K265" s="38" t="s">
        <v>1048</v>
      </c>
      <c r="L265" s="38" t="s">
        <v>208</v>
      </c>
      <c r="M265" s="39">
        <v>0.56000000000000005</v>
      </c>
      <c r="N265" s="39" t="s">
        <v>208</v>
      </c>
      <c r="O265" s="39"/>
      <c r="Q265" s="48"/>
    </row>
    <row r="266" spans="1:17" hidden="1" outlineLevel="2" x14ac:dyDescent="0.25">
      <c r="A266" s="46" t="s">
        <v>15</v>
      </c>
      <c r="B266" s="38" t="s">
        <v>1045</v>
      </c>
      <c r="C266" s="38" t="s">
        <v>1049</v>
      </c>
      <c r="D266" s="38" t="s">
        <v>208</v>
      </c>
      <c r="E266" s="38" t="s">
        <v>208</v>
      </c>
      <c r="F266" s="38" t="s">
        <v>1050</v>
      </c>
      <c r="G266" s="40">
        <v>999684</v>
      </c>
      <c r="H266" s="38" t="s">
        <v>208</v>
      </c>
      <c r="I266" s="38" t="s">
        <v>208</v>
      </c>
      <c r="J266" s="38" t="s">
        <v>1051</v>
      </c>
      <c r="K266" s="38" t="s">
        <v>1051</v>
      </c>
      <c r="L266" s="38" t="s">
        <v>208</v>
      </c>
      <c r="M266" s="39">
        <v>0.8</v>
      </c>
      <c r="N266" s="39" t="s">
        <v>208</v>
      </c>
      <c r="O266" s="39"/>
      <c r="Q266" s="48"/>
    </row>
    <row r="267" spans="1:17" hidden="1" outlineLevel="2" x14ac:dyDescent="0.25">
      <c r="A267" s="46" t="s">
        <v>15</v>
      </c>
      <c r="B267" s="38" t="s">
        <v>1045</v>
      </c>
      <c r="C267" s="38" t="s">
        <v>1052</v>
      </c>
      <c r="D267" s="38" t="s">
        <v>208</v>
      </c>
      <c r="E267" s="38" t="s">
        <v>208</v>
      </c>
      <c r="F267" s="38" t="s">
        <v>1053</v>
      </c>
      <c r="G267" s="40">
        <v>2334</v>
      </c>
      <c r="H267" s="38" t="s">
        <v>208</v>
      </c>
      <c r="I267" s="38" t="s">
        <v>208</v>
      </c>
      <c r="J267" s="38" t="s">
        <v>1054</v>
      </c>
      <c r="K267" s="38" t="s">
        <v>1054</v>
      </c>
      <c r="L267" s="38" t="s">
        <v>208</v>
      </c>
      <c r="M267" s="39">
        <v>48</v>
      </c>
      <c r="N267" s="39" t="s">
        <v>208</v>
      </c>
      <c r="O267" s="39"/>
      <c r="Q267" s="48"/>
    </row>
    <row r="268" spans="1:17" hidden="1" outlineLevel="2" x14ac:dyDescent="0.25">
      <c r="A268" s="46" t="s">
        <v>15</v>
      </c>
      <c r="B268" s="38" t="s">
        <v>1055</v>
      </c>
      <c r="C268" s="38" t="s">
        <v>1056</v>
      </c>
      <c r="D268" s="38" t="s">
        <v>208</v>
      </c>
      <c r="E268" s="38" t="s">
        <v>208</v>
      </c>
      <c r="F268" s="38" t="s">
        <v>1057</v>
      </c>
      <c r="G268" s="40">
        <v>29721</v>
      </c>
      <c r="H268" s="38" t="s">
        <v>208</v>
      </c>
      <c r="I268" s="38" t="s">
        <v>208</v>
      </c>
      <c r="J268" s="38" t="s">
        <v>1058</v>
      </c>
      <c r="K268" s="38" t="s">
        <v>1058</v>
      </c>
      <c r="L268" s="38" t="s">
        <v>208</v>
      </c>
      <c r="M268" s="39">
        <v>1.29</v>
      </c>
      <c r="N268" s="39" t="s">
        <v>208</v>
      </c>
      <c r="O268" s="39"/>
      <c r="Q268" s="48"/>
    </row>
    <row r="269" spans="1:17" hidden="1" outlineLevel="2" x14ac:dyDescent="0.25">
      <c r="A269" s="46" t="s">
        <v>15</v>
      </c>
      <c r="B269" s="38" t="s">
        <v>1055</v>
      </c>
      <c r="C269" s="38" t="s">
        <v>1059</v>
      </c>
      <c r="D269" s="38" t="s">
        <v>208</v>
      </c>
      <c r="E269" s="38" t="s">
        <v>208</v>
      </c>
      <c r="F269" s="38" t="s">
        <v>1060</v>
      </c>
      <c r="G269" s="40">
        <v>6583</v>
      </c>
      <c r="H269" s="38" t="s">
        <v>208</v>
      </c>
      <c r="I269" s="38" t="s">
        <v>208</v>
      </c>
      <c r="J269" s="38" t="s">
        <v>1061</v>
      </c>
      <c r="K269" s="38" t="s">
        <v>1061</v>
      </c>
      <c r="L269" s="38" t="s">
        <v>208</v>
      </c>
      <c r="M269" s="39">
        <v>125.81</v>
      </c>
      <c r="N269" s="39" t="s">
        <v>208</v>
      </c>
      <c r="O269" s="39"/>
      <c r="Q269" s="48"/>
    </row>
    <row r="270" spans="1:17" hidden="1" outlineLevel="2" x14ac:dyDescent="0.25">
      <c r="A270" s="46" t="s">
        <v>15</v>
      </c>
      <c r="B270" s="38" t="s">
        <v>1055</v>
      </c>
      <c r="C270" s="38" t="s">
        <v>1062</v>
      </c>
      <c r="D270" s="38" t="s">
        <v>208</v>
      </c>
      <c r="E270" s="38" t="s">
        <v>208</v>
      </c>
      <c r="F270" s="38" t="s">
        <v>1063</v>
      </c>
      <c r="G270" s="40">
        <v>6589</v>
      </c>
      <c r="H270" s="38" t="s">
        <v>208</v>
      </c>
      <c r="I270" s="38" t="s">
        <v>208</v>
      </c>
      <c r="J270" s="38" t="s">
        <v>1064</v>
      </c>
      <c r="K270" s="38" t="s">
        <v>1064</v>
      </c>
      <c r="L270" s="38" t="s">
        <v>208</v>
      </c>
      <c r="M270" s="39">
        <v>10.58</v>
      </c>
      <c r="N270" s="39" t="s">
        <v>208</v>
      </c>
      <c r="O270" s="39"/>
      <c r="Q270" s="48"/>
    </row>
    <row r="271" spans="1:17" hidden="1" outlineLevel="2" x14ac:dyDescent="0.25">
      <c r="A271" s="46" t="s">
        <v>15</v>
      </c>
      <c r="B271" s="38" t="s">
        <v>1065</v>
      </c>
      <c r="C271" s="38" t="s">
        <v>1066</v>
      </c>
      <c r="D271" s="38" t="s">
        <v>208</v>
      </c>
      <c r="E271" s="38" t="s">
        <v>208</v>
      </c>
      <c r="F271" s="38" t="s">
        <v>1067</v>
      </c>
      <c r="G271" s="40">
        <v>6625</v>
      </c>
      <c r="H271" s="38" t="s">
        <v>208</v>
      </c>
      <c r="I271" s="38" t="s">
        <v>208</v>
      </c>
      <c r="J271" s="38" t="s">
        <v>1068</v>
      </c>
      <c r="K271" s="38" t="s">
        <v>1068</v>
      </c>
      <c r="L271" s="38" t="s">
        <v>208</v>
      </c>
      <c r="M271" s="39">
        <v>119.36</v>
      </c>
      <c r="N271" s="39" t="s">
        <v>208</v>
      </c>
      <c r="O271" s="39"/>
      <c r="Q271" s="48"/>
    </row>
    <row r="272" spans="1:17" hidden="1" outlineLevel="2" x14ac:dyDescent="0.25">
      <c r="A272" s="46" t="s">
        <v>15</v>
      </c>
      <c r="B272" s="38" t="s">
        <v>1065</v>
      </c>
      <c r="C272" s="38" t="s">
        <v>1069</v>
      </c>
      <c r="D272" s="38" t="s">
        <v>208</v>
      </c>
      <c r="E272" s="38" t="s">
        <v>208</v>
      </c>
      <c r="F272" s="38" t="s">
        <v>1070</v>
      </c>
      <c r="G272" s="40">
        <v>6206</v>
      </c>
      <c r="H272" s="38" t="s">
        <v>208</v>
      </c>
      <c r="I272" s="38" t="s">
        <v>208</v>
      </c>
      <c r="J272" s="38" t="s">
        <v>1071</v>
      </c>
      <c r="K272" s="38" t="s">
        <v>1071</v>
      </c>
      <c r="L272" s="38" t="s">
        <v>208</v>
      </c>
      <c r="M272" s="39">
        <v>2.25</v>
      </c>
      <c r="N272" s="39" t="s">
        <v>208</v>
      </c>
      <c r="O272" s="39"/>
      <c r="Q272" s="48"/>
    </row>
    <row r="273" spans="1:17" hidden="1" outlineLevel="2" x14ac:dyDescent="0.25">
      <c r="A273" s="46" t="s">
        <v>15</v>
      </c>
      <c r="B273" s="38" t="s">
        <v>1072</v>
      </c>
      <c r="C273" s="38" t="s">
        <v>1073</v>
      </c>
      <c r="D273" s="38" t="s">
        <v>208</v>
      </c>
      <c r="E273" s="38" t="s">
        <v>208</v>
      </c>
      <c r="F273" s="38" t="s">
        <v>1074</v>
      </c>
      <c r="G273" s="40">
        <v>6638</v>
      </c>
      <c r="H273" s="38" t="s">
        <v>208</v>
      </c>
      <c r="I273" s="38" t="s">
        <v>208</v>
      </c>
      <c r="J273" s="38" t="s">
        <v>1075</v>
      </c>
      <c r="K273" s="38" t="s">
        <v>1075</v>
      </c>
      <c r="L273" s="38" t="s">
        <v>208</v>
      </c>
      <c r="M273" s="39">
        <v>119.36</v>
      </c>
      <c r="N273" s="39" t="s">
        <v>208</v>
      </c>
      <c r="O273" s="39"/>
      <c r="Q273" s="48"/>
    </row>
    <row r="274" spans="1:17" hidden="1" outlineLevel="2" x14ac:dyDescent="0.25">
      <c r="A274" s="46" t="s">
        <v>15</v>
      </c>
      <c r="B274" s="38" t="s">
        <v>1072</v>
      </c>
      <c r="C274" s="38" t="s">
        <v>1076</v>
      </c>
      <c r="D274" s="38" t="s">
        <v>208</v>
      </c>
      <c r="E274" s="38" t="s">
        <v>208</v>
      </c>
      <c r="F274" s="38" t="s">
        <v>1077</v>
      </c>
      <c r="G274" s="40">
        <v>6639</v>
      </c>
      <c r="H274" s="38" t="s">
        <v>208</v>
      </c>
      <c r="I274" s="38" t="s">
        <v>208</v>
      </c>
      <c r="J274" s="38" t="s">
        <v>1078</v>
      </c>
      <c r="K274" s="38" t="s">
        <v>1078</v>
      </c>
      <c r="L274" s="38" t="s">
        <v>208</v>
      </c>
      <c r="M274" s="39">
        <v>9.2799999999999994</v>
      </c>
      <c r="N274" s="39" t="s">
        <v>208</v>
      </c>
      <c r="O274" s="39"/>
      <c r="Q274" s="48"/>
    </row>
    <row r="275" spans="1:17" hidden="1" outlineLevel="2" x14ac:dyDescent="0.25">
      <c r="A275" s="46" t="s">
        <v>15</v>
      </c>
      <c r="B275" s="38" t="s">
        <v>1072</v>
      </c>
      <c r="C275" s="38" t="s">
        <v>1079</v>
      </c>
      <c r="D275" s="38" t="s">
        <v>208</v>
      </c>
      <c r="E275" s="38" t="s">
        <v>208</v>
      </c>
      <c r="F275" s="38" t="s">
        <v>1080</v>
      </c>
      <c r="G275" s="40">
        <v>6644</v>
      </c>
      <c r="H275" s="38" t="s">
        <v>208</v>
      </c>
      <c r="I275" s="38" t="s">
        <v>208</v>
      </c>
      <c r="J275" s="38" t="s">
        <v>1081</v>
      </c>
      <c r="K275" s="38" t="s">
        <v>1081</v>
      </c>
      <c r="L275" s="38" t="s">
        <v>208</v>
      </c>
      <c r="M275" s="39">
        <v>8.2100000000000009</v>
      </c>
      <c r="N275" s="39" t="s">
        <v>208</v>
      </c>
      <c r="O275" s="39"/>
      <c r="Q275" s="48"/>
    </row>
    <row r="276" spans="1:17" hidden="1" outlineLevel="2" x14ac:dyDescent="0.25">
      <c r="A276" s="46" t="s">
        <v>15</v>
      </c>
      <c r="B276" s="38" t="s">
        <v>1072</v>
      </c>
      <c r="C276" s="38" t="s">
        <v>1082</v>
      </c>
      <c r="D276" s="38" t="s">
        <v>208</v>
      </c>
      <c r="E276" s="38" t="s">
        <v>208</v>
      </c>
      <c r="F276" s="38" t="s">
        <v>1083</v>
      </c>
      <c r="G276" s="40">
        <v>153</v>
      </c>
      <c r="H276" s="38" t="s">
        <v>208</v>
      </c>
      <c r="I276" s="38" t="s">
        <v>208</v>
      </c>
      <c r="J276" s="38" t="s">
        <v>1084</v>
      </c>
      <c r="K276" s="38" t="s">
        <v>1084</v>
      </c>
      <c r="L276" s="38" t="s">
        <v>208</v>
      </c>
      <c r="M276" s="39">
        <v>60</v>
      </c>
      <c r="N276" s="39" t="s">
        <v>208</v>
      </c>
      <c r="O276" s="39"/>
      <c r="Q276" s="48"/>
    </row>
    <row r="277" spans="1:17" hidden="1" outlineLevel="2" x14ac:dyDescent="0.25">
      <c r="A277" s="46" t="s">
        <v>15</v>
      </c>
      <c r="B277" s="38" t="s">
        <v>1072</v>
      </c>
      <c r="C277" s="38" t="s">
        <v>1085</v>
      </c>
      <c r="D277" s="38" t="s">
        <v>208</v>
      </c>
      <c r="E277" s="38" t="s">
        <v>208</v>
      </c>
      <c r="F277" s="38" t="s">
        <v>1086</v>
      </c>
      <c r="G277" s="40">
        <v>29812</v>
      </c>
      <c r="H277" s="38" t="s">
        <v>208</v>
      </c>
      <c r="I277" s="38" t="s">
        <v>208</v>
      </c>
      <c r="J277" s="38" t="s">
        <v>1087</v>
      </c>
      <c r="K277" s="38" t="s">
        <v>1087</v>
      </c>
      <c r="L277" s="38" t="s">
        <v>208</v>
      </c>
      <c r="M277" s="39">
        <v>0.24</v>
      </c>
      <c r="N277" s="39" t="s">
        <v>208</v>
      </c>
      <c r="O277" s="39"/>
      <c r="Q277" s="48"/>
    </row>
    <row r="278" spans="1:17" hidden="1" outlineLevel="2" x14ac:dyDescent="0.25">
      <c r="A278" s="46" t="s">
        <v>15</v>
      </c>
      <c r="B278" s="38" t="s">
        <v>1072</v>
      </c>
      <c r="C278" s="38" t="s">
        <v>1088</v>
      </c>
      <c r="D278" s="38" t="s">
        <v>208</v>
      </c>
      <c r="E278" s="38" t="s">
        <v>208</v>
      </c>
      <c r="F278" s="38" t="s">
        <v>1089</v>
      </c>
      <c r="G278" s="40">
        <v>29811</v>
      </c>
      <c r="H278" s="38" t="s">
        <v>208</v>
      </c>
      <c r="I278" s="38" t="s">
        <v>208</v>
      </c>
      <c r="J278" s="38" t="s">
        <v>1090</v>
      </c>
      <c r="K278" s="38" t="s">
        <v>1090</v>
      </c>
      <c r="L278" s="38" t="s">
        <v>208</v>
      </c>
      <c r="M278" s="39">
        <v>3.6</v>
      </c>
      <c r="N278" s="39" t="s">
        <v>208</v>
      </c>
      <c r="O278" s="39"/>
      <c r="Q278" s="48"/>
    </row>
    <row r="279" spans="1:17" hidden="1" outlineLevel="2" x14ac:dyDescent="0.25">
      <c r="A279" s="46" t="s">
        <v>15</v>
      </c>
      <c r="B279" s="38" t="s">
        <v>1072</v>
      </c>
      <c r="C279" s="38" t="s">
        <v>1091</v>
      </c>
      <c r="D279" s="38" t="s">
        <v>208</v>
      </c>
      <c r="E279" s="38" t="s">
        <v>208</v>
      </c>
      <c r="F279" s="38" t="s">
        <v>1092</v>
      </c>
      <c r="G279" s="40">
        <v>2724</v>
      </c>
      <c r="H279" s="38" t="s">
        <v>208</v>
      </c>
      <c r="I279" s="38" t="s">
        <v>208</v>
      </c>
      <c r="J279" s="38" t="s">
        <v>1093</v>
      </c>
      <c r="K279" s="38" t="s">
        <v>1093</v>
      </c>
      <c r="L279" s="38" t="s">
        <v>208</v>
      </c>
      <c r="M279" s="39">
        <v>3.32</v>
      </c>
      <c r="N279" s="39" t="s">
        <v>208</v>
      </c>
      <c r="O279" s="39"/>
      <c r="Q279" s="48"/>
    </row>
    <row r="280" spans="1:17" hidden="1" outlineLevel="2" x14ac:dyDescent="0.25">
      <c r="A280" s="46" t="s">
        <v>15</v>
      </c>
      <c r="B280" s="38" t="s">
        <v>1094</v>
      </c>
      <c r="C280" s="38" t="s">
        <v>1095</v>
      </c>
      <c r="D280" s="38" t="s">
        <v>208</v>
      </c>
      <c r="E280" s="38" t="s">
        <v>208</v>
      </c>
      <c r="F280" s="38" t="s">
        <v>1096</v>
      </c>
      <c r="G280" s="40">
        <v>313204</v>
      </c>
      <c r="H280" s="38" t="s">
        <v>208</v>
      </c>
      <c r="I280" s="38" t="s">
        <v>208</v>
      </c>
      <c r="J280" s="38" t="s">
        <v>1097</v>
      </c>
      <c r="K280" s="38" t="s">
        <v>1097</v>
      </c>
      <c r="L280" s="38" t="s">
        <v>208</v>
      </c>
      <c r="M280" s="39">
        <v>1.69</v>
      </c>
      <c r="N280" s="39" t="s">
        <v>208</v>
      </c>
      <c r="O280" s="39"/>
      <c r="Q280" s="48"/>
    </row>
    <row r="281" spans="1:17" hidden="1" outlineLevel="2" x14ac:dyDescent="0.25">
      <c r="A281" s="46" t="s">
        <v>15</v>
      </c>
      <c r="B281" s="38" t="s">
        <v>1098</v>
      </c>
      <c r="C281" s="38" t="s">
        <v>1099</v>
      </c>
      <c r="D281" s="38" t="s">
        <v>208</v>
      </c>
      <c r="E281" s="38" t="s">
        <v>208</v>
      </c>
      <c r="F281" s="38" t="s">
        <v>1100</v>
      </c>
      <c r="G281" s="40">
        <v>6680</v>
      </c>
      <c r="H281" s="38" t="s">
        <v>208</v>
      </c>
      <c r="I281" s="38" t="s">
        <v>208</v>
      </c>
      <c r="J281" s="38" t="s">
        <v>1101</v>
      </c>
      <c r="K281" s="38" t="s">
        <v>1101</v>
      </c>
      <c r="L281" s="38" t="s">
        <v>208</v>
      </c>
      <c r="M281" s="39">
        <v>119.36</v>
      </c>
      <c r="N281" s="39" t="s">
        <v>208</v>
      </c>
      <c r="O281" s="39"/>
      <c r="Q281" s="48"/>
    </row>
    <row r="282" spans="1:17" hidden="1" outlineLevel="2" x14ac:dyDescent="0.25">
      <c r="A282" s="46" t="s">
        <v>15</v>
      </c>
      <c r="B282" s="38" t="s">
        <v>1098</v>
      </c>
      <c r="C282" s="38" t="s">
        <v>1102</v>
      </c>
      <c r="D282" s="38" t="s">
        <v>208</v>
      </c>
      <c r="E282" s="38" t="s">
        <v>208</v>
      </c>
      <c r="F282" s="38" t="s">
        <v>1103</v>
      </c>
      <c r="G282" s="40">
        <v>330378</v>
      </c>
      <c r="H282" s="38" t="s">
        <v>208</v>
      </c>
      <c r="I282" s="38" t="s">
        <v>208</v>
      </c>
      <c r="J282" s="38" t="s">
        <v>1104</v>
      </c>
      <c r="K282" s="38" t="s">
        <v>1104</v>
      </c>
      <c r="L282" s="38" t="s">
        <v>208</v>
      </c>
      <c r="M282" s="39">
        <v>0.64</v>
      </c>
      <c r="N282" s="39" t="s">
        <v>208</v>
      </c>
      <c r="O282" s="39"/>
      <c r="Q282" s="48"/>
    </row>
    <row r="283" spans="1:17" hidden="1" outlineLevel="2" x14ac:dyDescent="0.25">
      <c r="A283" s="46" t="s">
        <v>15</v>
      </c>
      <c r="B283" s="38" t="s">
        <v>1105</v>
      </c>
      <c r="C283" s="38" t="s">
        <v>1106</v>
      </c>
      <c r="D283" s="38" t="s">
        <v>208</v>
      </c>
      <c r="E283" s="38" t="s">
        <v>208</v>
      </c>
      <c r="F283" s="38" t="s">
        <v>1107</v>
      </c>
      <c r="G283" s="40">
        <v>44530531</v>
      </c>
      <c r="H283" s="38" t="s">
        <v>208</v>
      </c>
      <c r="I283" s="38" t="s">
        <v>208</v>
      </c>
      <c r="J283" s="38" t="s">
        <v>1108</v>
      </c>
      <c r="K283" s="38" t="s">
        <v>1108</v>
      </c>
      <c r="L283" s="38" t="s">
        <v>208</v>
      </c>
      <c r="M283" s="39">
        <v>13.8</v>
      </c>
      <c r="N283" s="39" t="s">
        <v>208</v>
      </c>
      <c r="O283" s="39"/>
      <c r="Q283" s="48"/>
    </row>
    <row r="284" spans="1:17" hidden="1" outlineLevel="2" x14ac:dyDescent="0.25">
      <c r="A284" s="46" t="s">
        <v>15</v>
      </c>
      <c r="B284" s="38" t="s">
        <v>1105</v>
      </c>
      <c r="C284" s="38" t="s">
        <v>1109</v>
      </c>
      <c r="D284" s="38" t="s">
        <v>208</v>
      </c>
      <c r="E284" s="38" t="s">
        <v>208</v>
      </c>
      <c r="F284" s="38" t="s">
        <v>1110</v>
      </c>
      <c r="G284" s="40">
        <v>990</v>
      </c>
      <c r="H284" s="38" t="s">
        <v>208</v>
      </c>
      <c r="I284" s="38" t="s">
        <v>208</v>
      </c>
      <c r="J284" s="38" t="s">
        <v>1111</v>
      </c>
      <c r="K284" s="38" t="s">
        <v>1111</v>
      </c>
      <c r="L284" s="38" t="s">
        <v>208</v>
      </c>
      <c r="M284" s="39">
        <v>3.6</v>
      </c>
      <c r="N284" s="39" t="s">
        <v>208</v>
      </c>
      <c r="O284" s="39"/>
      <c r="Q284" s="48"/>
    </row>
    <row r="285" spans="1:17" hidden="1" outlineLevel="2" x14ac:dyDescent="0.25">
      <c r="A285" s="46" t="s">
        <v>15</v>
      </c>
      <c r="B285" s="38" t="s">
        <v>1112</v>
      </c>
      <c r="C285" s="38" t="s">
        <v>1113</v>
      </c>
      <c r="D285" s="38" t="s">
        <v>208</v>
      </c>
      <c r="E285" s="38" t="s">
        <v>208</v>
      </c>
      <c r="F285" s="38" t="s">
        <v>1114</v>
      </c>
      <c r="G285" s="40">
        <v>138131</v>
      </c>
      <c r="H285" s="38" t="s">
        <v>208</v>
      </c>
      <c r="I285" s="38" t="s">
        <v>208</v>
      </c>
      <c r="J285" s="38" t="s">
        <v>1115</v>
      </c>
      <c r="K285" s="38" t="s">
        <v>1115</v>
      </c>
      <c r="L285" s="38" t="s">
        <v>208</v>
      </c>
      <c r="M285" s="39">
        <v>7.5</v>
      </c>
      <c r="N285" s="39" t="s">
        <v>208</v>
      </c>
      <c r="O285" s="39"/>
      <c r="Q285" s="48"/>
    </row>
    <row r="286" spans="1:17" hidden="1" outlineLevel="2" x14ac:dyDescent="0.25">
      <c r="A286" s="46" t="s">
        <v>15</v>
      </c>
      <c r="B286" s="38" t="s">
        <v>1112</v>
      </c>
      <c r="C286" s="38" t="s">
        <v>1116</v>
      </c>
      <c r="D286" s="38" t="s">
        <v>208</v>
      </c>
      <c r="E286" s="38" t="s">
        <v>208</v>
      </c>
      <c r="F286" s="38" t="s">
        <v>1117</v>
      </c>
      <c r="G286" s="40">
        <v>10727</v>
      </c>
      <c r="H286" s="38" t="s">
        <v>208</v>
      </c>
      <c r="I286" s="38" t="s">
        <v>208</v>
      </c>
      <c r="J286" s="38" t="s">
        <v>1118</v>
      </c>
      <c r="K286" s="38" t="s">
        <v>1118</v>
      </c>
      <c r="L286" s="38" t="s">
        <v>208</v>
      </c>
      <c r="M286" s="39">
        <v>44.29</v>
      </c>
      <c r="N286" s="39" t="s">
        <v>208</v>
      </c>
      <c r="O286" s="39"/>
      <c r="Q286" s="48"/>
    </row>
    <row r="287" spans="1:17" hidden="1" outlineLevel="2" x14ac:dyDescent="0.25">
      <c r="A287" s="46" t="s">
        <v>15</v>
      </c>
      <c r="B287" s="38" t="s">
        <v>1119</v>
      </c>
      <c r="C287" s="38" t="s">
        <v>1120</v>
      </c>
      <c r="D287" s="38" t="s">
        <v>208</v>
      </c>
      <c r="E287" s="38" t="s">
        <v>208</v>
      </c>
      <c r="F287" s="38" t="s">
        <v>1121</v>
      </c>
      <c r="G287" s="40">
        <v>46</v>
      </c>
      <c r="H287" s="38" t="s">
        <v>208</v>
      </c>
      <c r="I287" s="38" t="s">
        <v>208</v>
      </c>
      <c r="J287" s="38" t="s">
        <v>1122</v>
      </c>
      <c r="K287" s="38" t="s">
        <v>1122</v>
      </c>
      <c r="L287" s="38" t="s">
        <v>208</v>
      </c>
      <c r="M287" s="39">
        <v>20.2</v>
      </c>
      <c r="N287" s="39" t="s">
        <v>208</v>
      </c>
      <c r="O287" s="39"/>
      <c r="Q287" s="48"/>
    </row>
    <row r="288" spans="1:17" hidden="1" outlineLevel="2" x14ac:dyDescent="0.25">
      <c r="A288" s="46" t="s">
        <v>15</v>
      </c>
      <c r="B288" s="38" t="s">
        <v>1119</v>
      </c>
      <c r="C288" s="38" t="s">
        <v>1123</v>
      </c>
      <c r="D288" s="38" t="s">
        <v>208</v>
      </c>
      <c r="E288" s="38" t="s">
        <v>208</v>
      </c>
      <c r="F288" s="38" t="s">
        <v>1124</v>
      </c>
      <c r="G288" s="40">
        <v>47</v>
      </c>
      <c r="H288" s="38" t="s">
        <v>208</v>
      </c>
      <c r="I288" s="38" t="s">
        <v>208</v>
      </c>
      <c r="J288" s="38" t="s">
        <v>1125</v>
      </c>
      <c r="K288" s="38" t="s">
        <v>1125</v>
      </c>
      <c r="L288" s="38" t="s">
        <v>208</v>
      </c>
      <c r="M288" s="39">
        <v>4.29</v>
      </c>
      <c r="N288" s="39" t="s">
        <v>208</v>
      </c>
      <c r="O288" s="39"/>
      <c r="Q288" s="48"/>
    </row>
    <row r="289" spans="1:17" hidden="1" outlineLevel="2" x14ac:dyDescent="0.25">
      <c r="A289" s="46" t="s">
        <v>15</v>
      </c>
      <c r="B289" s="38" t="s">
        <v>1119</v>
      </c>
      <c r="C289" s="38" t="s">
        <v>1126</v>
      </c>
      <c r="D289" s="38" t="s">
        <v>208</v>
      </c>
      <c r="E289" s="38" t="s">
        <v>208</v>
      </c>
      <c r="F289" s="38" t="s">
        <v>1127</v>
      </c>
      <c r="G289" s="40">
        <v>48</v>
      </c>
      <c r="H289" s="38" t="s">
        <v>208</v>
      </c>
      <c r="I289" s="38" t="s">
        <v>208</v>
      </c>
      <c r="J289" s="38" t="s">
        <v>1128</v>
      </c>
      <c r="K289" s="38" t="s">
        <v>1128</v>
      </c>
      <c r="L289" s="38" t="s">
        <v>208</v>
      </c>
      <c r="M289" s="39">
        <v>32.5</v>
      </c>
      <c r="N289" s="39" t="s">
        <v>208</v>
      </c>
      <c r="O289" s="39"/>
      <c r="Q289" s="48"/>
    </row>
    <row r="290" spans="1:17" hidden="1" outlineLevel="2" x14ac:dyDescent="0.25">
      <c r="A290" s="46" t="s">
        <v>15</v>
      </c>
      <c r="B290" s="38" t="s">
        <v>1119</v>
      </c>
      <c r="C290" s="38" t="s">
        <v>1129</v>
      </c>
      <c r="D290" s="38" t="s">
        <v>208</v>
      </c>
      <c r="E290" s="38" t="s">
        <v>208</v>
      </c>
      <c r="F290" s="38" t="s">
        <v>1130</v>
      </c>
      <c r="G290" s="40">
        <v>49</v>
      </c>
      <c r="H290" s="38" t="s">
        <v>208</v>
      </c>
      <c r="I290" s="38" t="s">
        <v>208</v>
      </c>
      <c r="J290" s="38" t="s">
        <v>1131</v>
      </c>
      <c r="K290" s="38" t="s">
        <v>1131</v>
      </c>
      <c r="L290" s="38" t="s">
        <v>208</v>
      </c>
      <c r="M290" s="39">
        <v>3.33</v>
      </c>
      <c r="N290" s="39" t="s">
        <v>208</v>
      </c>
      <c r="O290" s="39"/>
      <c r="Q290" s="48"/>
    </row>
    <row r="291" spans="1:17" hidden="1" outlineLevel="2" x14ac:dyDescent="0.25">
      <c r="A291" s="46" t="s">
        <v>15</v>
      </c>
      <c r="B291" s="38" t="s">
        <v>1119</v>
      </c>
      <c r="C291" s="38" t="s">
        <v>1132</v>
      </c>
      <c r="D291" s="38" t="s">
        <v>208</v>
      </c>
      <c r="E291" s="38" t="s">
        <v>208</v>
      </c>
      <c r="F291" s="38" t="s">
        <v>1133</v>
      </c>
      <c r="G291" s="40">
        <v>143032</v>
      </c>
      <c r="H291" s="38" t="s">
        <v>208</v>
      </c>
      <c r="I291" s="38" t="s">
        <v>208</v>
      </c>
      <c r="J291" s="38" t="s">
        <v>1134</v>
      </c>
      <c r="K291" s="38" t="s">
        <v>1134</v>
      </c>
      <c r="L291" s="38" t="s">
        <v>208</v>
      </c>
      <c r="M291" s="39">
        <v>1.2</v>
      </c>
      <c r="N291" s="39" t="s">
        <v>208</v>
      </c>
      <c r="O291" s="39"/>
      <c r="Q291" s="48"/>
    </row>
    <row r="292" spans="1:17" hidden="1" outlineLevel="2" x14ac:dyDescent="0.25">
      <c r="A292" s="46" t="s">
        <v>15</v>
      </c>
      <c r="B292" s="38" t="s">
        <v>1135</v>
      </c>
      <c r="C292" s="38" t="s">
        <v>1136</v>
      </c>
      <c r="D292" s="38" t="s">
        <v>208</v>
      </c>
      <c r="E292" s="38" t="s">
        <v>208</v>
      </c>
      <c r="F292" s="38" t="s">
        <v>1137</v>
      </c>
      <c r="G292" s="40">
        <v>6757</v>
      </c>
      <c r="H292" s="38" t="s">
        <v>208</v>
      </c>
      <c r="I292" s="38" t="s">
        <v>208</v>
      </c>
      <c r="J292" s="38" t="s">
        <v>1138</v>
      </c>
      <c r="K292" s="38" t="s">
        <v>1138</v>
      </c>
      <c r="L292" s="38" t="s">
        <v>208</v>
      </c>
      <c r="M292" s="39">
        <v>123.58</v>
      </c>
      <c r="N292" s="39" t="s">
        <v>208</v>
      </c>
      <c r="O292" s="39"/>
      <c r="Q292" s="48"/>
    </row>
    <row r="293" spans="1:17" hidden="1" outlineLevel="2" x14ac:dyDescent="0.25">
      <c r="A293" s="46" t="s">
        <v>15</v>
      </c>
      <c r="B293" s="38" t="s">
        <v>1135</v>
      </c>
      <c r="C293" s="38" t="s">
        <v>1139</v>
      </c>
      <c r="D293" s="38" t="s">
        <v>208</v>
      </c>
      <c r="E293" s="38" t="s">
        <v>208</v>
      </c>
      <c r="F293" s="38" t="s">
        <v>1140</v>
      </c>
      <c r="G293" s="40">
        <v>1365</v>
      </c>
      <c r="H293" s="38" t="s">
        <v>208</v>
      </c>
      <c r="I293" s="38" t="s">
        <v>208</v>
      </c>
      <c r="J293" s="38" t="s">
        <v>1141</v>
      </c>
      <c r="K293" s="38" t="s">
        <v>1141</v>
      </c>
      <c r="L293" s="38" t="s">
        <v>208</v>
      </c>
      <c r="M293" s="39">
        <v>4.72</v>
      </c>
      <c r="N293" s="39" t="s">
        <v>208</v>
      </c>
      <c r="O293" s="39"/>
      <c r="Q293" s="48"/>
    </row>
    <row r="294" spans="1:17" hidden="1" outlineLevel="2" x14ac:dyDescent="0.25">
      <c r="A294" s="46" t="s">
        <v>15</v>
      </c>
      <c r="B294" s="38" t="s">
        <v>1135</v>
      </c>
      <c r="C294" s="38" t="s">
        <v>1142</v>
      </c>
      <c r="D294" s="38" t="s">
        <v>208</v>
      </c>
      <c r="E294" s="38" t="s">
        <v>208</v>
      </c>
      <c r="F294" s="38" t="s">
        <v>1143</v>
      </c>
      <c r="G294" s="40">
        <v>108152</v>
      </c>
      <c r="H294" s="38" t="s">
        <v>208</v>
      </c>
      <c r="I294" s="38" t="s">
        <v>208</v>
      </c>
      <c r="J294" s="38" t="s">
        <v>1144</v>
      </c>
      <c r="K294" s="38" t="s">
        <v>1144</v>
      </c>
      <c r="L294" s="38" t="s">
        <v>208</v>
      </c>
      <c r="M294" s="39">
        <v>0.64</v>
      </c>
      <c r="N294" s="39" t="s">
        <v>208</v>
      </c>
      <c r="O294" s="39"/>
      <c r="Q294" s="48"/>
    </row>
    <row r="295" spans="1:17" hidden="1" outlineLevel="2" x14ac:dyDescent="0.25">
      <c r="A295" s="46" t="s">
        <v>15</v>
      </c>
      <c r="B295" s="38" t="s">
        <v>1145</v>
      </c>
      <c r="C295" s="38" t="s">
        <v>1146</v>
      </c>
      <c r="D295" s="38" t="s">
        <v>208</v>
      </c>
      <c r="E295" s="38" t="s">
        <v>208</v>
      </c>
      <c r="F295" s="38" t="s">
        <v>1147</v>
      </c>
      <c r="G295" s="40">
        <v>6789</v>
      </c>
      <c r="H295" s="38" t="s">
        <v>208</v>
      </c>
      <c r="I295" s="38" t="s">
        <v>208</v>
      </c>
      <c r="J295" s="38" t="s">
        <v>1148</v>
      </c>
      <c r="K295" s="38" t="s">
        <v>1148</v>
      </c>
      <c r="L295" s="38" t="s">
        <v>208</v>
      </c>
      <c r="M295" s="39">
        <v>119.36</v>
      </c>
      <c r="N295" s="39" t="s">
        <v>208</v>
      </c>
      <c r="O295" s="39"/>
      <c r="Q295" s="48"/>
    </row>
    <row r="296" spans="1:17" hidden="1" outlineLevel="2" x14ac:dyDescent="0.25">
      <c r="A296" s="46" t="s">
        <v>15</v>
      </c>
      <c r="B296" s="38" t="s">
        <v>1145</v>
      </c>
      <c r="C296" s="38" t="s">
        <v>1149</v>
      </c>
      <c r="D296" s="38" t="s">
        <v>208</v>
      </c>
      <c r="E296" s="38" t="s">
        <v>208</v>
      </c>
      <c r="F296" s="38" t="s">
        <v>1150</v>
      </c>
      <c r="G296" s="40">
        <v>31510</v>
      </c>
      <c r="H296" s="38" t="s">
        <v>208</v>
      </c>
      <c r="I296" s="38" t="s">
        <v>208</v>
      </c>
      <c r="J296" s="38" t="s">
        <v>1151</v>
      </c>
      <c r="K296" s="38" t="s">
        <v>1151</v>
      </c>
      <c r="L296" s="38" t="s">
        <v>208</v>
      </c>
      <c r="M296" s="39">
        <v>1.0900000000000001</v>
      </c>
      <c r="N296" s="39" t="s">
        <v>208</v>
      </c>
      <c r="O296" s="39"/>
      <c r="Q296" s="48"/>
    </row>
    <row r="297" spans="1:17" hidden="1" outlineLevel="2" x14ac:dyDescent="0.25">
      <c r="A297" s="46" t="s">
        <v>15</v>
      </c>
      <c r="B297" s="38" t="s">
        <v>1145</v>
      </c>
      <c r="C297" s="38" t="s">
        <v>1152</v>
      </c>
      <c r="D297" s="38" t="s">
        <v>208</v>
      </c>
      <c r="E297" s="38" t="s">
        <v>208</v>
      </c>
      <c r="F297" s="38" t="s">
        <v>1153</v>
      </c>
      <c r="G297" s="40">
        <v>185406</v>
      </c>
      <c r="H297" s="38" t="s">
        <v>208</v>
      </c>
      <c r="I297" s="38" t="s">
        <v>208</v>
      </c>
      <c r="J297" s="38" t="s">
        <v>1154</v>
      </c>
      <c r="K297" s="38" t="s">
        <v>1154</v>
      </c>
      <c r="L297" s="38" t="s">
        <v>208</v>
      </c>
      <c r="M297" s="39">
        <v>1.58</v>
      </c>
      <c r="N297" s="39" t="s">
        <v>208</v>
      </c>
      <c r="O297" s="39"/>
      <c r="Q297" s="48"/>
    </row>
    <row r="298" spans="1:17" hidden="1" outlineLevel="2" x14ac:dyDescent="0.25">
      <c r="A298" s="46" t="s">
        <v>15</v>
      </c>
      <c r="B298" s="38" t="s">
        <v>1155</v>
      </c>
      <c r="C298" s="38" t="s">
        <v>1156</v>
      </c>
      <c r="D298" s="38" t="s">
        <v>208</v>
      </c>
      <c r="E298" s="38" t="s">
        <v>208</v>
      </c>
      <c r="F298" s="38" t="s">
        <v>1157</v>
      </c>
      <c r="G298" s="40">
        <v>6806</v>
      </c>
      <c r="H298" s="38" t="s">
        <v>208</v>
      </c>
      <c r="I298" s="38" t="s">
        <v>208</v>
      </c>
      <c r="J298" s="38" t="s">
        <v>1158</v>
      </c>
      <c r="K298" s="38" t="s">
        <v>1158</v>
      </c>
      <c r="L298" s="38" t="s">
        <v>208</v>
      </c>
      <c r="M298" s="39">
        <v>123.58</v>
      </c>
      <c r="N298" s="39" t="s">
        <v>208</v>
      </c>
      <c r="O298" s="39"/>
      <c r="Q298" s="48"/>
    </row>
    <row r="299" spans="1:17" hidden="1" outlineLevel="2" x14ac:dyDescent="0.25">
      <c r="A299" s="46" t="s">
        <v>15</v>
      </c>
      <c r="B299" s="38" t="s">
        <v>1155</v>
      </c>
      <c r="C299" s="38" t="s">
        <v>1159</v>
      </c>
      <c r="D299" s="38" t="s">
        <v>208</v>
      </c>
      <c r="E299" s="38" t="s">
        <v>208</v>
      </c>
      <c r="F299" s="38" t="s">
        <v>1160</v>
      </c>
      <c r="G299" s="40">
        <v>137231</v>
      </c>
      <c r="H299" s="38" t="s">
        <v>208</v>
      </c>
      <c r="I299" s="38" t="s">
        <v>208</v>
      </c>
      <c r="J299" s="38" t="s">
        <v>1161</v>
      </c>
      <c r="K299" s="38" t="s">
        <v>1161</v>
      </c>
      <c r="L299" s="38" t="s">
        <v>208</v>
      </c>
      <c r="M299" s="39">
        <v>9.7200000000000006</v>
      </c>
      <c r="N299" s="39" t="s">
        <v>208</v>
      </c>
      <c r="O299" s="39"/>
      <c r="Q299" s="48"/>
    </row>
    <row r="300" spans="1:17" hidden="1" outlineLevel="2" x14ac:dyDescent="0.25">
      <c r="A300" s="46" t="s">
        <v>15</v>
      </c>
      <c r="B300" s="38" t="s">
        <v>1162</v>
      </c>
      <c r="C300" s="38" t="s">
        <v>1163</v>
      </c>
      <c r="D300" s="38" t="s">
        <v>208</v>
      </c>
      <c r="E300" s="38" t="s">
        <v>208</v>
      </c>
      <c r="F300" s="38" t="s">
        <v>1164</v>
      </c>
      <c r="G300" s="40">
        <v>6877</v>
      </c>
      <c r="H300" s="38" t="s">
        <v>208</v>
      </c>
      <c r="I300" s="38" t="s">
        <v>208</v>
      </c>
      <c r="J300" s="38" t="s">
        <v>1165</v>
      </c>
      <c r="K300" s="38" t="s">
        <v>1165</v>
      </c>
      <c r="L300" s="38" t="s">
        <v>208</v>
      </c>
      <c r="M300" s="39">
        <v>119.36</v>
      </c>
      <c r="N300" s="39" t="s">
        <v>208</v>
      </c>
      <c r="O300" s="39"/>
      <c r="Q300" s="48"/>
    </row>
    <row r="301" spans="1:17" hidden="1" outlineLevel="2" x14ac:dyDescent="0.25">
      <c r="A301" s="46" t="s">
        <v>15</v>
      </c>
      <c r="B301" s="38" t="s">
        <v>1162</v>
      </c>
      <c r="C301" s="38" t="s">
        <v>1166</v>
      </c>
      <c r="D301" s="38" t="s">
        <v>208</v>
      </c>
      <c r="E301" s="38" t="s">
        <v>208</v>
      </c>
      <c r="F301" s="38" t="s">
        <v>1167</v>
      </c>
      <c r="G301" s="40">
        <v>6878</v>
      </c>
      <c r="H301" s="38" t="s">
        <v>208</v>
      </c>
      <c r="I301" s="38" t="s">
        <v>208</v>
      </c>
      <c r="J301" s="38" t="s">
        <v>1168</v>
      </c>
      <c r="K301" s="38" t="s">
        <v>1168</v>
      </c>
      <c r="L301" s="38" t="s">
        <v>208</v>
      </c>
      <c r="M301" s="39">
        <v>119.36</v>
      </c>
      <c r="N301" s="39" t="s">
        <v>208</v>
      </c>
      <c r="O301" s="39"/>
      <c r="Q301" s="48"/>
    </row>
    <row r="302" spans="1:17" hidden="1" outlineLevel="2" x14ac:dyDescent="0.25">
      <c r="A302" s="46" t="s">
        <v>15</v>
      </c>
      <c r="B302" s="38" t="s">
        <v>1169</v>
      </c>
      <c r="C302" s="38" t="s">
        <v>1170</v>
      </c>
      <c r="D302" s="38" t="s">
        <v>208</v>
      </c>
      <c r="E302" s="38" t="s">
        <v>208</v>
      </c>
      <c r="F302" s="38" t="s">
        <v>1171</v>
      </c>
      <c r="G302" s="40">
        <v>96</v>
      </c>
      <c r="H302" s="38" t="s">
        <v>208</v>
      </c>
      <c r="I302" s="38" t="s">
        <v>208</v>
      </c>
      <c r="J302" s="38" t="s">
        <v>1172</v>
      </c>
      <c r="K302" s="38" t="s">
        <v>1172</v>
      </c>
      <c r="L302" s="38" t="s">
        <v>208</v>
      </c>
      <c r="M302" s="39">
        <v>0.8</v>
      </c>
      <c r="N302" s="39" t="s">
        <v>208</v>
      </c>
      <c r="O302" s="39"/>
      <c r="Q302" s="48"/>
    </row>
    <row r="303" spans="1:17" hidden="1" outlineLevel="2" x14ac:dyDescent="0.25">
      <c r="A303" s="46" t="s">
        <v>15</v>
      </c>
      <c r="B303" s="38" t="s">
        <v>1173</v>
      </c>
      <c r="C303" s="38" t="s">
        <v>1174</v>
      </c>
      <c r="D303" s="38" t="s">
        <v>208</v>
      </c>
      <c r="E303" s="38" t="s">
        <v>208</v>
      </c>
      <c r="F303" s="38" t="s">
        <v>1175</v>
      </c>
      <c r="G303" s="40">
        <v>109582</v>
      </c>
      <c r="H303" s="38" t="s">
        <v>208</v>
      </c>
      <c r="I303" s="38" t="s">
        <v>208</v>
      </c>
      <c r="J303" s="38" t="s">
        <v>1176</v>
      </c>
      <c r="K303" s="38" t="s">
        <v>1176</v>
      </c>
      <c r="L303" s="38" t="s">
        <v>208</v>
      </c>
      <c r="M303" s="39">
        <v>0.54</v>
      </c>
      <c r="N303" s="39" t="s">
        <v>208</v>
      </c>
      <c r="O303" s="39"/>
      <c r="Q303" s="48"/>
    </row>
    <row r="304" spans="1:17" hidden="1" outlineLevel="2" x14ac:dyDescent="0.25">
      <c r="A304" s="46" t="s">
        <v>15</v>
      </c>
      <c r="B304" s="38" t="s">
        <v>1173</v>
      </c>
      <c r="C304" s="38" t="s">
        <v>1177</v>
      </c>
      <c r="D304" s="38" t="s">
        <v>208</v>
      </c>
      <c r="E304" s="38" t="s">
        <v>208</v>
      </c>
      <c r="F304" s="38" t="s">
        <v>1178</v>
      </c>
      <c r="G304" s="40">
        <v>13995</v>
      </c>
      <c r="H304" s="38" t="s">
        <v>208</v>
      </c>
      <c r="I304" s="38" t="s">
        <v>208</v>
      </c>
      <c r="J304" s="38" t="s">
        <v>1179</v>
      </c>
      <c r="K304" s="38" t="s">
        <v>1179</v>
      </c>
      <c r="L304" s="38" t="s">
        <v>208</v>
      </c>
      <c r="M304" s="39">
        <v>8.02</v>
      </c>
      <c r="N304" s="39" t="s">
        <v>208</v>
      </c>
      <c r="O304" s="39"/>
      <c r="Q304" s="48"/>
    </row>
    <row r="305" spans="1:17" hidden="1" outlineLevel="2" x14ac:dyDescent="0.25">
      <c r="A305" s="46" t="s">
        <v>15</v>
      </c>
      <c r="B305" s="38" t="s">
        <v>1180</v>
      </c>
      <c r="C305" s="38" t="s">
        <v>1181</v>
      </c>
      <c r="D305" s="38" t="s">
        <v>208</v>
      </c>
      <c r="E305" s="38" t="s">
        <v>208</v>
      </c>
      <c r="F305" s="38" t="s">
        <v>1182</v>
      </c>
      <c r="G305" s="40">
        <v>6971</v>
      </c>
      <c r="H305" s="38" t="s">
        <v>208</v>
      </c>
      <c r="I305" s="38" t="s">
        <v>208</v>
      </c>
      <c r="J305" s="38" t="s">
        <v>1183</v>
      </c>
      <c r="K305" s="38" t="s">
        <v>1183</v>
      </c>
      <c r="L305" s="38" t="s">
        <v>208</v>
      </c>
      <c r="M305" s="39">
        <v>123.58</v>
      </c>
      <c r="N305" s="39" t="s">
        <v>208</v>
      </c>
      <c r="O305" s="39"/>
      <c r="Q305" s="48"/>
    </row>
    <row r="306" spans="1:17" hidden="1" outlineLevel="2" x14ac:dyDescent="0.25">
      <c r="A306" s="46" t="s">
        <v>15</v>
      </c>
      <c r="B306" s="38" t="s">
        <v>1180</v>
      </c>
      <c r="C306" s="38" t="s">
        <v>1184</v>
      </c>
      <c r="D306" s="38" t="s">
        <v>208</v>
      </c>
      <c r="E306" s="38" t="s">
        <v>208</v>
      </c>
      <c r="F306" s="38" t="s">
        <v>1185</v>
      </c>
      <c r="G306" s="40">
        <v>298874</v>
      </c>
      <c r="H306" s="38" t="s">
        <v>208</v>
      </c>
      <c r="I306" s="38" t="s">
        <v>208</v>
      </c>
      <c r="J306" s="38" t="s">
        <v>1186</v>
      </c>
      <c r="K306" s="38" t="s">
        <v>1186</v>
      </c>
      <c r="L306" s="38" t="s">
        <v>208</v>
      </c>
      <c r="M306" s="39">
        <v>0.75</v>
      </c>
      <c r="N306" s="39" t="s">
        <v>208</v>
      </c>
      <c r="O306" s="39"/>
      <c r="Q306" s="48"/>
    </row>
    <row r="307" spans="1:17" hidden="1" outlineLevel="2" x14ac:dyDescent="0.25">
      <c r="A307" s="46" t="s">
        <v>15</v>
      </c>
      <c r="B307" s="38" t="s">
        <v>1187</v>
      </c>
      <c r="C307" s="38" t="s">
        <v>1188</v>
      </c>
      <c r="D307" s="38" t="s">
        <v>208</v>
      </c>
      <c r="E307" s="38" t="s">
        <v>208</v>
      </c>
      <c r="F307" s="38" t="s">
        <v>1189</v>
      </c>
      <c r="G307" s="40">
        <v>6934</v>
      </c>
      <c r="H307" s="38" t="s">
        <v>208</v>
      </c>
      <c r="I307" s="38" t="s">
        <v>208</v>
      </c>
      <c r="J307" s="38" t="s">
        <v>1190</v>
      </c>
      <c r="K307" s="38" t="s">
        <v>1190</v>
      </c>
      <c r="L307" s="38" t="s">
        <v>208</v>
      </c>
      <c r="M307" s="39">
        <v>14.4</v>
      </c>
      <c r="N307" s="39" t="s">
        <v>208</v>
      </c>
      <c r="O307" s="39"/>
      <c r="Q307" s="48"/>
    </row>
    <row r="308" spans="1:17" hidden="1" outlineLevel="2" x14ac:dyDescent="0.25">
      <c r="A308" s="46" t="s">
        <v>15</v>
      </c>
      <c r="B308" s="38" t="s">
        <v>1191</v>
      </c>
      <c r="C308" s="38" t="s">
        <v>1192</v>
      </c>
      <c r="D308" s="38" t="s">
        <v>208</v>
      </c>
      <c r="E308" s="38" t="s">
        <v>208</v>
      </c>
      <c r="F308" s="40">
        <v>22081</v>
      </c>
      <c r="G308" s="40">
        <v>22081</v>
      </c>
      <c r="H308" s="38" t="s">
        <v>208</v>
      </c>
      <c r="I308" s="38" t="s">
        <v>208</v>
      </c>
      <c r="J308" s="38" t="s">
        <v>1193</v>
      </c>
      <c r="K308" s="38" t="s">
        <v>1193</v>
      </c>
      <c r="L308" s="38" t="s">
        <v>208</v>
      </c>
      <c r="M308" s="39" t="s">
        <v>208</v>
      </c>
      <c r="N308" s="39">
        <v>1712.57</v>
      </c>
      <c r="O308" s="39"/>
      <c r="Q308" s="48"/>
    </row>
    <row r="309" spans="1:17" hidden="1" outlineLevel="2" x14ac:dyDescent="0.25">
      <c r="A309" s="46" t="s">
        <v>15</v>
      </c>
      <c r="B309" s="38" t="s">
        <v>1191</v>
      </c>
      <c r="C309" s="38" t="s">
        <v>1194</v>
      </c>
      <c r="D309" s="38" t="s">
        <v>208</v>
      </c>
      <c r="E309" s="38" t="s">
        <v>208</v>
      </c>
      <c r="F309" s="40">
        <v>22138</v>
      </c>
      <c r="G309" s="40">
        <v>22138</v>
      </c>
      <c r="H309" s="38" t="s">
        <v>208</v>
      </c>
      <c r="I309" s="38" t="s">
        <v>208</v>
      </c>
      <c r="J309" s="38" t="s">
        <v>1195</v>
      </c>
      <c r="K309" s="38" t="s">
        <v>1195</v>
      </c>
      <c r="L309" s="38" t="s">
        <v>208</v>
      </c>
      <c r="M309" s="39">
        <v>0.05</v>
      </c>
      <c r="N309" s="39" t="s">
        <v>208</v>
      </c>
      <c r="O309" s="39"/>
      <c r="Q309" s="48"/>
    </row>
    <row r="310" spans="1:17" outlineLevel="1" collapsed="1" x14ac:dyDescent="0.25">
      <c r="A310" s="47" t="s">
        <v>3194</v>
      </c>
      <c r="B310" s="38"/>
      <c r="C310" s="38"/>
      <c r="D310" s="38"/>
      <c r="E310" s="38"/>
      <c r="F310" s="40"/>
      <c r="G310" s="40"/>
      <c r="H310" s="38"/>
      <c r="I310" s="38"/>
      <c r="J310" s="38"/>
      <c r="K310" s="38"/>
      <c r="L310" s="38"/>
      <c r="M310" s="39">
        <f>SUBTOTAL(9,M250:M309)</f>
        <v>1712.5699999999997</v>
      </c>
      <c r="N310" s="39">
        <f>SUBTOTAL(9,N250:N309)-N308</f>
        <v>0</v>
      </c>
      <c r="O310" s="39"/>
      <c r="P310" s="41">
        <f>+M310-N310</f>
        <v>1712.5699999999997</v>
      </c>
      <c r="Q310" s="48">
        <f>+P310*100/12</f>
        <v>14271.416666666664</v>
      </c>
    </row>
    <row r="311" spans="1:17" outlineLevel="1" x14ac:dyDescent="0.25">
      <c r="B311" s="38" t="s">
        <v>208</v>
      </c>
      <c r="C311" s="38" t="s">
        <v>208</v>
      </c>
      <c r="D311" s="38" t="s">
        <v>208</v>
      </c>
      <c r="E311" s="38" t="s">
        <v>208</v>
      </c>
      <c r="F311" s="38" t="s">
        <v>208</v>
      </c>
      <c r="G311" s="38" t="s">
        <v>208</v>
      </c>
      <c r="H311" s="38" t="s">
        <v>208</v>
      </c>
      <c r="I311" s="38" t="s">
        <v>1196</v>
      </c>
      <c r="J311" s="38" t="s">
        <v>208</v>
      </c>
      <c r="K311" s="38" t="s">
        <v>208</v>
      </c>
      <c r="L311" s="38" t="s">
        <v>208</v>
      </c>
      <c r="M311" s="39">
        <v>1712.57</v>
      </c>
      <c r="N311" s="39">
        <f>1712.57-N308</f>
        <v>0</v>
      </c>
      <c r="O311" s="39"/>
      <c r="P311" s="41"/>
      <c r="Q311" s="48"/>
    </row>
    <row r="312" spans="1:17" hidden="1" outlineLevel="2" x14ac:dyDescent="0.25">
      <c r="A312" s="46" t="s">
        <v>16</v>
      </c>
      <c r="B312" s="38" t="s">
        <v>1197</v>
      </c>
      <c r="C312" s="38" t="s">
        <v>1198</v>
      </c>
      <c r="D312" s="38" t="s">
        <v>208</v>
      </c>
      <c r="E312" s="38" t="s">
        <v>208</v>
      </c>
      <c r="F312" s="38" t="s">
        <v>1199</v>
      </c>
      <c r="G312" s="40">
        <v>7370662</v>
      </c>
      <c r="H312" s="38" t="s">
        <v>208</v>
      </c>
      <c r="I312" s="38" t="s">
        <v>208</v>
      </c>
      <c r="J312" s="38" t="s">
        <v>1200</v>
      </c>
      <c r="K312" s="38" t="s">
        <v>1200</v>
      </c>
      <c r="L312" s="38" t="s">
        <v>208</v>
      </c>
      <c r="M312" s="39">
        <v>7.07</v>
      </c>
      <c r="N312" s="39" t="s">
        <v>208</v>
      </c>
      <c r="O312" s="39"/>
      <c r="Q312" s="48"/>
    </row>
    <row r="313" spans="1:17" hidden="1" outlineLevel="2" x14ac:dyDescent="0.25">
      <c r="A313" s="46" t="s">
        <v>16</v>
      </c>
      <c r="B313" s="38" t="s">
        <v>1197</v>
      </c>
      <c r="C313" s="38" t="s">
        <v>1201</v>
      </c>
      <c r="D313" s="38" t="s">
        <v>208</v>
      </c>
      <c r="E313" s="38" t="s">
        <v>208</v>
      </c>
      <c r="F313" s="38" t="s">
        <v>1202</v>
      </c>
      <c r="G313" s="40">
        <v>7538145</v>
      </c>
      <c r="H313" s="38" t="s">
        <v>208</v>
      </c>
      <c r="I313" s="38" t="s">
        <v>208</v>
      </c>
      <c r="J313" s="38" t="s">
        <v>1203</v>
      </c>
      <c r="K313" s="38" t="s">
        <v>1203</v>
      </c>
      <c r="L313" s="38" t="s">
        <v>208</v>
      </c>
      <c r="M313" s="39">
        <v>2.83</v>
      </c>
      <c r="N313" s="39" t="s">
        <v>208</v>
      </c>
      <c r="O313" s="39"/>
      <c r="Q313" s="48"/>
    </row>
    <row r="314" spans="1:17" hidden="1" outlineLevel="2" x14ac:dyDescent="0.25">
      <c r="A314" s="46" t="s">
        <v>16</v>
      </c>
      <c r="B314" s="38" t="s">
        <v>1204</v>
      </c>
      <c r="C314" s="38" t="s">
        <v>1205</v>
      </c>
      <c r="D314" s="38" t="s">
        <v>208</v>
      </c>
      <c r="E314" s="38" t="s">
        <v>208</v>
      </c>
      <c r="F314" s="38" t="s">
        <v>1206</v>
      </c>
      <c r="G314" s="40">
        <v>7030</v>
      </c>
      <c r="H314" s="38" t="s">
        <v>208</v>
      </c>
      <c r="I314" s="38" t="s">
        <v>208</v>
      </c>
      <c r="J314" s="38" t="s">
        <v>1207</v>
      </c>
      <c r="K314" s="38" t="s">
        <v>1207</v>
      </c>
      <c r="L314" s="38" t="s">
        <v>208</v>
      </c>
      <c r="M314" s="39">
        <v>119.36</v>
      </c>
      <c r="N314" s="39" t="s">
        <v>208</v>
      </c>
      <c r="O314" s="39"/>
      <c r="Q314" s="48"/>
    </row>
    <row r="315" spans="1:17" hidden="1" outlineLevel="2" x14ac:dyDescent="0.25">
      <c r="A315" s="46" t="s">
        <v>16</v>
      </c>
      <c r="B315" s="38" t="s">
        <v>1204</v>
      </c>
      <c r="C315" s="38" t="s">
        <v>1208</v>
      </c>
      <c r="D315" s="38" t="s">
        <v>208</v>
      </c>
      <c r="E315" s="38" t="s">
        <v>208</v>
      </c>
      <c r="F315" s="38" t="s">
        <v>1209</v>
      </c>
      <c r="G315" s="40">
        <v>7041</v>
      </c>
      <c r="H315" s="38" t="s">
        <v>208</v>
      </c>
      <c r="I315" s="38" t="s">
        <v>208</v>
      </c>
      <c r="J315" s="38" t="s">
        <v>1210</v>
      </c>
      <c r="K315" s="38" t="s">
        <v>1210</v>
      </c>
      <c r="L315" s="38" t="s">
        <v>208</v>
      </c>
      <c r="M315" s="39">
        <v>119.36</v>
      </c>
      <c r="N315" s="39" t="s">
        <v>208</v>
      </c>
      <c r="O315" s="39"/>
      <c r="Q315" s="48"/>
    </row>
    <row r="316" spans="1:17" hidden="1" outlineLevel="2" x14ac:dyDescent="0.25">
      <c r="A316" s="46" t="s">
        <v>16</v>
      </c>
      <c r="B316" s="38" t="s">
        <v>1204</v>
      </c>
      <c r="C316" s="38" t="s">
        <v>1211</v>
      </c>
      <c r="D316" s="38" t="s">
        <v>208</v>
      </c>
      <c r="E316" s="38" t="s">
        <v>208</v>
      </c>
      <c r="F316" s="38" t="s">
        <v>1212</v>
      </c>
      <c r="G316" s="40">
        <v>419000</v>
      </c>
      <c r="H316" s="38" t="s">
        <v>208</v>
      </c>
      <c r="I316" s="38" t="s">
        <v>208</v>
      </c>
      <c r="J316" s="38" t="s">
        <v>1213</v>
      </c>
      <c r="K316" s="38" t="s">
        <v>1213</v>
      </c>
      <c r="L316" s="38" t="s">
        <v>208</v>
      </c>
      <c r="M316" s="39">
        <v>0.54</v>
      </c>
      <c r="N316" s="39" t="s">
        <v>208</v>
      </c>
      <c r="O316" s="39"/>
      <c r="Q316" s="48"/>
    </row>
    <row r="317" spans="1:17" hidden="1" outlineLevel="2" x14ac:dyDescent="0.25">
      <c r="A317" s="46" t="s">
        <v>16</v>
      </c>
      <c r="B317" s="38" t="s">
        <v>1204</v>
      </c>
      <c r="C317" s="38" t="s">
        <v>1214</v>
      </c>
      <c r="D317" s="38" t="s">
        <v>208</v>
      </c>
      <c r="E317" s="38" t="s">
        <v>208</v>
      </c>
      <c r="F317" s="38" t="s">
        <v>1215</v>
      </c>
      <c r="G317" s="40">
        <v>36372</v>
      </c>
      <c r="H317" s="38" t="s">
        <v>208</v>
      </c>
      <c r="I317" s="38" t="s">
        <v>208</v>
      </c>
      <c r="J317" s="38" t="s">
        <v>1216</v>
      </c>
      <c r="K317" s="38" t="s">
        <v>1216</v>
      </c>
      <c r="L317" s="38" t="s">
        <v>208</v>
      </c>
      <c r="M317" s="39">
        <v>19.12</v>
      </c>
      <c r="N317" s="39" t="s">
        <v>208</v>
      </c>
      <c r="O317" s="39"/>
      <c r="Q317" s="48"/>
    </row>
    <row r="318" spans="1:17" hidden="1" outlineLevel="2" x14ac:dyDescent="0.25">
      <c r="A318" s="46" t="s">
        <v>16</v>
      </c>
      <c r="B318" s="38" t="s">
        <v>1204</v>
      </c>
      <c r="C318" s="38" t="s">
        <v>1217</v>
      </c>
      <c r="D318" s="38" t="s">
        <v>208</v>
      </c>
      <c r="E318" s="38" t="s">
        <v>208</v>
      </c>
      <c r="F318" s="38" t="s">
        <v>1218</v>
      </c>
      <c r="G318" s="40">
        <v>36381</v>
      </c>
      <c r="H318" s="38" t="s">
        <v>208</v>
      </c>
      <c r="I318" s="38" t="s">
        <v>208</v>
      </c>
      <c r="J318" s="38" t="s">
        <v>1219</v>
      </c>
      <c r="K318" s="38" t="s">
        <v>1219</v>
      </c>
      <c r="L318" s="38" t="s">
        <v>208</v>
      </c>
      <c r="M318" s="39">
        <v>9.1300000000000008</v>
      </c>
      <c r="N318" s="39" t="s">
        <v>208</v>
      </c>
      <c r="O318" s="39"/>
      <c r="Q318" s="48"/>
    </row>
    <row r="319" spans="1:17" hidden="1" outlineLevel="2" x14ac:dyDescent="0.25">
      <c r="A319" s="46" t="s">
        <v>16</v>
      </c>
      <c r="B319" s="38" t="s">
        <v>1204</v>
      </c>
      <c r="C319" s="38" t="s">
        <v>1220</v>
      </c>
      <c r="D319" s="38" t="s">
        <v>208</v>
      </c>
      <c r="E319" s="38" t="s">
        <v>208</v>
      </c>
      <c r="F319" s="38" t="s">
        <v>1221</v>
      </c>
      <c r="G319" s="40">
        <v>1014998</v>
      </c>
      <c r="H319" s="38" t="s">
        <v>208</v>
      </c>
      <c r="I319" s="38" t="s">
        <v>208</v>
      </c>
      <c r="J319" s="38" t="s">
        <v>1222</v>
      </c>
      <c r="K319" s="38" t="s">
        <v>1222</v>
      </c>
      <c r="L319" s="38" t="s">
        <v>208</v>
      </c>
      <c r="M319" s="39">
        <v>3</v>
      </c>
      <c r="N319" s="39" t="s">
        <v>208</v>
      </c>
      <c r="O319" s="39"/>
      <c r="Q319" s="48"/>
    </row>
    <row r="320" spans="1:17" hidden="1" outlineLevel="2" x14ac:dyDescent="0.25">
      <c r="A320" s="46" t="s">
        <v>16</v>
      </c>
      <c r="B320" s="38" t="s">
        <v>1204</v>
      </c>
      <c r="C320" s="38" t="s">
        <v>1223</v>
      </c>
      <c r="D320" s="38" t="s">
        <v>208</v>
      </c>
      <c r="E320" s="38" t="s">
        <v>208</v>
      </c>
      <c r="F320" s="38" t="s">
        <v>1224</v>
      </c>
      <c r="G320" s="40">
        <v>7054</v>
      </c>
      <c r="H320" s="38" t="s">
        <v>208</v>
      </c>
      <c r="I320" s="38" t="s">
        <v>208</v>
      </c>
      <c r="J320" s="38" t="s">
        <v>1225</v>
      </c>
      <c r="K320" s="38" t="s">
        <v>1225</v>
      </c>
      <c r="L320" s="38" t="s">
        <v>208</v>
      </c>
      <c r="M320" s="39">
        <v>127.8</v>
      </c>
      <c r="N320" s="39" t="s">
        <v>208</v>
      </c>
      <c r="O320" s="39"/>
      <c r="Q320" s="48"/>
    </row>
    <row r="321" spans="1:17" hidden="1" outlineLevel="2" x14ac:dyDescent="0.25">
      <c r="A321" s="46" t="s">
        <v>16</v>
      </c>
      <c r="B321" s="38" t="s">
        <v>1226</v>
      </c>
      <c r="C321" s="38" t="s">
        <v>1227</v>
      </c>
      <c r="D321" s="38" t="s">
        <v>208</v>
      </c>
      <c r="E321" s="38" t="s">
        <v>208</v>
      </c>
      <c r="F321" s="38" t="s">
        <v>1228</v>
      </c>
      <c r="G321" s="40">
        <v>93198894</v>
      </c>
      <c r="H321" s="38" t="s">
        <v>208</v>
      </c>
      <c r="I321" s="38" t="s">
        <v>208</v>
      </c>
      <c r="J321" s="38" t="s">
        <v>1229</v>
      </c>
      <c r="K321" s="38" t="s">
        <v>1229</v>
      </c>
      <c r="L321" s="38" t="s">
        <v>208</v>
      </c>
      <c r="M321" s="39">
        <v>2.09</v>
      </c>
      <c r="N321" s="39" t="s">
        <v>208</v>
      </c>
      <c r="O321" s="39"/>
      <c r="Q321" s="48"/>
    </row>
    <row r="322" spans="1:17" hidden="1" outlineLevel="2" x14ac:dyDescent="0.25">
      <c r="A322" s="46" t="s">
        <v>16</v>
      </c>
      <c r="B322" s="38" t="s">
        <v>1226</v>
      </c>
      <c r="C322" s="38" t="s">
        <v>1230</v>
      </c>
      <c r="D322" s="38" t="s">
        <v>208</v>
      </c>
      <c r="E322" s="38" t="s">
        <v>208</v>
      </c>
      <c r="F322" s="38" t="s">
        <v>1231</v>
      </c>
      <c r="G322" s="40">
        <v>93374838</v>
      </c>
      <c r="H322" s="38" t="s">
        <v>208</v>
      </c>
      <c r="I322" s="38" t="s">
        <v>208</v>
      </c>
      <c r="J322" s="38" t="s">
        <v>1232</v>
      </c>
      <c r="K322" s="38" t="s">
        <v>1232</v>
      </c>
      <c r="L322" s="38" t="s">
        <v>208</v>
      </c>
      <c r="M322" s="39">
        <v>2.02</v>
      </c>
      <c r="N322" s="39" t="s">
        <v>208</v>
      </c>
      <c r="O322" s="39"/>
      <c r="Q322" s="48"/>
    </row>
    <row r="323" spans="1:17" hidden="1" outlineLevel="2" x14ac:dyDescent="0.25">
      <c r="A323" s="46" t="s">
        <v>16</v>
      </c>
      <c r="B323" s="38" t="s">
        <v>1226</v>
      </c>
      <c r="C323" s="38" t="s">
        <v>1233</v>
      </c>
      <c r="D323" s="38" t="s">
        <v>208</v>
      </c>
      <c r="E323" s="38" t="s">
        <v>208</v>
      </c>
      <c r="F323" s="38" t="s">
        <v>1234</v>
      </c>
      <c r="G323" s="40">
        <v>93198893</v>
      </c>
      <c r="H323" s="38" t="s">
        <v>208</v>
      </c>
      <c r="I323" s="38" t="s">
        <v>208</v>
      </c>
      <c r="J323" s="38" t="s">
        <v>1235</v>
      </c>
      <c r="K323" s="38" t="s">
        <v>1235</v>
      </c>
      <c r="L323" s="38" t="s">
        <v>208</v>
      </c>
      <c r="M323" s="39">
        <v>1.72</v>
      </c>
      <c r="N323" s="39" t="s">
        <v>208</v>
      </c>
      <c r="O323" s="39"/>
      <c r="Q323" s="48"/>
    </row>
    <row r="324" spans="1:17" hidden="1" outlineLevel="2" x14ac:dyDescent="0.25">
      <c r="A324" s="46" t="s">
        <v>16</v>
      </c>
      <c r="B324" s="38" t="s">
        <v>1226</v>
      </c>
      <c r="C324" s="38" t="s">
        <v>1236</v>
      </c>
      <c r="D324" s="38" t="s">
        <v>208</v>
      </c>
      <c r="E324" s="38" t="s">
        <v>208</v>
      </c>
      <c r="F324" s="38" t="s">
        <v>1237</v>
      </c>
      <c r="G324" s="40">
        <v>93198895</v>
      </c>
      <c r="H324" s="38" t="s">
        <v>208</v>
      </c>
      <c r="I324" s="38" t="s">
        <v>208</v>
      </c>
      <c r="J324" s="38" t="s">
        <v>1238</v>
      </c>
      <c r="K324" s="38" t="s">
        <v>1238</v>
      </c>
      <c r="L324" s="38" t="s">
        <v>208</v>
      </c>
      <c r="M324" s="39">
        <v>2.36</v>
      </c>
      <c r="N324" s="39" t="s">
        <v>208</v>
      </c>
      <c r="O324" s="39"/>
      <c r="Q324" s="48"/>
    </row>
    <row r="325" spans="1:17" hidden="1" outlineLevel="2" x14ac:dyDescent="0.25">
      <c r="A325" s="46" t="s">
        <v>16</v>
      </c>
      <c r="B325" s="38" t="s">
        <v>1239</v>
      </c>
      <c r="C325" s="38" t="s">
        <v>1240</v>
      </c>
      <c r="D325" s="38" t="s">
        <v>208</v>
      </c>
      <c r="E325" s="38" t="s">
        <v>208</v>
      </c>
      <c r="F325" s="38" t="s">
        <v>1241</v>
      </c>
      <c r="G325" s="40">
        <v>7072</v>
      </c>
      <c r="H325" s="38" t="s">
        <v>208</v>
      </c>
      <c r="I325" s="38" t="s">
        <v>208</v>
      </c>
      <c r="J325" s="38" t="s">
        <v>1242</v>
      </c>
      <c r="K325" s="38" t="s">
        <v>1242</v>
      </c>
      <c r="L325" s="38" t="s">
        <v>208</v>
      </c>
      <c r="M325" s="39">
        <v>72.459999999999994</v>
      </c>
      <c r="N325" s="39" t="s">
        <v>208</v>
      </c>
      <c r="O325" s="39"/>
      <c r="Q325" s="48"/>
    </row>
    <row r="326" spans="1:17" hidden="1" outlineLevel="2" x14ac:dyDescent="0.25">
      <c r="A326" s="46" t="s">
        <v>16</v>
      </c>
      <c r="B326" s="38" t="s">
        <v>1239</v>
      </c>
      <c r="C326" s="38" t="s">
        <v>1243</v>
      </c>
      <c r="D326" s="38" t="s">
        <v>208</v>
      </c>
      <c r="E326" s="38" t="s">
        <v>208</v>
      </c>
      <c r="F326" s="38" t="s">
        <v>1244</v>
      </c>
      <c r="G326" s="40">
        <v>2385</v>
      </c>
      <c r="H326" s="38" t="s">
        <v>208</v>
      </c>
      <c r="I326" s="38" t="s">
        <v>208</v>
      </c>
      <c r="J326" s="38" t="s">
        <v>1245</v>
      </c>
      <c r="K326" s="38" t="s">
        <v>1245</v>
      </c>
      <c r="L326" s="38" t="s">
        <v>208</v>
      </c>
      <c r="M326" s="39">
        <v>24</v>
      </c>
      <c r="N326" s="39" t="s">
        <v>208</v>
      </c>
      <c r="O326" s="39"/>
      <c r="Q326" s="48"/>
    </row>
    <row r="327" spans="1:17" hidden="1" outlineLevel="2" x14ac:dyDescent="0.25">
      <c r="A327" s="46" t="s">
        <v>16</v>
      </c>
      <c r="B327" s="38" t="s">
        <v>1239</v>
      </c>
      <c r="C327" s="38" t="s">
        <v>1246</v>
      </c>
      <c r="D327" s="38" t="s">
        <v>208</v>
      </c>
      <c r="E327" s="38" t="s">
        <v>208</v>
      </c>
      <c r="F327" s="38" t="s">
        <v>1247</v>
      </c>
      <c r="G327" s="40">
        <v>2393</v>
      </c>
      <c r="H327" s="38" t="s">
        <v>208</v>
      </c>
      <c r="I327" s="38" t="s">
        <v>208</v>
      </c>
      <c r="J327" s="38" t="s">
        <v>1248</v>
      </c>
      <c r="K327" s="38" t="s">
        <v>1248</v>
      </c>
      <c r="L327" s="38" t="s">
        <v>208</v>
      </c>
      <c r="M327" s="39">
        <v>36</v>
      </c>
      <c r="N327" s="39" t="s">
        <v>208</v>
      </c>
      <c r="O327" s="39"/>
      <c r="Q327" s="48"/>
    </row>
    <row r="328" spans="1:17" hidden="1" outlineLevel="2" x14ac:dyDescent="0.25">
      <c r="A328" s="46" t="s">
        <v>16</v>
      </c>
      <c r="B328" s="38" t="s">
        <v>1249</v>
      </c>
      <c r="C328" s="38" t="s">
        <v>1250</v>
      </c>
      <c r="D328" s="38" t="s">
        <v>208</v>
      </c>
      <c r="E328" s="38" t="s">
        <v>208</v>
      </c>
      <c r="F328" s="38" t="s">
        <v>1251</v>
      </c>
      <c r="G328" s="40">
        <v>2452</v>
      </c>
      <c r="H328" s="38" t="s">
        <v>208</v>
      </c>
      <c r="I328" s="38" t="s">
        <v>208</v>
      </c>
      <c r="J328" s="38" t="s">
        <v>1252</v>
      </c>
      <c r="K328" s="38" t="s">
        <v>1252</v>
      </c>
      <c r="L328" s="38" t="s">
        <v>208</v>
      </c>
      <c r="M328" s="39">
        <v>6.78</v>
      </c>
      <c r="N328" s="39" t="s">
        <v>208</v>
      </c>
      <c r="O328" s="39"/>
      <c r="Q328" s="48"/>
    </row>
    <row r="329" spans="1:17" hidden="1" outlineLevel="2" x14ac:dyDescent="0.25">
      <c r="A329" s="46" t="s">
        <v>16</v>
      </c>
      <c r="B329" s="38" t="s">
        <v>1249</v>
      </c>
      <c r="C329" s="38" t="s">
        <v>1253</v>
      </c>
      <c r="D329" s="38" t="s">
        <v>208</v>
      </c>
      <c r="E329" s="38" t="s">
        <v>208</v>
      </c>
      <c r="F329" s="38" t="s">
        <v>1254</v>
      </c>
      <c r="G329" s="40">
        <v>7129</v>
      </c>
      <c r="H329" s="38" t="s">
        <v>208</v>
      </c>
      <c r="I329" s="38" t="s">
        <v>208</v>
      </c>
      <c r="J329" s="38" t="s">
        <v>1255</v>
      </c>
      <c r="K329" s="38" t="s">
        <v>1255</v>
      </c>
      <c r="L329" s="38" t="s">
        <v>208</v>
      </c>
      <c r="M329" s="39">
        <v>119.36</v>
      </c>
      <c r="N329" s="39" t="s">
        <v>208</v>
      </c>
      <c r="O329" s="39"/>
      <c r="Q329" s="48"/>
    </row>
    <row r="330" spans="1:17" hidden="1" outlineLevel="2" x14ac:dyDescent="0.25">
      <c r="A330" s="46" t="s">
        <v>16</v>
      </c>
      <c r="B330" s="38" t="s">
        <v>1249</v>
      </c>
      <c r="C330" s="38" t="s">
        <v>1256</v>
      </c>
      <c r="D330" s="38" t="s">
        <v>208</v>
      </c>
      <c r="E330" s="38" t="s">
        <v>208</v>
      </c>
      <c r="F330" s="38" t="s">
        <v>1257</v>
      </c>
      <c r="G330" s="40">
        <v>42923</v>
      </c>
      <c r="H330" s="38" t="s">
        <v>208</v>
      </c>
      <c r="I330" s="38" t="s">
        <v>208</v>
      </c>
      <c r="J330" s="38" t="s">
        <v>1258</v>
      </c>
      <c r="K330" s="38" t="s">
        <v>1258</v>
      </c>
      <c r="L330" s="38" t="s">
        <v>208</v>
      </c>
      <c r="M330" s="39">
        <v>12.29</v>
      </c>
      <c r="N330" s="39" t="s">
        <v>208</v>
      </c>
      <c r="O330" s="39"/>
      <c r="Q330" s="48"/>
    </row>
    <row r="331" spans="1:17" hidden="1" outlineLevel="2" x14ac:dyDescent="0.25">
      <c r="A331" s="46" t="s">
        <v>16</v>
      </c>
      <c r="B331" s="38" t="s">
        <v>1259</v>
      </c>
      <c r="C331" s="38" t="s">
        <v>1260</v>
      </c>
      <c r="D331" s="38" t="s">
        <v>208</v>
      </c>
      <c r="E331" s="38" t="s">
        <v>208</v>
      </c>
      <c r="F331" s="38" t="s">
        <v>1261</v>
      </c>
      <c r="G331" s="40">
        <v>95353</v>
      </c>
      <c r="H331" s="38" t="s">
        <v>208</v>
      </c>
      <c r="I331" s="38" t="s">
        <v>208</v>
      </c>
      <c r="J331" s="38" t="s">
        <v>1262</v>
      </c>
      <c r="K331" s="38" t="s">
        <v>1262</v>
      </c>
      <c r="L331" s="38" t="s">
        <v>208</v>
      </c>
      <c r="M331" s="39">
        <v>0.26</v>
      </c>
      <c r="N331" s="39" t="s">
        <v>208</v>
      </c>
      <c r="O331" s="39"/>
      <c r="Q331" s="48"/>
    </row>
    <row r="332" spans="1:17" hidden="1" outlineLevel="2" x14ac:dyDescent="0.25">
      <c r="A332" s="46" t="s">
        <v>16</v>
      </c>
      <c r="B332" s="38" t="s">
        <v>1263</v>
      </c>
      <c r="C332" s="38" t="s">
        <v>1264</v>
      </c>
      <c r="D332" s="38" t="s">
        <v>208</v>
      </c>
      <c r="E332" s="38" t="s">
        <v>208</v>
      </c>
      <c r="F332" s="38" t="s">
        <v>1265</v>
      </c>
      <c r="G332" s="40">
        <v>34444</v>
      </c>
      <c r="H332" s="38" t="s">
        <v>208</v>
      </c>
      <c r="I332" s="38" t="s">
        <v>208</v>
      </c>
      <c r="J332" s="38" t="s">
        <v>1266</v>
      </c>
      <c r="K332" s="38" t="s">
        <v>1266</v>
      </c>
      <c r="L332" s="38" t="s">
        <v>208</v>
      </c>
      <c r="M332" s="39">
        <v>8.6300000000000008</v>
      </c>
      <c r="N332" s="39" t="s">
        <v>208</v>
      </c>
      <c r="O332" s="39"/>
      <c r="Q332" s="48"/>
    </row>
    <row r="333" spans="1:17" hidden="1" outlineLevel="2" x14ac:dyDescent="0.25">
      <c r="A333" s="46" t="s">
        <v>16</v>
      </c>
      <c r="B333" s="38" t="s">
        <v>1263</v>
      </c>
      <c r="C333" s="38" t="s">
        <v>1267</v>
      </c>
      <c r="D333" s="38" t="s">
        <v>208</v>
      </c>
      <c r="E333" s="38" t="s">
        <v>208</v>
      </c>
      <c r="F333" s="38" t="s">
        <v>1268</v>
      </c>
      <c r="G333" s="40">
        <v>524</v>
      </c>
      <c r="H333" s="38" t="s">
        <v>208</v>
      </c>
      <c r="I333" s="38" t="s">
        <v>208</v>
      </c>
      <c r="J333" s="38" t="s">
        <v>1269</v>
      </c>
      <c r="K333" s="38" t="s">
        <v>1269</v>
      </c>
      <c r="L333" s="38" t="s">
        <v>208</v>
      </c>
      <c r="M333" s="39">
        <v>7.35</v>
      </c>
      <c r="N333" s="39" t="s">
        <v>208</v>
      </c>
      <c r="O333" s="39"/>
      <c r="Q333" s="48"/>
    </row>
    <row r="334" spans="1:17" hidden="1" outlineLevel="2" x14ac:dyDescent="0.25">
      <c r="A334" s="46" t="s">
        <v>16</v>
      </c>
      <c r="B334" s="38" t="s">
        <v>1263</v>
      </c>
      <c r="C334" s="38" t="s">
        <v>1270</v>
      </c>
      <c r="D334" s="38" t="s">
        <v>208</v>
      </c>
      <c r="E334" s="38" t="s">
        <v>208</v>
      </c>
      <c r="F334" s="38" t="s">
        <v>1271</v>
      </c>
      <c r="G334" s="40">
        <v>7168</v>
      </c>
      <c r="H334" s="38" t="s">
        <v>208</v>
      </c>
      <c r="I334" s="38" t="s">
        <v>208</v>
      </c>
      <c r="J334" s="38" t="s">
        <v>1272</v>
      </c>
      <c r="K334" s="38" t="s">
        <v>1272</v>
      </c>
      <c r="L334" s="38" t="s">
        <v>208</v>
      </c>
      <c r="M334" s="39">
        <v>126.43</v>
      </c>
      <c r="N334" s="39" t="s">
        <v>208</v>
      </c>
      <c r="O334" s="39"/>
      <c r="Q334" s="48"/>
    </row>
    <row r="335" spans="1:17" hidden="1" outlineLevel="2" x14ac:dyDescent="0.25">
      <c r="A335" s="46" t="s">
        <v>16</v>
      </c>
      <c r="B335" s="38" t="s">
        <v>1263</v>
      </c>
      <c r="C335" s="38" t="s">
        <v>1273</v>
      </c>
      <c r="D335" s="38" t="s">
        <v>208</v>
      </c>
      <c r="E335" s="38" t="s">
        <v>208</v>
      </c>
      <c r="F335" s="38" t="s">
        <v>1274</v>
      </c>
      <c r="G335" s="40">
        <v>7194</v>
      </c>
      <c r="H335" s="38" t="s">
        <v>208</v>
      </c>
      <c r="I335" s="38" t="s">
        <v>208</v>
      </c>
      <c r="J335" s="38" t="s">
        <v>1275</v>
      </c>
      <c r="K335" s="38" t="s">
        <v>1275</v>
      </c>
      <c r="L335" s="38" t="s">
        <v>208</v>
      </c>
      <c r="M335" s="39">
        <v>5.9</v>
      </c>
      <c r="N335" s="39" t="s">
        <v>208</v>
      </c>
      <c r="O335" s="39"/>
      <c r="Q335" s="48"/>
    </row>
    <row r="336" spans="1:17" hidden="1" outlineLevel="2" x14ac:dyDescent="0.25">
      <c r="A336" s="46" t="s">
        <v>16</v>
      </c>
      <c r="B336" s="38" t="s">
        <v>1263</v>
      </c>
      <c r="C336" s="38" t="s">
        <v>1276</v>
      </c>
      <c r="D336" s="38" t="s">
        <v>208</v>
      </c>
      <c r="E336" s="38" t="s">
        <v>208</v>
      </c>
      <c r="F336" s="38" t="s">
        <v>1277</v>
      </c>
      <c r="G336" s="40">
        <v>7178</v>
      </c>
      <c r="H336" s="38" t="s">
        <v>208</v>
      </c>
      <c r="I336" s="38" t="s">
        <v>208</v>
      </c>
      <c r="J336" s="38" t="s">
        <v>1278</v>
      </c>
      <c r="K336" s="38" t="s">
        <v>1278</v>
      </c>
      <c r="L336" s="38" t="s">
        <v>208</v>
      </c>
      <c r="M336" s="39">
        <v>9.2799999999999994</v>
      </c>
      <c r="N336" s="39" t="s">
        <v>208</v>
      </c>
      <c r="O336" s="39"/>
      <c r="Q336" s="48"/>
    </row>
    <row r="337" spans="1:17" hidden="1" outlineLevel="2" x14ac:dyDescent="0.25">
      <c r="A337" s="46" t="s">
        <v>16</v>
      </c>
      <c r="B337" s="38" t="s">
        <v>1279</v>
      </c>
      <c r="C337" s="38" t="s">
        <v>1280</v>
      </c>
      <c r="D337" s="38" t="s">
        <v>208</v>
      </c>
      <c r="E337" s="38" t="s">
        <v>208</v>
      </c>
      <c r="F337" s="38" t="s">
        <v>1281</v>
      </c>
      <c r="G337" s="40">
        <v>348184</v>
      </c>
      <c r="H337" s="38" t="s">
        <v>208</v>
      </c>
      <c r="I337" s="38" t="s">
        <v>208</v>
      </c>
      <c r="J337" s="38" t="s">
        <v>1282</v>
      </c>
      <c r="K337" s="38" t="s">
        <v>1282</v>
      </c>
      <c r="L337" s="38" t="s">
        <v>208</v>
      </c>
      <c r="M337" s="39">
        <v>0.75</v>
      </c>
      <c r="N337" s="39" t="s">
        <v>208</v>
      </c>
      <c r="O337" s="39"/>
      <c r="Q337" s="48"/>
    </row>
    <row r="338" spans="1:17" hidden="1" outlineLevel="2" x14ac:dyDescent="0.25">
      <c r="A338" s="46" t="s">
        <v>16</v>
      </c>
      <c r="B338" s="38" t="s">
        <v>1279</v>
      </c>
      <c r="C338" s="38" t="s">
        <v>1283</v>
      </c>
      <c r="D338" s="38" t="s">
        <v>208</v>
      </c>
      <c r="E338" s="38" t="s">
        <v>208</v>
      </c>
      <c r="F338" s="38" t="s">
        <v>1284</v>
      </c>
      <c r="G338" s="40">
        <v>3081</v>
      </c>
      <c r="H338" s="38" t="s">
        <v>208</v>
      </c>
      <c r="I338" s="38" t="s">
        <v>208</v>
      </c>
      <c r="J338" s="38" t="s">
        <v>1285</v>
      </c>
      <c r="K338" s="38" t="s">
        <v>1285</v>
      </c>
      <c r="L338" s="38" t="s">
        <v>208</v>
      </c>
      <c r="M338" s="39">
        <v>14.4</v>
      </c>
      <c r="N338" s="39" t="s">
        <v>208</v>
      </c>
      <c r="O338" s="39"/>
      <c r="Q338" s="48"/>
    </row>
    <row r="339" spans="1:17" hidden="1" outlineLevel="2" x14ac:dyDescent="0.25">
      <c r="A339" s="46" t="s">
        <v>16</v>
      </c>
      <c r="B339" s="38" t="s">
        <v>1279</v>
      </c>
      <c r="C339" s="38" t="s">
        <v>1286</v>
      </c>
      <c r="D339" s="38" t="s">
        <v>208</v>
      </c>
      <c r="E339" s="38" t="s">
        <v>208</v>
      </c>
      <c r="F339" s="38" t="s">
        <v>1287</v>
      </c>
      <c r="G339" s="40">
        <v>7222</v>
      </c>
      <c r="H339" s="38" t="s">
        <v>208</v>
      </c>
      <c r="I339" s="38" t="s">
        <v>208</v>
      </c>
      <c r="J339" s="38" t="s">
        <v>1288</v>
      </c>
      <c r="K339" s="38" t="s">
        <v>1288</v>
      </c>
      <c r="L339" s="38" t="s">
        <v>208</v>
      </c>
      <c r="M339" s="39">
        <v>119.36</v>
      </c>
      <c r="N339" s="39" t="s">
        <v>208</v>
      </c>
      <c r="O339" s="39"/>
      <c r="Q339" s="48"/>
    </row>
    <row r="340" spans="1:17" hidden="1" outlineLevel="2" x14ac:dyDescent="0.25">
      <c r="A340" s="46" t="s">
        <v>16</v>
      </c>
      <c r="B340" s="38" t="s">
        <v>1279</v>
      </c>
      <c r="C340" s="38" t="s">
        <v>1289</v>
      </c>
      <c r="D340" s="38" t="s">
        <v>208</v>
      </c>
      <c r="E340" s="38" t="s">
        <v>208</v>
      </c>
      <c r="F340" s="38" t="s">
        <v>1290</v>
      </c>
      <c r="G340" s="40">
        <v>7223</v>
      </c>
      <c r="H340" s="38" t="s">
        <v>208</v>
      </c>
      <c r="I340" s="38" t="s">
        <v>208</v>
      </c>
      <c r="J340" s="38" t="s">
        <v>1291</v>
      </c>
      <c r="K340" s="38" t="s">
        <v>1291</v>
      </c>
      <c r="L340" s="38" t="s">
        <v>208</v>
      </c>
      <c r="M340" s="39">
        <v>119.36</v>
      </c>
      <c r="N340" s="39" t="s">
        <v>208</v>
      </c>
      <c r="O340" s="39"/>
      <c r="Q340" s="48"/>
    </row>
    <row r="341" spans="1:17" hidden="1" outlineLevel="2" x14ac:dyDescent="0.25">
      <c r="A341" s="46" t="s">
        <v>16</v>
      </c>
      <c r="B341" s="38" t="s">
        <v>1279</v>
      </c>
      <c r="C341" s="38" t="s">
        <v>1292</v>
      </c>
      <c r="D341" s="38" t="s">
        <v>208</v>
      </c>
      <c r="E341" s="38" t="s">
        <v>208</v>
      </c>
      <c r="F341" s="38" t="s">
        <v>1293</v>
      </c>
      <c r="G341" s="40">
        <v>249161</v>
      </c>
      <c r="H341" s="38" t="s">
        <v>208</v>
      </c>
      <c r="I341" s="38" t="s">
        <v>208</v>
      </c>
      <c r="J341" s="38" t="s">
        <v>1294</v>
      </c>
      <c r="K341" s="38" t="s">
        <v>1294</v>
      </c>
      <c r="L341" s="38" t="s">
        <v>208</v>
      </c>
      <c r="M341" s="39">
        <v>10.4</v>
      </c>
      <c r="N341" s="39" t="s">
        <v>208</v>
      </c>
      <c r="O341" s="39"/>
      <c r="Q341" s="48"/>
    </row>
    <row r="342" spans="1:17" hidden="1" outlineLevel="2" x14ac:dyDescent="0.25">
      <c r="A342" s="46" t="s">
        <v>16</v>
      </c>
      <c r="B342" s="38" t="s">
        <v>1295</v>
      </c>
      <c r="C342" s="38" t="s">
        <v>1296</v>
      </c>
      <c r="D342" s="38" t="s">
        <v>208</v>
      </c>
      <c r="E342" s="38" t="s">
        <v>208</v>
      </c>
      <c r="F342" s="38" t="s">
        <v>1297</v>
      </c>
      <c r="G342" s="40">
        <v>31</v>
      </c>
      <c r="H342" s="38" t="s">
        <v>208</v>
      </c>
      <c r="I342" s="38" t="s">
        <v>208</v>
      </c>
      <c r="J342" s="38" t="s">
        <v>1298</v>
      </c>
      <c r="K342" s="38" t="s">
        <v>1298</v>
      </c>
      <c r="L342" s="38" t="s">
        <v>208</v>
      </c>
      <c r="M342" s="39">
        <v>1.44</v>
      </c>
      <c r="N342" s="39" t="s">
        <v>208</v>
      </c>
      <c r="O342" s="39"/>
      <c r="Q342" s="48"/>
    </row>
    <row r="343" spans="1:17" hidden="1" outlineLevel="2" x14ac:dyDescent="0.25">
      <c r="A343" s="46" t="s">
        <v>16</v>
      </c>
      <c r="B343" s="38" t="s">
        <v>1295</v>
      </c>
      <c r="C343" s="38" t="s">
        <v>1299</v>
      </c>
      <c r="D343" s="38" t="s">
        <v>208</v>
      </c>
      <c r="E343" s="38" t="s">
        <v>208</v>
      </c>
      <c r="F343" s="38" t="s">
        <v>1300</v>
      </c>
      <c r="G343" s="40">
        <v>7266</v>
      </c>
      <c r="H343" s="38" t="s">
        <v>208</v>
      </c>
      <c r="I343" s="38" t="s">
        <v>208</v>
      </c>
      <c r="J343" s="38" t="s">
        <v>1301</v>
      </c>
      <c r="K343" s="38" t="s">
        <v>1301</v>
      </c>
      <c r="L343" s="38" t="s">
        <v>208</v>
      </c>
      <c r="M343" s="39">
        <v>119.36</v>
      </c>
      <c r="N343" s="39" t="s">
        <v>208</v>
      </c>
      <c r="O343" s="39"/>
      <c r="Q343" s="48"/>
    </row>
    <row r="344" spans="1:17" hidden="1" outlineLevel="2" x14ac:dyDescent="0.25">
      <c r="A344" s="46" t="s">
        <v>16</v>
      </c>
      <c r="B344" s="38" t="s">
        <v>1295</v>
      </c>
      <c r="C344" s="38" t="s">
        <v>1302</v>
      </c>
      <c r="D344" s="38" t="s">
        <v>208</v>
      </c>
      <c r="E344" s="38" t="s">
        <v>208</v>
      </c>
      <c r="F344" s="38" t="s">
        <v>1303</v>
      </c>
      <c r="G344" s="40">
        <v>214419</v>
      </c>
      <c r="H344" s="38" t="s">
        <v>208</v>
      </c>
      <c r="I344" s="38" t="s">
        <v>208</v>
      </c>
      <c r="J344" s="38" t="s">
        <v>1304</v>
      </c>
      <c r="K344" s="38" t="s">
        <v>1304</v>
      </c>
      <c r="L344" s="38" t="s">
        <v>208</v>
      </c>
      <c r="M344" s="39">
        <v>0.52</v>
      </c>
      <c r="N344" s="39" t="s">
        <v>208</v>
      </c>
      <c r="O344" s="39"/>
      <c r="Q344" s="48"/>
    </row>
    <row r="345" spans="1:17" hidden="1" outlineLevel="2" x14ac:dyDescent="0.25">
      <c r="A345" s="46" t="s">
        <v>16</v>
      </c>
      <c r="B345" s="38" t="s">
        <v>1305</v>
      </c>
      <c r="C345" s="38" t="s">
        <v>1306</v>
      </c>
      <c r="D345" s="38" t="s">
        <v>208</v>
      </c>
      <c r="E345" s="38" t="s">
        <v>208</v>
      </c>
      <c r="F345" s="38" t="s">
        <v>1307</v>
      </c>
      <c r="G345" s="40">
        <v>45434624</v>
      </c>
      <c r="H345" s="38" t="s">
        <v>208</v>
      </c>
      <c r="I345" s="38" t="s">
        <v>208</v>
      </c>
      <c r="J345" s="38" t="s">
        <v>1308</v>
      </c>
      <c r="K345" s="38" t="s">
        <v>1308</v>
      </c>
      <c r="L345" s="38" t="s">
        <v>208</v>
      </c>
      <c r="M345" s="39">
        <v>13.8</v>
      </c>
      <c r="N345" s="39" t="s">
        <v>208</v>
      </c>
      <c r="O345" s="39"/>
      <c r="Q345" s="48"/>
    </row>
    <row r="346" spans="1:17" hidden="1" outlineLevel="2" x14ac:dyDescent="0.25">
      <c r="A346" s="46" t="s">
        <v>16</v>
      </c>
      <c r="B346" s="38" t="s">
        <v>1309</v>
      </c>
      <c r="C346" s="38" t="s">
        <v>1310</v>
      </c>
      <c r="D346" s="38" t="s">
        <v>208</v>
      </c>
      <c r="E346" s="38" t="s">
        <v>208</v>
      </c>
      <c r="F346" s="38" t="s">
        <v>1311</v>
      </c>
      <c r="G346" s="40">
        <v>7288</v>
      </c>
      <c r="H346" s="38" t="s">
        <v>208</v>
      </c>
      <c r="I346" s="38" t="s">
        <v>208</v>
      </c>
      <c r="J346" s="38" t="s">
        <v>1312</v>
      </c>
      <c r="K346" s="38" t="s">
        <v>1312</v>
      </c>
      <c r="L346" s="38" t="s">
        <v>208</v>
      </c>
      <c r="M346" s="39">
        <v>119.36</v>
      </c>
      <c r="N346" s="39" t="s">
        <v>208</v>
      </c>
      <c r="O346" s="39"/>
      <c r="Q346" s="48"/>
    </row>
    <row r="347" spans="1:17" hidden="1" outlineLevel="2" x14ac:dyDescent="0.25">
      <c r="A347" s="46" t="s">
        <v>16</v>
      </c>
      <c r="B347" s="38" t="s">
        <v>1309</v>
      </c>
      <c r="C347" s="38" t="s">
        <v>1313</v>
      </c>
      <c r="D347" s="38" t="s">
        <v>208</v>
      </c>
      <c r="E347" s="38" t="s">
        <v>208</v>
      </c>
      <c r="F347" s="38" t="s">
        <v>1314</v>
      </c>
      <c r="G347" s="40">
        <v>1857</v>
      </c>
      <c r="H347" s="38" t="s">
        <v>208</v>
      </c>
      <c r="I347" s="38" t="s">
        <v>208</v>
      </c>
      <c r="J347" s="38" t="s">
        <v>1315</v>
      </c>
      <c r="K347" s="38" t="s">
        <v>1315</v>
      </c>
      <c r="L347" s="38" t="s">
        <v>208</v>
      </c>
      <c r="M347" s="39">
        <v>9.9600000000000009</v>
      </c>
      <c r="N347" s="39" t="s">
        <v>208</v>
      </c>
      <c r="O347" s="39"/>
      <c r="Q347" s="48"/>
    </row>
    <row r="348" spans="1:17" hidden="1" outlineLevel="2" x14ac:dyDescent="0.25">
      <c r="A348" s="46" t="s">
        <v>16</v>
      </c>
      <c r="B348" s="38" t="s">
        <v>1309</v>
      </c>
      <c r="C348" s="38" t="s">
        <v>1316</v>
      </c>
      <c r="D348" s="38" t="s">
        <v>208</v>
      </c>
      <c r="E348" s="38" t="s">
        <v>208</v>
      </c>
      <c r="F348" s="38" t="s">
        <v>1317</v>
      </c>
      <c r="G348" s="40">
        <v>2398</v>
      </c>
      <c r="H348" s="38" t="s">
        <v>208</v>
      </c>
      <c r="I348" s="38" t="s">
        <v>208</v>
      </c>
      <c r="J348" s="38" t="s">
        <v>1318</v>
      </c>
      <c r="K348" s="38" t="s">
        <v>1318</v>
      </c>
      <c r="L348" s="38" t="s">
        <v>208</v>
      </c>
      <c r="M348" s="39">
        <v>9</v>
      </c>
      <c r="N348" s="39" t="s">
        <v>208</v>
      </c>
      <c r="O348" s="39"/>
      <c r="Q348" s="48"/>
    </row>
    <row r="349" spans="1:17" hidden="1" outlineLevel="2" x14ac:dyDescent="0.25">
      <c r="A349" s="46" t="s">
        <v>16</v>
      </c>
      <c r="B349" s="38" t="s">
        <v>1309</v>
      </c>
      <c r="C349" s="38" t="s">
        <v>1319</v>
      </c>
      <c r="D349" s="38" t="s">
        <v>208</v>
      </c>
      <c r="E349" s="38" t="s">
        <v>208</v>
      </c>
      <c r="F349" s="38" t="s">
        <v>1320</v>
      </c>
      <c r="G349" s="40">
        <v>22548</v>
      </c>
      <c r="H349" s="38" t="s">
        <v>208</v>
      </c>
      <c r="I349" s="38" t="s">
        <v>208</v>
      </c>
      <c r="J349" s="38" t="s">
        <v>1321</v>
      </c>
      <c r="K349" s="38" t="s">
        <v>1321</v>
      </c>
      <c r="L349" s="38" t="s">
        <v>208</v>
      </c>
      <c r="M349" s="39">
        <v>1.39</v>
      </c>
      <c r="N349" s="39" t="s">
        <v>208</v>
      </c>
      <c r="O349" s="39"/>
      <c r="Q349" s="48"/>
    </row>
    <row r="350" spans="1:17" hidden="1" outlineLevel="2" x14ac:dyDescent="0.25">
      <c r="A350" s="46" t="s">
        <v>16</v>
      </c>
      <c r="B350" s="38" t="s">
        <v>1309</v>
      </c>
      <c r="C350" s="38" t="s">
        <v>1322</v>
      </c>
      <c r="D350" s="38" t="s">
        <v>208</v>
      </c>
      <c r="E350" s="38" t="s">
        <v>208</v>
      </c>
      <c r="F350" s="38" t="s">
        <v>1323</v>
      </c>
      <c r="G350" s="40">
        <v>22540</v>
      </c>
      <c r="H350" s="38" t="s">
        <v>208</v>
      </c>
      <c r="I350" s="38" t="s">
        <v>208</v>
      </c>
      <c r="J350" s="38" t="s">
        <v>1324</v>
      </c>
      <c r="K350" s="38" t="s">
        <v>1324</v>
      </c>
      <c r="L350" s="38" t="s">
        <v>208</v>
      </c>
      <c r="M350" s="39">
        <v>7.2</v>
      </c>
      <c r="N350" s="39" t="s">
        <v>208</v>
      </c>
      <c r="O350" s="39"/>
      <c r="Q350" s="48"/>
    </row>
    <row r="351" spans="1:17" hidden="1" outlineLevel="2" x14ac:dyDescent="0.25">
      <c r="A351" s="46" t="s">
        <v>16</v>
      </c>
      <c r="B351" s="38" t="s">
        <v>1325</v>
      </c>
      <c r="C351" s="38" t="s">
        <v>1326</v>
      </c>
      <c r="D351" s="38" t="s">
        <v>208</v>
      </c>
      <c r="E351" s="38" t="s">
        <v>208</v>
      </c>
      <c r="F351" s="38" t="s">
        <v>1327</v>
      </c>
      <c r="G351" s="40">
        <v>7307</v>
      </c>
      <c r="H351" s="38" t="s">
        <v>208</v>
      </c>
      <c r="I351" s="38" t="s">
        <v>208</v>
      </c>
      <c r="J351" s="38" t="s">
        <v>1328</v>
      </c>
      <c r="K351" s="38" t="s">
        <v>1328</v>
      </c>
      <c r="L351" s="38" t="s">
        <v>208</v>
      </c>
      <c r="M351" s="39">
        <v>119.36</v>
      </c>
      <c r="N351" s="39" t="s">
        <v>208</v>
      </c>
      <c r="O351" s="39"/>
      <c r="Q351" s="48"/>
    </row>
    <row r="352" spans="1:17" hidden="1" outlineLevel="2" x14ac:dyDescent="0.25">
      <c r="A352" s="46" t="s">
        <v>16</v>
      </c>
      <c r="B352" s="38" t="s">
        <v>1329</v>
      </c>
      <c r="C352" s="38" t="s">
        <v>1330</v>
      </c>
      <c r="D352" s="38" t="s">
        <v>208</v>
      </c>
      <c r="E352" s="38" t="s">
        <v>208</v>
      </c>
      <c r="F352" s="38" t="s">
        <v>1331</v>
      </c>
      <c r="G352" s="40">
        <v>7324</v>
      </c>
      <c r="H352" s="38" t="s">
        <v>208</v>
      </c>
      <c r="I352" s="38" t="s">
        <v>208</v>
      </c>
      <c r="J352" s="38" t="s">
        <v>1332</v>
      </c>
      <c r="K352" s="38" t="s">
        <v>1332</v>
      </c>
      <c r="L352" s="38" t="s">
        <v>208</v>
      </c>
      <c r="M352" s="39">
        <v>5.0599999999999996</v>
      </c>
      <c r="N352" s="39" t="s">
        <v>208</v>
      </c>
      <c r="O352" s="39"/>
      <c r="Q352" s="48"/>
    </row>
    <row r="353" spans="1:17" hidden="1" outlineLevel="2" x14ac:dyDescent="0.25">
      <c r="A353" s="46" t="s">
        <v>16</v>
      </c>
      <c r="B353" s="38" t="s">
        <v>1329</v>
      </c>
      <c r="C353" s="38" t="s">
        <v>1333</v>
      </c>
      <c r="D353" s="38" t="s">
        <v>208</v>
      </c>
      <c r="E353" s="38" t="s">
        <v>208</v>
      </c>
      <c r="F353" s="38" t="s">
        <v>1334</v>
      </c>
      <c r="G353" s="40">
        <v>7325</v>
      </c>
      <c r="H353" s="38" t="s">
        <v>208</v>
      </c>
      <c r="I353" s="38" t="s">
        <v>208</v>
      </c>
      <c r="J353" s="38" t="s">
        <v>1335</v>
      </c>
      <c r="K353" s="38" t="s">
        <v>1335</v>
      </c>
      <c r="L353" s="38" t="s">
        <v>208</v>
      </c>
      <c r="M353" s="39">
        <v>5.0599999999999996</v>
      </c>
      <c r="N353" s="39" t="s">
        <v>208</v>
      </c>
      <c r="O353" s="39"/>
      <c r="Q353" s="48"/>
    </row>
    <row r="354" spans="1:17" hidden="1" outlineLevel="2" x14ac:dyDescent="0.25">
      <c r="A354" s="46" t="s">
        <v>16</v>
      </c>
      <c r="B354" s="38" t="s">
        <v>1329</v>
      </c>
      <c r="C354" s="38" t="s">
        <v>1336</v>
      </c>
      <c r="D354" s="38" t="s">
        <v>208</v>
      </c>
      <c r="E354" s="38" t="s">
        <v>208</v>
      </c>
      <c r="F354" s="38" t="s">
        <v>1337</v>
      </c>
      <c r="G354" s="40">
        <v>7326</v>
      </c>
      <c r="H354" s="38" t="s">
        <v>208</v>
      </c>
      <c r="I354" s="38" t="s">
        <v>208</v>
      </c>
      <c r="J354" s="38" t="s">
        <v>1338</v>
      </c>
      <c r="K354" s="38" t="s">
        <v>1338</v>
      </c>
      <c r="L354" s="38" t="s">
        <v>208</v>
      </c>
      <c r="M354" s="39">
        <v>5.0599999999999996</v>
      </c>
      <c r="N354" s="39" t="s">
        <v>208</v>
      </c>
      <c r="O354" s="39"/>
      <c r="Q354" s="48"/>
    </row>
    <row r="355" spans="1:17" hidden="1" outlineLevel="2" x14ac:dyDescent="0.25">
      <c r="A355" s="46" t="s">
        <v>16</v>
      </c>
      <c r="B355" s="38" t="s">
        <v>1339</v>
      </c>
      <c r="C355" s="38" t="s">
        <v>1340</v>
      </c>
      <c r="D355" s="38" t="s">
        <v>208</v>
      </c>
      <c r="E355" s="38" t="s">
        <v>208</v>
      </c>
      <c r="F355" s="38" t="s">
        <v>1341</v>
      </c>
      <c r="G355" s="40">
        <v>469531</v>
      </c>
      <c r="H355" s="38" t="s">
        <v>208</v>
      </c>
      <c r="I355" s="38" t="s">
        <v>208</v>
      </c>
      <c r="J355" s="38" t="s">
        <v>1342</v>
      </c>
      <c r="K355" s="38" t="s">
        <v>1342</v>
      </c>
      <c r="L355" s="38" t="s">
        <v>208</v>
      </c>
      <c r="M355" s="39">
        <v>0.7</v>
      </c>
      <c r="N355" s="39" t="s">
        <v>208</v>
      </c>
      <c r="O355" s="39"/>
      <c r="Q355" s="48"/>
    </row>
    <row r="356" spans="1:17" hidden="1" outlineLevel="2" x14ac:dyDescent="0.25">
      <c r="A356" s="46" t="s">
        <v>16</v>
      </c>
      <c r="B356" s="38" t="s">
        <v>1339</v>
      </c>
      <c r="C356" s="38" t="s">
        <v>1343</v>
      </c>
      <c r="D356" s="38" t="s">
        <v>208</v>
      </c>
      <c r="E356" s="38" t="s">
        <v>208</v>
      </c>
      <c r="F356" s="38" t="s">
        <v>1344</v>
      </c>
      <c r="G356" s="40">
        <v>3085</v>
      </c>
      <c r="H356" s="38" t="s">
        <v>208</v>
      </c>
      <c r="I356" s="38" t="s">
        <v>208</v>
      </c>
      <c r="J356" s="38" t="s">
        <v>1345</v>
      </c>
      <c r="K356" s="38" t="s">
        <v>1345</v>
      </c>
      <c r="L356" s="38" t="s">
        <v>208</v>
      </c>
      <c r="M356" s="39">
        <v>27.07</v>
      </c>
      <c r="N356" s="39" t="s">
        <v>208</v>
      </c>
      <c r="O356" s="39"/>
      <c r="Q356" s="48"/>
    </row>
    <row r="357" spans="1:17" hidden="1" outlineLevel="2" x14ac:dyDescent="0.25">
      <c r="A357" s="46" t="s">
        <v>16</v>
      </c>
      <c r="B357" s="38" t="s">
        <v>1346</v>
      </c>
      <c r="C357" s="38" t="s">
        <v>1347</v>
      </c>
      <c r="D357" s="38" t="s">
        <v>208</v>
      </c>
      <c r="E357" s="38" t="s">
        <v>208</v>
      </c>
      <c r="F357" s="38" t="s">
        <v>1348</v>
      </c>
      <c r="G357" s="40">
        <v>151</v>
      </c>
      <c r="H357" s="38" t="s">
        <v>208</v>
      </c>
      <c r="I357" s="38" t="s">
        <v>208</v>
      </c>
      <c r="J357" s="38" t="s">
        <v>1349</v>
      </c>
      <c r="K357" s="38" t="s">
        <v>1349</v>
      </c>
      <c r="L357" s="38" t="s">
        <v>208</v>
      </c>
      <c r="M357" s="39">
        <v>72</v>
      </c>
      <c r="N357" s="39" t="s">
        <v>208</v>
      </c>
      <c r="O357" s="39"/>
      <c r="Q357" s="48"/>
    </row>
    <row r="358" spans="1:17" hidden="1" outlineLevel="2" x14ac:dyDescent="0.25">
      <c r="A358" s="46" t="s">
        <v>16</v>
      </c>
      <c r="B358" s="38" t="s">
        <v>1346</v>
      </c>
      <c r="C358" s="38" t="s">
        <v>1350</v>
      </c>
      <c r="D358" s="38" t="s">
        <v>208</v>
      </c>
      <c r="E358" s="38" t="s">
        <v>208</v>
      </c>
      <c r="F358" s="38" t="s">
        <v>1351</v>
      </c>
      <c r="G358" s="40">
        <v>12353</v>
      </c>
      <c r="H358" s="38" t="s">
        <v>208</v>
      </c>
      <c r="I358" s="38" t="s">
        <v>208</v>
      </c>
      <c r="J358" s="38" t="s">
        <v>1352</v>
      </c>
      <c r="K358" s="38" t="s">
        <v>1352</v>
      </c>
      <c r="L358" s="38" t="s">
        <v>208</v>
      </c>
      <c r="M358" s="39">
        <v>22.06</v>
      </c>
      <c r="N358" s="39" t="s">
        <v>208</v>
      </c>
      <c r="O358" s="39"/>
      <c r="Q358" s="48"/>
    </row>
    <row r="359" spans="1:17" hidden="1" outlineLevel="2" x14ac:dyDescent="0.25">
      <c r="A359" s="46" t="s">
        <v>16</v>
      </c>
      <c r="B359" s="38" t="s">
        <v>1346</v>
      </c>
      <c r="C359" s="38" t="s">
        <v>1353</v>
      </c>
      <c r="D359" s="38" t="s">
        <v>208</v>
      </c>
      <c r="E359" s="38" t="s">
        <v>208</v>
      </c>
      <c r="F359" s="38" t="s">
        <v>1354</v>
      </c>
      <c r="G359" s="40">
        <v>7372</v>
      </c>
      <c r="H359" s="38" t="s">
        <v>208</v>
      </c>
      <c r="I359" s="38" t="s">
        <v>208</v>
      </c>
      <c r="J359" s="38" t="s">
        <v>1355</v>
      </c>
      <c r="K359" s="38" t="s">
        <v>1355</v>
      </c>
      <c r="L359" s="38" t="s">
        <v>208</v>
      </c>
      <c r="M359" s="39">
        <v>119.36</v>
      </c>
      <c r="N359" s="39" t="s">
        <v>208</v>
      </c>
      <c r="O359" s="39"/>
      <c r="Q359" s="48"/>
    </row>
    <row r="360" spans="1:17" hidden="1" outlineLevel="2" x14ac:dyDescent="0.25">
      <c r="A360" s="46" t="s">
        <v>16</v>
      </c>
      <c r="B360" s="38" t="s">
        <v>1346</v>
      </c>
      <c r="C360" s="38" t="s">
        <v>1356</v>
      </c>
      <c r="D360" s="38" t="s">
        <v>208</v>
      </c>
      <c r="E360" s="38" t="s">
        <v>208</v>
      </c>
      <c r="F360" s="38" t="s">
        <v>1357</v>
      </c>
      <c r="G360" s="40">
        <v>7373</v>
      </c>
      <c r="H360" s="38" t="s">
        <v>208</v>
      </c>
      <c r="I360" s="38" t="s">
        <v>208</v>
      </c>
      <c r="J360" s="38" t="s">
        <v>1358</v>
      </c>
      <c r="K360" s="38" t="s">
        <v>1358</v>
      </c>
      <c r="L360" s="38" t="s">
        <v>208</v>
      </c>
      <c r="M360" s="39">
        <v>119.36</v>
      </c>
      <c r="N360" s="39" t="s">
        <v>208</v>
      </c>
      <c r="O360" s="39"/>
      <c r="Q360" s="48"/>
    </row>
    <row r="361" spans="1:17" hidden="1" outlineLevel="2" x14ac:dyDescent="0.25">
      <c r="A361" s="46" t="s">
        <v>16</v>
      </c>
      <c r="B361" s="38" t="s">
        <v>1346</v>
      </c>
      <c r="C361" s="38" t="s">
        <v>1359</v>
      </c>
      <c r="D361" s="38" t="s">
        <v>208</v>
      </c>
      <c r="E361" s="38" t="s">
        <v>208</v>
      </c>
      <c r="F361" s="38" t="s">
        <v>1360</v>
      </c>
      <c r="G361" s="38" t="s">
        <v>208</v>
      </c>
      <c r="H361" s="38" t="s">
        <v>208</v>
      </c>
      <c r="I361" s="38" t="s">
        <v>208</v>
      </c>
      <c r="J361" s="38" t="s">
        <v>1352</v>
      </c>
      <c r="K361" s="38" t="s">
        <v>1352</v>
      </c>
      <c r="L361" s="38" t="s">
        <v>208</v>
      </c>
      <c r="M361" s="39" t="s">
        <v>208</v>
      </c>
      <c r="N361" s="39">
        <v>22.06</v>
      </c>
      <c r="O361" s="39"/>
      <c r="Q361" s="48"/>
    </row>
    <row r="362" spans="1:17" hidden="1" outlineLevel="2" x14ac:dyDescent="0.25">
      <c r="A362" s="46" t="s">
        <v>16</v>
      </c>
      <c r="B362" s="38" t="s">
        <v>1346</v>
      </c>
      <c r="C362" s="38" t="s">
        <v>1361</v>
      </c>
      <c r="D362" s="38" t="s">
        <v>208</v>
      </c>
      <c r="E362" s="38" t="s">
        <v>208</v>
      </c>
      <c r="F362" s="38" t="s">
        <v>1362</v>
      </c>
      <c r="G362" s="40">
        <v>250810</v>
      </c>
      <c r="H362" s="38" t="s">
        <v>208</v>
      </c>
      <c r="I362" s="38" t="s">
        <v>208</v>
      </c>
      <c r="J362" s="38" t="s">
        <v>1363</v>
      </c>
      <c r="K362" s="38" t="s">
        <v>1363</v>
      </c>
      <c r="L362" s="38" t="s">
        <v>208</v>
      </c>
      <c r="M362" s="39">
        <v>8.08</v>
      </c>
      <c r="N362" s="39" t="s">
        <v>208</v>
      </c>
      <c r="O362" s="39"/>
      <c r="Q362" s="48"/>
    </row>
    <row r="363" spans="1:17" hidden="1" outlineLevel="2" x14ac:dyDescent="0.25">
      <c r="A363" s="46" t="s">
        <v>16</v>
      </c>
      <c r="B363" s="38" t="s">
        <v>1364</v>
      </c>
      <c r="C363" s="38" t="s">
        <v>1365</v>
      </c>
      <c r="D363" s="38" t="s">
        <v>208</v>
      </c>
      <c r="E363" s="38" t="s">
        <v>208</v>
      </c>
      <c r="F363" s="38" t="s">
        <v>1366</v>
      </c>
      <c r="G363" s="40">
        <v>15670</v>
      </c>
      <c r="H363" s="38" t="s">
        <v>208</v>
      </c>
      <c r="I363" s="38" t="s">
        <v>208</v>
      </c>
      <c r="J363" s="38" t="s">
        <v>1367</v>
      </c>
      <c r="K363" s="38" t="s">
        <v>1367</v>
      </c>
      <c r="L363" s="38" t="s">
        <v>208</v>
      </c>
      <c r="M363" s="39">
        <v>4.5199999999999996</v>
      </c>
      <c r="N363" s="39" t="s">
        <v>208</v>
      </c>
      <c r="O363" s="39"/>
      <c r="Q363" s="48"/>
    </row>
    <row r="364" spans="1:17" hidden="1" outlineLevel="2" x14ac:dyDescent="0.25">
      <c r="A364" s="46" t="s">
        <v>16</v>
      </c>
      <c r="B364" s="38" t="s">
        <v>1368</v>
      </c>
      <c r="C364" s="38" t="s">
        <v>1369</v>
      </c>
      <c r="D364" s="38" t="s">
        <v>208</v>
      </c>
      <c r="E364" s="38" t="s">
        <v>208</v>
      </c>
      <c r="F364" s="38" t="s">
        <v>1370</v>
      </c>
      <c r="G364" s="40">
        <v>72079</v>
      </c>
      <c r="H364" s="38" t="s">
        <v>208</v>
      </c>
      <c r="I364" s="38" t="s">
        <v>208</v>
      </c>
      <c r="J364" s="38" t="s">
        <v>1371</v>
      </c>
      <c r="K364" s="38" t="s">
        <v>1371</v>
      </c>
      <c r="L364" s="38" t="s">
        <v>208</v>
      </c>
      <c r="M364" s="39">
        <v>1.76</v>
      </c>
      <c r="N364" s="39" t="s">
        <v>208</v>
      </c>
      <c r="O364" s="39"/>
      <c r="Q364" s="48"/>
    </row>
    <row r="365" spans="1:17" hidden="1" outlineLevel="2" x14ac:dyDescent="0.25">
      <c r="A365" s="46" t="s">
        <v>16</v>
      </c>
      <c r="B365" s="38" t="s">
        <v>1368</v>
      </c>
      <c r="C365" s="38" t="s">
        <v>1372</v>
      </c>
      <c r="D365" s="38" t="s">
        <v>208</v>
      </c>
      <c r="E365" s="38" t="s">
        <v>208</v>
      </c>
      <c r="F365" s="38" t="s">
        <v>1373</v>
      </c>
      <c r="G365" s="40">
        <v>56245</v>
      </c>
      <c r="H365" s="38" t="s">
        <v>208</v>
      </c>
      <c r="I365" s="38" t="s">
        <v>208</v>
      </c>
      <c r="J365" s="38" t="s">
        <v>1374</v>
      </c>
      <c r="K365" s="38" t="s">
        <v>1374</v>
      </c>
      <c r="L365" s="38" t="s">
        <v>208</v>
      </c>
      <c r="M365" s="39">
        <v>1.93</v>
      </c>
      <c r="N365" s="39" t="s">
        <v>208</v>
      </c>
      <c r="O365" s="39"/>
      <c r="Q365" s="48"/>
    </row>
    <row r="366" spans="1:17" hidden="1" outlineLevel="2" x14ac:dyDescent="0.25">
      <c r="A366" s="46" t="s">
        <v>16</v>
      </c>
      <c r="B366" s="38" t="s">
        <v>1368</v>
      </c>
      <c r="C366" s="38" t="s">
        <v>1375</v>
      </c>
      <c r="D366" s="38" t="s">
        <v>208</v>
      </c>
      <c r="E366" s="38" t="s">
        <v>208</v>
      </c>
      <c r="F366" s="38" t="s">
        <v>1376</v>
      </c>
      <c r="G366" s="40">
        <v>471079</v>
      </c>
      <c r="H366" s="38" t="s">
        <v>208</v>
      </c>
      <c r="I366" s="38" t="s">
        <v>208</v>
      </c>
      <c r="J366" s="38" t="s">
        <v>1377</v>
      </c>
      <c r="K366" s="38" t="s">
        <v>1377</v>
      </c>
      <c r="L366" s="38" t="s">
        <v>208</v>
      </c>
      <c r="M366" s="39">
        <v>0.55000000000000004</v>
      </c>
      <c r="N366" s="39" t="s">
        <v>208</v>
      </c>
      <c r="O366" s="39"/>
      <c r="Q366" s="48"/>
    </row>
    <row r="367" spans="1:17" hidden="1" outlineLevel="2" x14ac:dyDescent="0.25">
      <c r="A367" s="46" t="s">
        <v>16</v>
      </c>
      <c r="B367" s="38" t="s">
        <v>1368</v>
      </c>
      <c r="C367" s="38" t="s">
        <v>1378</v>
      </c>
      <c r="D367" s="38" t="s">
        <v>208</v>
      </c>
      <c r="E367" s="38" t="s">
        <v>208</v>
      </c>
      <c r="F367" s="38" t="s">
        <v>1379</v>
      </c>
      <c r="G367" s="40">
        <v>7421</v>
      </c>
      <c r="H367" s="38" t="s">
        <v>208</v>
      </c>
      <c r="I367" s="38" t="s">
        <v>208</v>
      </c>
      <c r="J367" s="38" t="s">
        <v>1380</v>
      </c>
      <c r="K367" s="38" t="s">
        <v>1380</v>
      </c>
      <c r="L367" s="38" t="s">
        <v>208</v>
      </c>
      <c r="M367" s="39">
        <v>119.36</v>
      </c>
      <c r="N367" s="39" t="s">
        <v>208</v>
      </c>
      <c r="O367" s="39"/>
      <c r="Q367" s="48"/>
    </row>
    <row r="368" spans="1:17" hidden="1" outlineLevel="2" x14ac:dyDescent="0.25">
      <c r="A368" s="46" t="s">
        <v>16</v>
      </c>
      <c r="B368" s="38" t="s">
        <v>1368</v>
      </c>
      <c r="C368" s="38" t="s">
        <v>1381</v>
      </c>
      <c r="D368" s="38" t="s">
        <v>208</v>
      </c>
      <c r="E368" s="38" t="s">
        <v>208</v>
      </c>
      <c r="F368" s="38" t="s">
        <v>1382</v>
      </c>
      <c r="G368" s="40">
        <v>7422</v>
      </c>
      <c r="H368" s="38" t="s">
        <v>208</v>
      </c>
      <c r="I368" s="38" t="s">
        <v>208</v>
      </c>
      <c r="J368" s="38" t="s">
        <v>1383</v>
      </c>
      <c r="K368" s="38" t="s">
        <v>1383</v>
      </c>
      <c r="L368" s="38" t="s">
        <v>208</v>
      </c>
      <c r="M368" s="39">
        <v>119.36</v>
      </c>
      <c r="N368" s="39" t="s">
        <v>208</v>
      </c>
      <c r="O368" s="39"/>
      <c r="Q368" s="48"/>
    </row>
    <row r="369" spans="1:17" hidden="1" outlineLevel="2" x14ac:dyDescent="0.25">
      <c r="A369" s="46" t="s">
        <v>16</v>
      </c>
      <c r="B369" s="38" t="s">
        <v>1368</v>
      </c>
      <c r="C369" s="38" t="s">
        <v>1384</v>
      </c>
      <c r="D369" s="38" t="s">
        <v>208</v>
      </c>
      <c r="E369" s="38" t="s">
        <v>208</v>
      </c>
      <c r="F369" s="38" t="s">
        <v>1385</v>
      </c>
      <c r="G369" s="40">
        <v>35186</v>
      </c>
      <c r="H369" s="38" t="s">
        <v>208</v>
      </c>
      <c r="I369" s="38" t="s">
        <v>208</v>
      </c>
      <c r="J369" s="38" t="s">
        <v>1386</v>
      </c>
      <c r="K369" s="38" t="s">
        <v>1386</v>
      </c>
      <c r="L369" s="38" t="s">
        <v>208</v>
      </c>
      <c r="M369" s="39">
        <v>2.85</v>
      </c>
      <c r="N369" s="39" t="s">
        <v>208</v>
      </c>
      <c r="O369" s="39"/>
      <c r="Q369" s="48"/>
    </row>
    <row r="370" spans="1:17" hidden="1" outlineLevel="2" x14ac:dyDescent="0.25">
      <c r="A370" s="46" t="s">
        <v>16</v>
      </c>
      <c r="B370" s="38" t="s">
        <v>1368</v>
      </c>
      <c r="C370" s="38" t="s">
        <v>1387</v>
      </c>
      <c r="D370" s="38" t="s">
        <v>208</v>
      </c>
      <c r="E370" s="38" t="s">
        <v>208</v>
      </c>
      <c r="F370" s="38" t="s">
        <v>1388</v>
      </c>
      <c r="G370" s="40">
        <v>7423</v>
      </c>
      <c r="H370" s="38" t="s">
        <v>208</v>
      </c>
      <c r="I370" s="38" t="s">
        <v>208</v>
      </c>
      <c r="J370" s="38" t="s">
        <v>1389</v>
      </c>
      <c r="K370" s="38" t="s">
        <v>1389</v>
      </c>
      <c r="L370" s="38" t="s">
        <v>208</v>
      </c>
      <c r="M370" s="39">
        <v>6.85</v>
      </c>
      <c r="N370" s="39" t="s">
        <v>208</v>
      </c>
      <c r="O370" s="39"/>
      <c r="Q370" s="48"/>
    </row>
    <row r="371" spans="1:17" hidden="1" outlineLevel="2" x14ac:dyDescent="0.25">
      <c r="A371" s="46" t="s">
        <v>16</v>
      </c>
      <c r="B371" s="38" t="s">
        <v>1368</v>
      </c>
      <c r="C371" s="38" t="s">
        <v>1390</v>
      </c>
      <c r="D371" s="38" t="s">
        <v>208</v>
      </c>
      <c r="E371" s="38" t="s">
        <v>208</v>
      </c>
      <c r="F371" s="38" t="s">
        <v>1391</v>
      </c>
      <c r="G371" s="40">
        <v>7431</v>
      </c>
      <c r="H371" s="38" t="s">
        <v>208</v>
      </c>
      <c r="I371" s="38" t="s">
        <v>208</v>
      </c>
      <c r="J371" s="38" t="s">
        <v>1392</v>
      </c>
      <c r="K371" s="38" t="s">
        <v>1392</v>
      </c>
      <c r="L371" s="38" t="s">
        <v>208</v>
      </c>
      <c r="M371" s="39">
        <v>119.36</v>
      </c>
      <c r="N371" s="39" t="s">
        <v>208</v>
      </c>
      <c r="O371" s="39"/>
      <c r="Q371" s="48"/>
    </row>
    <row r="372" spans="1:17" hidden="1" outlineLevel="2" x14ac:dyDescent="0.25">
      <c r="A372" s="46" t="s">
        <v>16</v>
      </c>
      <c r="B372" s="38" t="s">
        <v>1368</v>
      </c>
      <c r="C372" s="38" t="s">
        <v>1393</v>
      </c>
      <c r="D372" s="38" t="s">
        <v>208</v>
      </c>
      <c r="E372" s="38" t="s">
        <v>208</v>
      </c>
      <c r="F372" s="38" t="s">
        <v>1394</v>
      </c>
      <c r="G372" s="40">
        <v>7441</v>
      </c>
      <c r="H372" s="38" t="s">
        <v>208</v>
      </c>
      <c r="I372" s="38" t="s">
        <v>208</v>
      </c>
      <c r="J372" s="38" t="s">
        <v>1395</v>
      </c>
      <c r="K372" s="38" t="s">
        <v>1395</v>
      </c>
      <c r="L372" s="38" t="s">
        <v>208</v>
      </c>
      <c r="M372" s="39">
        <v>4.22</v>
      </c>
      <c r="N372" s="39" t="s">
        <v>208</v>
      </c>
      <c r="O372" s="39"/>
      <c r="Q372" s="48"/>
    </row>
    <row r="373" spans="1:17" hidden="1" outlineLevel="2" x14ac:dyDescent="0.25">
      <c r="A373" s="46" t="s">
        <v>16</v>
      </c>
      <c r="B373" s="38" t="s">
        <v>1368</v>
      </c>
      <c r="C373" s="38" t="s">
        <v>1396</v>
      </c>
      <c r="D373" s="38" t="s">
        <v>208</v>
      </c>
      <c r="E373" s="38" t="s">
        <v>208</v>
      </c>
      <c r="F373" s="38" t="s">
        <v>1397</v>
      </c>
      <c r="G373" s="40">
        <v>3086</v>
      </c>
      <c r="H373" s="38" t="s">
        <v>208</v>
      </c>
      <c r="I373" s="38" t="s">
        <v>208</v>
      </c>
      <c r="J373" s="38" t="s">
        <v>1398</v>
      </c>
      <c r="K373" s="38" t="s">
        <v>1398</v>
      </c>
      <c r="L373" s="38" t="s">
        <v>208</v>
      </c>
      <c r="M373" s="39">
        <v>5.4</v>
      </c>
      <c r="N373" s="39" t="s">
        <v>208</v>
      </c>
      <c r="O373" s="39"/>
      <c r="Q373" s="48"/>
    </row>
    <row r="374" spans="1:17" hidden="1" outlineLevel="2" x14ac:dyDescent="0.25">
      <c r="A374" s="46" t="s">
        <v>16</v>
      </c>
      <c r="B374" s="38" t="s">
        <v>1368</v>
      </c>
      <c r="C374" s="38" t="s">
        <v>1399</v>
      </c>
      <c r="D374" s="38" t="s">
        <v>208</v>
      </c>
      <c r="E374" s="38" t="s">
        <v>208</v>
      </c>
      <c r="F374" s="38" t="s">
        <v>1400</v>
      </c>
      <c r="G374" s="40">
        <v>12411</v>
      </c>
      <c r="H374" s="38" t="s">
        <v>208</v>
      </c>
      <c r="I374" s="38" t="s">
        <v>208</v>
      </c>
      <c r="J374" s="38" t="s">
        <v>1401</v>
      </c>
      <c r="K374" s="38" t="s">
        <v>1401</v>
      </c>
      <c r="L374" s="38" t="s">
        <v>208</v>
      </c>
      <c r="M374" s="39">
        <v>18.739999999999998</v>
      </c>
      <c r="N374" s="39" t="s">
        <v>208</v>
      </c>
      <c r="O374" s="39"/>
      <c r="Q374" s="48"/>
    </row>
    <row r="375" spans="1:17" hidden="1" outlineLevel="2" x14ac:dyDescent="0.25">
      <c r="A375" s="46" t="s">
        <v>16</v>
      </c>
      <c r="B375" s="38" t="s">
        <v>1402</v>
      </c>
      <c r="C375" s="38" t="s">
        <v>1403</v>
      </c>
      <c r="D375" s="38" t="s">
        <v>208</v>
      </c>
      <c r="E375" s="38" t="s">
        <v>208</v>
      </c>
      <c r="F375" s="38" t="s">
        <v>1404</v>
      </c>
      <c r="G375" s="40">
        <v>526</v>
      </c>
      <c r="H375" s="38" t="s">
        <v>208</v>
      </c>
      <c r="I375" s="38" t="s">
        <v>208</v>
      </c>
      <c r="J375" s="38" t="s">
        <v>1405</v>
      </c>
      <c r="K375" s="38" t="s">
        <v>1405</v>
      </c>
      <c r="L375" s="38" t="s">
        <v>208</v>
      </c>
      <c r="M375" s="39">
        <v>3.06</v>
      </c>
      <c r="N375" s="39" t="s">
        <v>208</v>
      </c>
      <c r="O375" s="39"/>
      <c r="Q375" s="48"/>
    </row>
    <row r="376" spans="1:17" hidden="1" outlineLevel="2" x14ac:dyDescent="0.25">
      <c r="A376" s="46" t="s">
        <v>16</v>
      </c>
      <c r="B376" s="38" t="s">
        <v>1402</v>
      </c>
      <c r="C376" s="38" t="s">
        <v>1406</v>
      </c>
      <c r="D376" s="38" t="s">
        <v>208</v>
      </c>
      <c r="E376" s="38" t="s">
        <v>208</v>
      </c>
      <c r="F376" s="38" t="s">
        <v>1407</v>
      </c>
      <c r="G376" s="40">
        <v>95429</v>
      </c>
      <c r="H376" s="38" t="s">
        <v>208</v>
      </c>
      <c r="I376" s="38" t="s">
        <v>208</v>
      </c>
      <c r="J376" s="38" t="s">
        <v>1408</v>
      </c>
      <c r="K376" s="38" t="s">
        <v>1408</v>
      </c>
      <c r="L376" s="38" t="s">
        <v>208</v>
      </c>
      <c r="M376" s="39">
        <v>0.82</v>
      </c>
      <c r="N376" s="39" t="s">
        <v>208</v>
      </c>
      <c r="O376" s="39"/>
      <c r="Q376" s="48"/>
    </row>
    <row r="377" spans="1:17" hidden="1" outlineLevel="2" x14ac:dyDescent="0.25">
      <c r="A377" s="46" t="s">
        <v>16</v>
      </c>
      <c r="B377" s="38" t="s">
        <v>1402</v>
      </c>
      <c r="C377" s="38" t="s">
        <v>1409</v>
      </c>
      <c r="D377" s="38" t="s">
        <v>208</v>
      </c>
      <c r="E377" s="38" t="s">
        <v>208</v>
      </c>
      <c r="F377" s="38" t="s">
        <v>1410</v>
      </c>
      <c r="G377" s="40">
        <v>7448</v>
      </c>
      <c r="H377" s="38" t="s">
        <v>208</v>
      </c>
      <c r="I377" s="38" t="s">
        <v>208</v>
      </c>
      <c r="J377" s="38" t="s">
        <v>1411</v>
      </c>
      <c r="K377" s="38" t="s">
        <v>1411</v>
      </c>
      <c r="L377" s="38" t="s">
        <v>208</v>
      </c>
      <c r="M377" s="39">
        <v>119.36</v>
      </c>
      <c r="N377" s="39" t="s">
        <v>208</v>
      </c>
      <c r="O377" s="39"/>
      <c r="Q377" s="48"/>
    </row>
    <row r="378" spans="1:17" hidden="1" outlineLevel="2" x14ac:dyDescent="0.25">
      <c r="A378" s="46" t="s">
        <v>16</v>
      </c>
      <c r="B378" s="38" t="s">
        <v>1402</v>
      </c>
      <c r="C378" s="38" t="s">
        <v>1412</v>
      </c>
      <c r="D378" s="38" t="s">
        <v>208</v>
      </c>
      <c r="E378" s="38" t="s">
        <v>208</v>
      </c>
      <c r="F378" s="38" t="s">
        <v>1413</v>
      </c>
      <c r="G378" s="40">
        <v>7449</v>
      </c>
      <c r="H378" s="38" t="s">
        <v>208</v>
      </c>
      <c r="I378" s="38" t="s">
        <v>208</v>
      </c>
      <c r="J378" s="38" t="s">
        <v>1414</v>
      </c>
      <c r="K378" s="38" t="s">
        <v>1414</v>
      </c>
      <c r="L378" s="38" t="s">
        <v>208</v>
      </c>
      <c r="M378" s="39">
        <v>4.22</v>
      </c>
      <c r="N378" s="39" t="s">
        <v>208</v>
      </c>
      <c r="O378" s="39"/>
      <c r="Q378" s="48"/>
    </row>
    <row r="379" spans="1:17" hidden="1" outlineLevel="2" x14ac:dyDescent="0.25">
      <c r="A379" s="46" t="s">
        <v>16</v>
      </c>
      <c r="B379" s="38" t="s">
        <v>1402</v>
      </c>
      <c r="C379" s="38" t="s">
        <v>1415</v>
      </c>
      <c r="D379" s="38" t="s">
        <v>208</v>
      </c>
      <c r="E379" s="38" t="s">
        <v>208</v>
      </c>
      <c r="F379" s="38" t="s">
        <v>1416</v>
      </c>
      <c r="G379" s="40">
        <v>2403</v>
      </c>
      <c r="H379" s="38" t="s">
        <v>208</v>
      </c>
      <c r="I379" s="38" t="s">
        <v>208</v>
      </c>
      <c r="J379" s="38" t="s">
        <v>1417</v>
      </c>
      <c r="K379" s="38" t="s">
        <v>1417</v>
      </c>
      <c r="L379" s="38" t="s">
        <v>208</v>
      </c>
      <c r="M379" s="39">
        <v>90</v>
      </c>
      <c r="N379" s="39" t="s">
        <v>208</v>
      </c>
      <c r="O379" s="39"/>
      <c r="Q379" s="48"/>
    </row>
    <row r="380" spans="1:17" hidden="1" outlineLevel="2" x14ac:dyDescent="0.25">
      <c r="A380" s="46" t="s">
        <v>16</v>
      </c>
      <c r="B380" s="38" t="s">
        <v>1418</v>
      </c>
      <c r="C380" s="38" t="s">
        <v>1419</v>
      </c>
      <c r="D380" s="38" t="s">
        <v>208</v>
      </c>
      <c r="E380" s="38" t="s">
        <v>208</v>
      </c>
      <c r="F380" s="38" t="s">
        <v>1420</v>
      </c>
      <c r="G380" s="40">
        <v>152</v>
      </c>
      <c r="H380" s="38" t="s">
        <v>208</v>
      </c>
      <c r="I380" s="38" t="s">
        <v>208</v>
      </c>
      <c r="J380" s="38" t="s">
        <v>1421</v>
      </c>
      <c r="K380" s="38" t="s">
        <v>1421</v>
      </c>
      <c r="L380" s="38" t="s">
        <v>208</v>
      </c>
      <c r="M380" s="39">
        <v>80.25</v>
      </c>
      <c r="N380" s="39" t="s">
        <v>208</v>
      </c>
      <c r="O380" s="39"/>
      <c r="Q380" s="48"/>
    </row>
    <row r="381" spans="1:17" hidden="1" outlineLevel="2" x14ac:dyDescent="0.25">
      <c r="A381" s="46" t="s">
        <v>16</v>
      </c>
      <c r="B381" s="38" t="s">
        <v>1418</v>
      </c>
      <c r="C381" s="38" t="s">
        <v>1422</v>
      </c>
      <c r="D381" s="38" t="s">
        <v>208</v>
      </c>
      <c r="E381" s="38" t="s">
        <v>208</v>
      </c>
      <c r="F381" s="38" t="s">
        <v>1423</v>
      </c>
      <c r="G381" s="40">
        <v>9754</v>
      </c>
      <c r="H381" s="38" t="s">
        <v>208</v>
      </c>
      <c r="I381" s="38" t="s">
        <v>208</v>
      </c>
      <c r="J381" s="38" t="s">
        <v>1424</v>
      </c>
      <c r="K381" s="38" t="s">
        <v>1424</v>
      </c>
      <c r="L381" s="38" t="s">
        <v>208</v>
      </c>
      <c r="M381" s="39">
        <v>31.38</v>
      </c>
      <c r="N381" s="39" t="s">
        <v>208</v>
      </c>
      <c r="O381" s="39"/>
      <c r="Q381" s="48"/>
    </row>
    <row r="382" spans="1:17" hidden="1" outlineLevel="2" x14ac:dyDescent="0.25">
      <c r="A382" s="46" t="s">
        <v>16</v>
      </c>
      <c r="B382" s="38" t="s">
        <v>1425</v>
      </c>
      <c r="C382" s="38" t="s">
        <v>1426</v>
      </c>
      <c r="D382" s="38" t="s">
        <v>208</v>
      </c>
      <c r="E382" s="38" t="s">
        <v>208</v>
      </c>
      <c r="F382" s="38" t="s">
        <v>1427</v>
      </c>
      <c r="G382" s="40">
        <v>243347</v>
      </c>
      <c r="H382" s="38" t="s">
        <v>208</v>
      </c>
      <c r="I382" s="38" t="s">
        <v>208</v>
      </c>
      <c r="J382" s="38" t="s">
        <v>1428</v>
      </c>
      <c r="K382" s="38" t="s">
        <v>1428</v>
      </c>
      <c r="L382" s="38" t="s">
        <v>208</v>
      </c>
      <c r="M382" s="39">
        <v>0.65</v>
      </c>
      <c r="N382" s="39" t="s">
        <v>208</v>
      </c>
      <c r="O382" s="39"/>
      <c r="Q382" s="48"/>
    </row>
    <row r="383" spans="1:17" hidden="1" outlineLevel="2" x14ac:dyDescent="0.25">
      <c r="A383" s="46" t="s">
        <v>16</v>
      </c>
      <c r="B383" s="38" t="s">
        <v>1425</v>
      </c>
      <c r="C383" s="38" t="s">
        <v>1429</v>
      </c>
      <c r="D383" s="38" t="s">
        <v>208</v>
      </c>
      <c r="E383" s="38" t="s">
        <v>208</v>
      </c>
      <c r="F383" s="38" t="s">
        <v>1430</v>
      </c>
      <c r="G383" s="40">
        <v>1867</v>
      </c>
      <c r="H383" s="38" t="s">
        <v>208</v>
      </c>
      <c r="I383" s="38" t="s">
        <v>208</v>
      </c>
      <c r="J383" s="38" t="s">
        <v>1431</v>
      </c>
      <c r="K383" s="38" t="s">
        <v>1431</v>
      </c>
      <c r="L383" s="38" t="s">
        <v>208</v>
      </c>
      <c r="M383" s="39">
        <v>9.9600000000000009</v>
      </c>
      <c r="N383" s="39" t="s">
        <v>208</v>
      </c>
      <c r="O383" s="39"/>
      <c r="Q383" s="48"/>
    </row>
    <row r="384" spans="1:17" hidden="1" outlineLevel="2" x14ac:dyDescent="0.25">
      <c r="A384" s="46" t="s">
        <v>16</v>
      </c>
      <c r="B384" s="38" t="s">
        <v>1425</v>
      </c>
      <c r="C384" s="38" t="s">
        <v>1432</v>
      </c>
      <c r="D384" s="38" t="s">
        <v>208</v>
      </c>
      <c r="E384" s="38" t="s">
        <v>208</v>
      </c>
      <c r="F384" s="38" t="s">
        <v>1433</v>
      </c>
      <c r="G384" s="40">
        <v>3645</v>
      </c>
      <c r="H384" s="38" t="s">
        <v>208</v>
      </c>
      <c r="I384" s="38" t="s">
        <v>208</v>
      </c>
      <c r="J384" s="38" t="s">
        <v>1434</v>
      </c>
      <c r="K384" s="38" t="s">
        <v>1434</v>
      </c>
      <c r="L384" s="38" t="s">
        <v>208</v>
      </c>
      <c r="M384" s="39">
        <v>8.4</v>
      </c>
      <c r="N384" s="39" t="s">
        <v>208</v>
      </c>
      <c r="O384" s="39"/>
      <c r="Q384" s="48"/>
    </row>
    <row r="385" spans="1:17" hidden="1" outlineLevel="2" x14ac:dyDescent="0.25">
      <c r="A385" s="46" t="s">
        <v>16</v>
      </c>
      <c r="B385" s="38" t="s">
        <v>1425</v>
      </c>
      <c r="C385" s="38" t="s">
        <v>1435</v>
      </c>
      <c r="D385" s="38" t="s">
        <v>208</v>
      </c>
      <c r="E385" s="38" t="s">
        <v>208</v>
      </c>
      <c r="F385" s="38" t="s">
        <v>1436</v>
      </c>
      <c r="G385" s="40">
        <v>1477990</v>
      </c>
      <c r="H385" s="38" t="s">
        <v>208</v>
      </c>
      <c r="I385" s="38" t="s">
        <v>208</v>
      </c>
      <c r="J385" s="38" t="s">
        <v>1437</v>
      </c>
      <c r="K385" s="38" t="s">
        <v>1437</v>
      </c>
      <c r="L385" s="38" t="s">
        <v>208</v>
      </c>
      <c r="M385" s="39">
        <v>0.24</v>
      </c>
      <c r="N385" s="39" t="s">
        <v>208</v>
      </c>
      <c r="O385" s="39"/>
      <c r="Q385" s="48"/>
    </row>
    <row r="386" spans="1:17" hidden="1" outlineLevel="2" x14ac:dyDescent="0.25">
      <c r="A386" s="46" t="s">
        <v>16</v>
      </c>
      <c r="B386" s="38" t="s">
        <v>1438</v>
      </c>
      <c r="C386" s="38" t="s">
        <v>1439</v>
      </c>
      <c r="D386" s="38" t="s">
        <v>208</v>
      </c>
      <c r="E386" s="38" t="s">
        <v>208</v>
      </c>
      <c r="F386" s="38" t="s">
        <v>1440</v>
      </c>
      <c r="G386" s="40">
        <v>102642</v>
      </c>
      <c r="H386" s="38" t="s">
        <v>208</v>
      </c>
      <c r="I386" s="38" t="s">
        <v>208</v>
      </c>
      <c r="J386" s="38" t="s">
        <v>1441</v>
      </c>
      <c r="K386" s="38" t="s">
        <v>1441</v>
      </c>
      <c r="L386" s="38" t="s">
        <v>208</v>
      </c>
      <c r="M386" s="39">
        <v>0.41</v>
      </c>
      <c r="N386" s="39" t="s">
        <v>208</v>
      </c>
      <c r="O386" s="39"/>
      <c r="Q386" s="48"/>
    </row>
    <row r="387" spans="1:17" hidden="1" outlineLevel="2" x14ac:dyDescent="0.25">
      <c r="A387" s="46" t="s">
        <v>16</v>
      </c>
      <c r="B387" s="38" t="s">
        <v>1438</v>
      </c>
      <c r="C387" s="38" t="s">
        <v>1442</v>
      </c>
      <c r="D387" s="38" t="s">
        <v>208</v>
      </c>
      <c r="E387" s="38" t="s">
        <v>208</v>
      </c>
      <c r="F387" s="38" t="s">
        <v>1443</v>
      </c>
      <c r="G387" s="40">
        <v>529</v>
      </c>
      <c r="H387" s="38" t="s">
        <v>208</v>
      </c>
      <c r="I387" s="38" t="s">
        <v>208</v>
      </c>
      <c r="J387" s="38" t="s">
        <v>1444</v>
      </c>
      <c r="K387" s="38" t="s">
        <v>1444</v>
      </c>
      <c r="L387" s="38" t="s">
        <v>208</v>
      </c>
      <c r="M387" s="39">
        <v>3.06</v>
      </c>
      <c r="N387" s="39" t="s">
        <v>208</v>
      </c>
      <c r="O387" s="39"/>
      <c r="Q387" s="48"/>
    </row>
    <row r="388" spans="1:17" hidden="1" outlineLevel="2" x14ac:dyDescent="0.25">
      <c r="A388" s="46" t="s">
        <v>16</v>
      </c>
      <c r="B388" s="38" t="s">
        <v>1438</v>
      </c>
      <c r="C388" s="38" t="s">
        <v>1445</v>
      </c>
      <c r="D388" s="38" t="s">
        <v>208</v>
      </c>
      <c r="E388" s="38" t="s">
        <v>208</v>
      </c>
      <c r="F388" s="38" t="s">
        <v>1446</v>
      </c>
      <c r="G388" s="40">
        <v>1011</v>
      </c>
      <c r="H388" s="38" t="s">
        <v>208</v>
      </c>
      <c r="I388" s="38" t="s">
        <v>208</v>
      </c>
      <c r="J388" s="38" t="s">
        <v>1447</v>
      </c>
      <c r="K388" s="38" t="s">
        <v>1447</v>
      </c>
      <c r="L388" s="38" t="s">
        <v>208</v>
      </c>
      <c r="M388" s="39">
        <v>24</v>
      </c>
      <c r="N388" s="39" t="s">
        <v>208</v>
      </c>
      <c r="O388" s="39"/>
      <c r="Q388" s="48"/>
    </row>
    <row r="389" spans="1:17" hidden="1" outlineLevel="2" x14ac:dyDescent="0.25">
      <c r="A389" s="46" t="s">
        <v>16</v>
      </c>
      <c r="B389" s="38" t="s">
        <v>1438</v>
      </c>
      <c r="C389" s="38" t="s">
        <v>1448</v>
      </c>
      <c r="D389" s="38" t="s">
        <v>208</v>
      </c>
      <c r="E389" s="38" t="s">
        <v>208</v>
      </c>
      <c r="F389" s="38" t="s">
        <v>1449</v>
      </c>
      <c r="G389" s="40">
        <v>7554</v>
      </c>
      <c r="H389" s="38" t="s">
        <v>208</v>
      </c>
      <c r="I389" s="38" t="s">
        <v>208</v>
      </c>
      <c r="J389" s="38" t="s">
        <v>1450</v>
      </c>
      <c r="K389" s="38" t="s">
        <v>1450</v>
      </c>
      <c r="L389" s="38" t="s">
        <v>208</v>
      </c>
      <c r="M389" s="39">
        <v>119.36</v>
      </c>
      <c r="N389" s="39" t="s">
        <v>208</v>
      </c>
      <c r="O389" s="39"/>
      <c r="Q389" s="48"/>
    </row>
    <row r="390" spans="1:17" hidden="1" outlineLevel="2" x14ac:dyDescent="0.25">
      <c r="A390" s="46" t="s">
        <v>16</v>
      </c>
      <c r="B390" s="38" t="s">
        <v>1438</v>
      </c>
      <c r="C390" s="38" t="s">
        <v>1451</v>
      </c>
      <c r="D390" s="38" t="s">
        <v>208</v>
      </c>
      <c r="E390" s="38" t="s">
        <v>208</v>
      </c>
      <c r="F390" s="38" t="s">
        <v>1452</v>
      </c>
      <c r="G390" s="40">
        <v>7556</v>
      </c>
      <c r="H390" s="38" t="s">
        <v>208</v>
      </c>
      <c r="I390" s="38" t="s">
        <v>208</v>
      </c>
      <c r="J390" s="38" t="s">
        <v>1453</v>
      </c>
      <c r="K390" s="38" t="s">
        <v>1453</v>
      </c>
      <c r="L390" s="38" t="s">
        <v>208</v>
      </c>
      <c r="M390" s="39">
        <v>123.58</v>
      </c>
      <c r="N390" s="39" t="s">
        <v>208</v>
      </c>
      <c r="O390" s="39"/>
      <c r="Q390" s="48"/>
    </row>
    <row r="391" spans="1:17" hidden="1" outlineLevel="2" x14ac:dyDescent="0.25">
      <c r="A391" s="46" t="s">
        <v>16</v>
      </c>
      <c r="B391" s="38" t="s">
        <v>1438</v>
      </c>
      <c r="C391" s="38" t="s">
        <v>1454</v>
      </c>
      <c r="D391" s="38" t="s">
        <v>208</v>
      </c>
      <c r="E391" s="38" t="s">
        <v>208</v>
      </c>
      <c r="F391" s="38" t="s">
        <v>1455</v>
      </c>
      <c r="G391" s="40">
        <v>418</v>
      </c>
      <c r="H391" s="38" t="s">
        <v>208</v>
      </c>
      <c r="I391" s="38" t="s">
        <v>208</v>
      </c>
      <c r="J391" s="38" t="s">
        <v>1456</v>
      </c>
      <c r="K391" s="38" t="s">
        <v>1456</v>
      </c>
      <c r="L391" s="38" t="s">
        <v>208</v>
      </c>
      <c r="M391" s="39">
        <v>54</v>
      </c>
      <c r="N391" s="39" t="s">
        <v>208</v>
      </c>
      <c r="O391" s="39"/>
      <c r="Q391" s="48"/>
    </row>
    <row r="392" spans="1:17" hidden="1" outlineLevel="2" x14ac:dyDescent="0.25">
      <c r="A392" s="46" t="s">
        <v>16</v>
      </c>
      <c r="B392" s="38" t="s">
        <v>1438</v>
      </c>
      <c r="C392" s="38" t="s">
        <v>1457</v>
      </c>
      <c r="D392" s="38" t="s">
        <v>208</v>
      </c>
      <c r="E392" s="38" t="s">
        <v>208</v>
      </c>
      <c r="F392" s="38" t="s">
        <v>1458</v>
      </c>
      <c r="G392" s="40">
        <v>419</v>
      </c>
      <c r="H392" s="38" t="s">
        <v>208</v>
      </c>
      <c r="I392" s="38" t="s">
        <v>208</v>
      </c>
      <c r="J392" s="38" t="s">
        <v>1459</v>
      </c>
      <c r="K392" s="38" t="s">
        <v>1459</v>
      </c>
      <c r="L392" s="38" t="s">
        <v>208</v>
      </c>
      <c r="M392" s="39">
        <v>54</v>
      </c>
      <c r="N392" s="39" t="s">
        <v>208</v>
      </c>
      <c r="O392" s="39"/>
      <c r="Q392" s="48"/>
    </row>
    <row r="393" spans="1:17" hidden="1" outlineLevel="2" x14ac:dyDescent="0.25">
      <c r="A393" s="46" t="s">
        <v>16</v>
      </c>
      <c r="B393" s="38" t="s">
        <v>1438</v>
      </c>
      <c r="C393" s="38" t="s">
        <v>1460</v>
      </c>
      <c r="D393" s="38" t="s">
        <v>208</v>
      </c>
      <c r="E393" s="38" t="s">
        <v>208</v>
      </c>
      <c r="F393" s="38" t="s">
        <v>1461</v>
      </c>
      <c r="G393" s="38" t="s">
        <v>208</v>
      </c>
      <c r="H393" s="38" t="s">
        <v>208</v>
      </c>
      <c r="I393" s="38" t="s">
        <v>208</v>
      </c>
      <c r="J393" s="38" t="s">
        <v>1450</v>
      </c>
      <c r="K393" s="38" t="s">
        <v>1450</v>
      </c>
      <c r="L393" s="38" t="s">
        <v>208</v>
      </c>
      <c r="M393" s="39" t="s">
        <v>208</v>
      </c>
      <c r="N393" s="39">
        <v>119.36</v>
      </c>
      <c r="O393" s="39"/>
      <c r="Q393" s="48"/>
    </row>
    <row r="394" spans="1:17" hidden="1" outlineLevel="2" x14ac:dyDescent="0.25">
      <c r="A394" s="46" t="s">
        <v>16</v>
      </c>
      <c r="B394" s="38" t="s">
        <v>1438</v>
      </c>
      <c r="C394" s="38" t="s">
        <v>1462</v>
      </c>
      <c r="D394" s="38" t="s">
        <v>208</v>
      </c>
      <c r="E394" s="38" t="s">
        <v>208</v>
      </c>
      <c r="F394" s="38" t="s">
        <v>1463</v>
      </c>
      <c r="G394" s="40">
        <v>7554</v>
      </c>
      <c r="H394" s="38" t="s">
        <v>208</v>
      </c>
      <c r="I394" s="38" t="s">
        <v>208</v>
      </c>
      <c r="J394" s="38" t="s">
        <v>1450</v>
      </c>
      <c r="K394" s="38" t="s">
        <v>1450</v>
      </c>
      <c r="L394" s="38" t="s">
        <v>208</v>
      </c>
      <c r="M394" s="39">
        <v>123.58</v>
      </c>
      <c r="N394" s="39" t="s">
        <v>208</v>
      </c>
      <c r="O394" s="39"/>
      <c r="Q394" s="48"/>
    </row>
    <row r="395" spans="1:17" hidden="1" outlineLevel="2" x14ac:dyDescent="0.25">
      <c r="A395" s="46" t="s">
        <v>16</v>
      </c>
      <c r="B395" s="38" t="s">
        <v>1464</v>
      </c>
      <c r="C395" s="38" t="s">
        <v>1465</v>
      </c>
      <c r="D395" s="38" t="s">
        <v>208</v>
      </c>
      <c r="E395" s="38" t="s">
        <v>208</v>
      </c>
      <c r="F395" s="38" t="s">
        <v>1466</v>
      </c>
      <c r="G395" s="40">
        <v>7581</v>
      </c>
      <c r="H395" s="38" t="s">
        <v>208</v>
      </c>
      <c r="I395" s="38" t="s">
        <v>208</v>
      </c>
      <c r="J395" s="38" t="s">
        <v>1467</v>
      </c>
      <c r="K395" s="38" t="s">
        <v>1467</v>
      </c>
      <c r="L395" s="38" t="s">
        <v>208</v>
      </c>
      <c r="M395" s="39">
        <v>121.89</v>
      </c>
      <c r="N395" s="39" t="s">
        <v>208</v>
      </c>
      <c r="O395" s="39"/>
      <c r="Q395" s="48"/>
    </row>
    <row r="396" spans="1:17" hidden="1" outlineLevel="2" x14ac:dyDescent="0.25">
      <c r="A396" s="46" t="s">
        <v>16</v>
      </c>
      <c r="B396" s="38" t="s">
        <v>1468</v>
      </c>
      <c r="C396" s="38" t="s">
        <v>1469</v>
      </c>
      <c r="D396" s="38" t="s">
        <v>208</v>
      </c>
      <c r="E396" s="38" t="s">
        <v>208</v>
      </c>
      <c r="F396" s="38" t="s">
        <v>1470</v>
      </c>
      <c r="G396" s="40">
        <v>9771</v>
      </c>
      <c r="H396" s="38" t="s">
        <v>208</v>
      </c>
      <c r="I396" s="38" t="s">
        <v>208</v>
      </c>
      <c r="J396" s="38" t="s">
        <v>1471</v>
      </c>
      <c r="K396" s="38" t="s">
        <v>1471</v>
      </c>
      <c r="L396" s="38" t="s">
        <v>208</v>
      </c>
      <c r="M396" s="39">
        <v>0.8</v>
      </c>
      <c r="N396" s="39" t="s">
        <v>208</v>
      </c>
      <c r="O396" s="39"/>
      <c r="Q396" s="48"/>
    </row>
    <row r="397" spans="1:17" hidden="1" outlineLevel="2" x14ac:dyDescent="0.25">
      <c r="A397" s="46" t="s">
        <v>16</v>
      </c>
      <c r="B397" s="38" t="s">
        <v>1468</v>
      </c>
      <c r="C397" s="38" t="s">
        <v>1472</v>
      </c>
      <c r="D397" s="38" t="s">
        <v>208</v>
      </c>
      <c r="E397" s="38" t="s">
        <v>208</v>
      </c>
      <c r="F397" s="38" t="s">
        <v>1473</v>
      </c>
      <c r="G397" s="40">
        <v>530</v>
      </c>
      <c r="H397" s="38" t="s">
        <v>208</v>
      </c>
      <c r="I397" s="38" t="s">
        <v>208</v>
      </c>
      <c r="J397" s="38" t="s">
        <v>1474</v>
      </c>
      <c r="K397" s="38" t="s">
        <v>1474</v>
      </c>
      <c r="L397" s="38" t="s">
        <v>208</v>
      </c>
      <c r="M397" s="39">
        <v>6.49</v>
      </c>
      <c r="N397" s="39" t="s">
        <v>208</v>
      </c>
      <c r="O397" s="39"/>
      <c r="Q397" s="48"/>
    </row>
    <row r="398" spans="1:17" hidden="1" outlineLevel="2" x14ac:dyDescent="0.25">
      <c r="A398" s="46" t="s">
        <v>16</v>
      </c>
      <c r="B398" s="38" t="s">
        <v>1468</v>
      </c>
      <c r="C398" s="38" t="s">
        <v>1475</v>
      </c>
      <c r="D398" s="38" t="s">
        <v>208</v>
      </c>
      <c r="E398" s="38" t="s">
        <v>208</v>
      </c>
      <c r="F398" s="38" t="s">
        <v>1476</v>
      </c>
      <c r="G398" s="40">
        <v>7606</v>
      </c>
      <c r="H398" s="38" t="s">
        <v>208</v>
      </c>
      <c r="I398" s="38" t="s">
        <v>208</v>
      </c>
      <c r="J398" s="38" t="s">
        <v>1477</v>
      </c>
      <c r="K398" s="38" t="s">
        <v>1477</v>
      </c>
      <c r="L398" s="38" t="s">
        <v>208</v>
      </c>
      <c r="M398" s="39">
        <v>119.36</v>
      </c>
      <c r="N398" s="39" t="s">
        <v>208</v>
      </c>
      <c r="O398" s="39"/>
      <c r="Q398" s="48"/>
    </row>
    <row r="399" spans="1:17" hidden="1" outlineLevel="2" x14ac:dyDescent="0.25">
      <c r="A399" s="46" t="s">
        <v>16</v>
      </c>
      <c r="B399" s="38" t="s">
        <v>1468</v>
      </c>
      <c r="C399" s="38" t="s">
        <v>1478</v>
      </c>
      <c r="D399" s="38" t="s">
        <v>208</v>
      </c>
      <c r="E399" s="38" t="s">
        <v>208</v>
      </c>
      <c r="F399" s="38" t="s">
        <v>1479</v>
      </c>
      <c r="G399" s="40">
        <v>1871</v>
      </c>
      <c r="H399" s="38" t="s">
        <v>208</v>
      </c>
      <c r="I399" s="38" t="s">
        <v>208</v>
      </c>
      <c r="J399" s="38" t="s">
        <v>1480</v>
      </c>
      <c r="K399" s="38" t="s">
        <v>1480</v>
      </c>
      <c r="L399" s="38" t="s">
        <v>208</v>
      </c>
      <c r="M399" s="39">
        <v>9.9600000000000009</v>
      </c>
      <c r="N399" s="39" t="s">
        <v>208</v>
      </c>
      <c r="O399" s="39"/>
      <c r="Q399" s="48"/>
    </row>
    <row r="400" spans="1:17" hidden="1" outlineLevel="2" x14ac:dyDescent="0.25">
      <c r="A400" s="46" t="s">
        <v>16</v>
      </c>
      <c r="B400" s="38" t="s">
        <v>1468</v>
      </c>
      <c r="C400" s="38" t="s">
        <v>1481</v>
      </c>
      <c r="D400" s="38" t="s">
        <v>208</v>
      </c>
      <c r="E400" s="38" t="s">
        <v>208</v>
      </c>
      <c r="F400" s="38" t="s">
        <v>1482</v>
      </c>
      <c r="G400" s="40">
        <v>7596</v>
      </c>
      <c r="H400" s="38" t="s">
        <v>208</v>
      </c>
      <c r="I400" s="38" t="s">
        <v>208</v>
      </c>
      <c r="J400" s="38" t="s">
        <v>1483</v>
      </c>
      <c r="K400" s="38" t="s">
        <v>1483</v>
      </c>
      <c r="L400" s="38" t="s">
        <v>208</v>
      </c>
      <c r="M400" s="39">
        <v>119.36</v>
      </c>
      <c r="N400" s="39" t="s">
        <v>208</v>
      </c>
      <c r="O400" s="39"/>
      <c r="Q400" s="48"/>
    </row>
    <row r="401" spans="1:17" hidden="1" outlineLevel="2" x14ac:dyDescent="0.25">
      <c r="A401" s="46" t="s">
        <v>16</v>
      </c>
      <c r="B401" s="38" t="s">
        <v>1484</v>
      </c>
      <c r="C401" s="38" t="s">
        <v>1485</v>
      </c>
      <c r="D401" s="38" t="s">
        <v>208</v>
      </c>
      <c r="E401" s="38" t="s">
        <v>208</v>
      </c>
      <c r="F401" s="38" t="s">
        <v>1486</v>
      </c>
      <c r="G401" s="40">
        <v>7609</v>
      </c>
      <c r="H401" s="38" t="s">
        <v>208</v>
      </c>
      <c r="I401" s="38" t="s">
        <v>208</v>
      </c>
      <c r="J401" s="38" t="s">
        <v>1487</v>
      </c>
      <c r="K401" s="38" t="s">
        <v>1487</v>
      </c>
      <c r="L401" s="38" t="s">
        <v>208</v>
      </c>
      <c r="M401" s="39">
        <v>119.36</v>
      </c>
      <c r="N401" s="39" t="s">
        <v>208</v>
      </c>
      <c r="O401" s="39"/>
      <c r="Q401" s="48"/>
    </row>
    <row r="402" spans="1:17" hidden="1" outlineLevel="2" x14ac:dyDescent="0.25">
      <c r="A402" s="46" t="s">
        <v>16</v>
      </c>
      <c r="B402" s="38" t="s">
        <v>1484</v>
      </c>
      <c r="C402" s="38" t="s">
        <v>1488</v>
      </c>
      <c r="D402" s="38" t="s">
        <v>208</v>
      </c>
      <c r="E402" s="38" t="s">
        <v>208</v>
      </c>
      <c r="F402" s="38" t="s">
        <v>1489</v>
      </c>
      <c r="G402" s="40">
        <v>255131</v>
      </c>
      <c r="H402" s="38" t="s">
        <v>208</v>
      </c>
      <c r="I402" s="38" t="s">
        <v>208</v>
      </c>
      <c r="J402" s="38" t="s">
        <v>1490</v>
      </c>
      <c r="K402" s="38" t="s">
        <v>1490</v>
      </c>
      <c r="L402" s="38" t="s">
        <v>208</v>
      </c>
      <c r="M402" s="39">
        <v>0.43</v>
      </c>
      <c r="N402" s="39" t="s">
        <v>208</v>
      </c>
      <c r="O402" s="39"/>
      <c r="Q402" s="48"/>
    </row>
    <row r="403" spans="1:17" hidden="1" outlineLevel="2" x14ac:dyDescent="0.25">
      <c r="A403" s="46" t="s">
        <v>16</v>
      </c>
      <c r="B403" s="38" t="s">
        <v>1484</v>
      </c>
      <c r="C403" s="38" t="s">
        <v>1491</v>
      </c>
      <c r="D403" s="38" t="s">
        <v>208</v>
      </c>
      <c r="E403" s="38" t="s">
        <v>208</v>
      </c>
      <c r="F403" s="38" t="s">
        <v>1492</v>
      </c>
      <c r="G403" s="40">
        <v>7647</v>
      </c>
      <c r="H403" s="38" t="s">
        <v>208</v>
      </c>
      <c r="I403" s="38" t="s">
        <v>208</v>
      </c>
      <c r="J403" s="38" t="s">
        <v>1493</v>
      </c>
      <c r="K403" s="38" t="s">
        <v>1493</v>
      </c>
      <c r="L403" s="38" t="s">
        <v>208</v>
      </c>
      <c r="M403" s="39">
        <v>3.6</v>
      </c>
      <c r="N403" s="39" t="s">
        <v>208</v>
      </c>
      <c r="O403" s="39"/>
      <c r="Q403" s="48"/>
    </row>
    <row r="404" spans="1:17" hidden="1" outlineLevel="2" x14ac:dyDescent="0.25">
      <c r="A404" s="46" t="s">
        <v>16</v>
      </c>
      <c r="B404" s="38" t="s">
        <v>1484</v>
      </c>
      <c r="C404" s="38" t="s">
        <v>1494</v>
      </c>
      <c r="D404" s="38" t="s">
        <v>208</v>
      </c>
      <c r="E404" s="38" t="s">
        <v>208</v>
      </c>
      <c r="F404" s="38" t="s">
        <v>1495</v>
      </c>
      <c r="G404" s="40">
        <v>539</v>
      </c>
      <c r="H404" s="38" t="s">
        <v>208</v>
      </c>
      <c r="I404" s="38" t="s">
        <v>208</v>
      </c>
      <c r="J404" s="38" t="s">
        <v>1496</v>
      </c>
      <c r="K404" s="38" t="s">
        <v>1496</v>
      </c>
      <c r="L404" s="38" t="s">
        <v>208</v>
      </c>
      <c r="M404" s="39">
        <v>26.67</v>
      </c>
      <c r="N404" s="39" t="s">
        <v>208</v>
      </c>
      <c r="O404" s="39"/>
      <c r="Q404" s="48"/>
    </row>
    <row r="405" spans="1:17" hidden="1" outlineLevel="2" x14ac:dyDescent="0.25">
      <c r="A405" s="46" t="s">
        <v>16</v>
      </c>
      <c r="B405" s="38" t="s">
        <v>1484</v>
      </c>
      <c r="C405" s="38" t="s">
        <v>1497</v>
      </c>
      <c r="D405" s="38" t="s">
        <v>208</v>
      </c>
      <c r="E405" s="38" t="s">
        <v>208</v>
      </c>
      <c r="F405" s="38" t="s">
        <v>1498</v>
      </c>
      <c r="G405" s="40">
        <v>540</v>
      </c>
      <c r="H405" s="38" t="s">
        <v>208</v>
      </c>
      <c r="I405" s="38" t="s">
        <v>208</v>
      </c>
      <c r="J405" s="38" t="s">
        <v>1499</v>
      </c>
      <c r="K405" s="38" t="s">
        <v>1499</v>
      </c>
      <c r="L405" s="38" t="s">
        <v>208</v>
      </c>
      <c r="M405" s="39">
        <v>26.61</v>
      </c>
      <c r="N405" s="39" t="s">
        <v>208</v>
      </c>
      <c r="O405" s="39"/>
      <c r="Q405" s="48"/>
    </row>
    <row r="406" spans="1:17" hidden="1" outlineLevel="2" x14ac:dyDescent="0.25">
      <c r="A406" s="46" t="s">
        <v>16</v>
      </c>
      <c r="B406" s="38" t="s">
        <v>1484</v>
      </c>
      <c r="C406" s="38" t="s">
        <v>1500</v>
      </c>
      <c r="D406" s="38" t="s">
        <v>208</v>
      </c>
      <c r="E406" s="38" t="s">
        <v>208</v>
      </c>
      <c r="F406" s="38" t="s">
        <v>1501</v>
      </c>
      <c r="G406" s="40">
        <v>541</v>
      </c>
      <c r="H406" s="38" t="s">
        <v>208</v>
      </c>
      <c r="I406" s="38" t="s">
        <v>208</v>
      </c>
      <c r="J406" s="38" t="s">
        <v>1502</v>
      </c>
      <c r="K406" s="38" t="s">
        <v>1502</v>
      </c>
      <c r="L406" s="38" t="s">
        <v>208</v>
      </c>
      <c r="M406" s="39">
        <v>24.21</v>
      </c>
      <c r="N406" s="39" t="s">
        <v>208</v>
      </c>
      <c r="O406" s="39"/>
      <c r="Q406" s="48"/>
    </row>
    <row r="407" spans="1:17" hidden="1" outlineLevel="2" x14ac:dyDescent="0.25">
      <c r="A407" s="46" t="s">
        <v>16</v>
      </c>
      <c r="B407" s="38" t="s">
        <v>1484</v>
      </c>
      <c r="C407" s="38" t="s">
        <v>1503</v>
      </c>
      <c r="D407" s="38" t="s">
        <v>208</v>
      </c>
      <c r="E407" s="38" t="s">
        <v>208</v>
      </c>
      <c r="F407" s="38" t="s">
        <v>1504</v>
      </c>
      <c r="G407" s="38" t="s">
        <v>208</v>
      </c>
      <c r="H407" s="38" t="s">
        <v>208</v>
      </c>
      <c r="I407" s="38" t="s">
        <v>208</v>
      </c>
      <c r="J407" s="38" t="s">
        <v>1502</v>
      </c>
      <c r="K407" s="38" t="s">
        <v>1502</v>
      </c>
      <c r="L407" s="38" t="s">
        <v>208</v>
      </c>
      <c r="M407" s="39" t="s">
        <v>208</v>
      </c>
      <c r="N407" s="39">
        <v>24.21</v>
      </c>
      <c r="O407" s="39"/>
      <c r="Q407" s="48"/>
    </row>
    <row r="408" spans="1:17" hidden="1" outlineLevel="2" x14ac:dyDescent="0.25">
      <c r="A408" s="46" t="s">
        <v>16</v>
      </c>
      <c r="B408" s="38" t="s">
        <v>1484</v>
      </c>
      <c r="C408" s="38" t="s">
        <v>1505</v>
      </c>
      <c r="D408" s="38" t="s">
        <v>208</v>
      </c>
      <c r="E408" s="38" t="s">
        <v>208</v>
      </c>
      <c r="F408" s="38" t="s">
        <v>1506</v>
      </c>
      <c r="G408" s="38" t="s">
        <v>208</v>
      </c>
      <c r="H408" s="38" t="s">
        <v>208</v>
      </c>
      <c r="I408" s="38" t="s">
        <v>208</v>
      </c>
      <c r="J408" s="38" t="s">
        <v>1499</v>
      </c>
      <c r="K408" s="38" t="s">
        <v>1499</v>
      </c>
      <c r="L408" s="38" t="s">
        <v>208</v>
      </c>
      <c r="M408" s="39" t="s">
        <v>208</v>
      </c>
      <c r="N408" s="39">
        <v>26.61</v>
      </c>
      <c r="O408" s="39"/>
      <c r="Q408" s="48"/>
    </row>
    <row r="409" spans="1:17" hidden="1" outlineLevel="2" x14ac:dyDescent="0.25">
      <c r="A409" s="46" t="s">
        <v>16</v>
      </c>
      <c r="B409" s="38" t="s">
        <v>1484</v>
      </c>
      <c r="C409" s="38" t="s">
        <v>1507</v>
      </c>
      <c r="D409" s="38" t="s">
        <v>208</v>
      </c>
      <c r="E409" s="38" t="s">
        <v>208</v>
      </c>
      <c r="F409" s="38" t="s">
        <v>1508</v>
      </c>
      <c r="G409" s="38" t="s">
        <v>208</v>
      </c>
      <c r="H409" s="38" t="s">
        <v>208</v>
      </c>
      <c r="I409" s="38" t="s">
        <v>208</v>
      </c>
      <c r="J409" s="38" t="s">
        <v>1496</v>
      </c>
      <c r="K409" s="38" t="s">
        <v>1496</v>
      </c>
      <c r="L409" s="38" t="s">
        <v>208</v>
      </c>
      <c r="M409" s="39" t="s">
        <v>208</v>
      </c>
      <c r="N409" s="39">
        <v>26.67</v>
      </c>
      <c r="O409" s="39"/>
      <c r="Q409" s="48"/>
    </row>
    <row r="410" spans="1:17" hidden="1" outlineLevel="2" x14ac:dyDescent="0.25">
      <c r="A410" s="46" t="s">
        <v>16</v>
      </c>
      <c r="B410" s="38" t="s">
        <v>1484</v>
      </c>
      <c r="C410" s="38" t="s">
        <v>1509</v>
      </c>
      <c r="D410" s="38" t="s">
        <v>208</v>
      </c>
      <c r="E410" s="38" t="s">
        <v>208</v>
      </c>
      <c r="F410" s="40">
        <v>22324</v>
      </c>
      <c r="G410" s="40">
        <v>22324</v>
      </c>
      <c r="H410" s="38" t="s">
        <v>208</v>
      </c>
      <c r="I410" s="38" t="s">
        <v>208</v>
      </c>
      <c r="J410" s="38" t="s">
        <v>1510</v>
      </c>
      <c r="K410" s="38" t="s">
        <v>1510</v>
      </c>
      <c r="L410" s="38" t="s">
        <v>208</v>
      </c>
      <c r="M410" s="39" t="s">
        <v>208</v>
      </c>
      <c r="N410" s="39">
        <v>3509.73</v>
      </c>
      <c r="O410" s="39"/>
      <c r="Q410" s="48"/>
    </row>
    <row r="411" spans="1:17" hidden="1" outlineLevel="2" x14ac:dyDescent="0.25">
      <c r="A411" s="46" t="s">
        <v>16</v>
      </c>
      <c r="B411" s="38" t="s">
        <v>1484</v>
      </c>
      <c r="C411" s="38" t="s">
        <v>1511</v>
      </c>
      <c r="D411" s="38" t="s">
        <v>208</v>
      </c>
      <c r="E411" s="38" t="s">
        <v>208</v>
      </c>
      <c r="F411" s="40">
        <v>22391</v>
      </c>
      <c r="G411" s="40">
        <v>22391</v>
      </c>
      <c r="H411" s="38" t="s">
        <v>208</v>
      </c>
      <c r="I411" s="38" t="s">
        <v>208</v>
      </c>
      <c r="J411" s="38" t="s">
        <v>1512</v>
      </c>
      <c r="K411" s="38" t="s">
        <v>1512</v>
      </c>
      <c r="L411" s="38" t="s">
        <v>208</v>
      </c>
      <c r="M411" s="39">
        <v>0.06</v>
      </c>
      <c r="N411" s="39" t="s">
        <v>208</v>
      </c>
      <c r="O411" s="39"/>
      <c r="Q411" s="48"/>
    </row>
    <row r="412" spans="1:17" outlineLevel="1" collapsed="1" x14ac:dyDescent="0.25">
      <c r="A412" s="47" t="s">
        <v>3195</v>
      </c>
      <c r="B412" s="38"/>
      <c r="C412" s="38"/>
      <c r="D412" s="38"/>
      <c r="E412" s="38"/>
      <c r="F412" s="40"/>
      <c r="G412" s="40"/>
      <c r="H412" s="38"/>
      <c r="I412" s="38"/>
      <c r="J412" s="38"/>
      <c r="K412" s="38"/>
      <c r="L412" s="38"/>
      <c r="M412" s="39">
        <f>SUBTOTAL(9,M312:M411)</f>
        <v>3728.639999999999</v>
      </c>
      <c r="N412" s="39">
        <f>SUBTOTAL(9,N312:N411)-N410</f>
        <v>218.90999999999985</v>
      </c>
      <c r="O412" s="39"/>
      <c r="P412" s="41">
        <f>+M412-N412</f>
        <v>3509.7299999999991</v>
      </c>
      <c r="Q412" s="48">
        <f>+P412*100/12</f>
        <v>29247.749999999989</v>
      </c>
    </row>
    <row r="413" spans="1:17" outlineLevel="1" x14ac:dyDescent="0.25">
      <c r="B413" s="38" t="s">
        <v>208</v>
      </c>
      <c r="C413" s="38" t="s">
        <v>208</v>
      </c>
      <c r="D413" s="38" t="s">
        <v>208</v>
      </c>
      <c r="E413" s="38" t="s">
        <v>208</v>
      </c>
      <c r="F413" s="38" t="s">
        <v>208</v>
      </c>
      <c r="G413" s="38" t="s">
        <v>208</v>
      </c>
      <c r="H413" s="38" t="s">
        <v>208</v>
      </c>
      <c r="I413" s="38" t="s">
        <v>1513</v>
      </c>
      <c r="J413" s="38" t="s">
        <v>208</v>
      </c>
      <c r="K413" s="38" t="s">
        <v>208</v>
      </c>
      <c r="L413" s="38" t="s">
        <v>208</v>
      </c>
      <c r="M413" s="39">
        <v>3728.64</v>
      </c>
      <c r="N413" s="39">
        <f>3728.64-N410</f>
        <v>218.90999999999985</v>
      </c>
      <c r="O413" s="39"/>
      <c r="P413" s="41"/>
      <c r="Q413" s="48"/>
    </row>
    <row r="414" spans="1:17" hidden="1" outlineLevel="2" x14ac:dyDescent="0.25">
      <c r="A414" s="46" t="s">
        <v>17</v>
      </c>
      <c r="B414" s="38" t="s">
        <v>1514</v>
      </c>
      <c r="C414" s="38" t="s">
        <v>1515</v>
      </c>
      <c r="D414" s="38" t="s">
        <v>208</v>
      </c>
      <c r="E414" s="38" t="s">
        <v>208</v>
      </c>
      <c r="F414" s="38" t="s">
        <v>1516</v>
      </c>
      <c r="G414" s="40">
        <v>7666</v>
      </c>
      <c r="H414" s="38" t="s">
        <v>208</v>
      </c>
      <c r="I414" s="38" t="s">
        <v>208</v>
      </c>
      <c r="J414" s="38" t="s">
        <v>1517</v>
      </c>
      <c r="K414" s="38" t="s">
        <v>1517</v>
      </c>
      <c r="L414" s="38" t="s">
        <v>208</v>
      </c>
      <c r="M414" s="39">
        <v>32.270000000000003</v>
      </c>
      <c r="N414" s="39" t="s">
        <v>208</v>
      </c>
      <c r="O414" s="39"/>
      <c r="Q414" s="48"/>
    </row>
    <row r="415" spans="1:17" hidden="1" outlineLevel="2" x14ac:dyDescent="0.25">
      <c r="A415" s="46" t="s">
        <v>17</v>
      </c>
      <c r="B415" s="38" t="s">
        <v>1514</v>
      </c>
      <c r="C415" s="38" t="s">
        <v>1518</v>
      </c>
      <c r="D415" s="38" t="s">
        <v>208</v>
      </c>
      <c r="E415" s="38" t="s">
        <v>208</v>
      </c>
      <c r="F415" s="38" t="s">
        <v>1519</v>
      </c>
      <c r="G415" s="40">
        <v>1023013</v>
      </c>
      <c r="H415" s="38" t="s">
        <v>208</v>
      </c>
      <c r="I415" s="38" t="s">
        <v>208</v>
      </c>
      <c r="J415" s="38" t="s">
        <v>1520</v>
      </c>
      <c r="K415" s="38" t="s">
        <v>1520</v>
      </c>
      <c r="L415" s="38" t="s">
        <v>208</v>
      </c>
      <c r="M415" s="39">
        <v>3</v>
      </c>
      <c r="N415" s="39" t="s">
        <v>208</v>
      </c>
      <c r="O415" s="39"/>
      <c r="Q415" s="48"/>
    </row>
    <row r="416" spans="1:17" hidden="1" outlineLevel="2" x14ac:dyDescent="0.25">
      <c r="A416" s="46" t="s">
        <v>17</v>
      </c>
      <c r="B416" s="38" t="s">
        <v>1514</v>
      </c>
      <c r="C416" s="38" t="s">
        <v>1521</v>
      </c>
      <c r="D416" s="38" t="s">
        <v>208</v>
      </c>
      <c r="E416" s="38" t="s">
        <v>208</v>
      </c>
      <c r="F416" s="38" t="s">
        <v>1522</v>
      </c>
      <c r="G416" s="40">
        <v>36402</v>
      </c>
      <c r="H416" s="38" t="s">
        <v>208</v>
      </c>
      <c r="I416" s="38" t="s">
        <v>208</v>
      </c>
      <c r="J416" s="38" t="s">
        <v>1523</v>
      </c>
      <c r="K416" s="38" t="s">
        <v>1523</v>
      </c>
      <c r="L416" s="38" t="s">
        <v>208</v>
      </c>
      <c r="M416" s="39">
        <v>6.08</v>
      </c>
      <c r="N416" s="39" t="s">
        <v>208</v>
      </c>
      <c r="O416" s="39"/>
      <c r="Q416" s="48"/>
    </row>
    <row r="417" spans="1:17" hidden="1" outlineLevel="2" x14ac:dyDescent="0.25">
      <c r="A417" s="46" t="s">
        <v>17</v>
      </c>
      <c r="B417" s="38" t="s">
        <v>1514</v>
      </c>
      <c r="C417" s="38" t="s">
        <v>1524</v>
      </c>
      <c r="D417" s="38" t="s">
        <v>208</v>
      </c>
      <c r="E417" s="38" t="s">
        <v>208</v>
      </c>
      <c r="F417" s="38" t="s">
        <v>1525</v>
      </c>
      <c r="G417" s="40">
        <v>36427</v>
      </c>
      <c r="H417" s="38" t="s">
        <v>208</v>
      </c>
      <c r="I417" s="38" t="s">
        <v>208</v>
      </c>
      <c r="J417" s="38" t="s">
        <v>1526</v>
      </c>
      <c r="K417" s="38" t="s">
        <v>1526</v>
      </c>
      <c r="L417" s="38" t="s">
        <v>208</v>
      </c>
      <c r="M417" s="39">
        <v>7.12</v>
      </c>
      <c r="N417" s="39" t="s">
        <v>208</v>
      </c>
      <c r="O417" s="39"/>
      <c r="Q417" s="48"/>
    </row>
    <row r="418" spans="1:17" hidden="1" outlineLevel="2" x14ac:dyDescent="0.25">
      <c r="A418" s="46" t="s">
        <v>17</v>
      </c>
      <c r="B418" s="38" t="s">
        <v>1514</v>
      </c>
      <c r="C418" s="38" t="s">
        <v>1527</v>
      </c>
      <c r="D418" s="38" t="s">
        <v>208</v>
      </c>
      <c r="E418" s="38" t="s">
        <v>208</v>
      </c>
      <c r="F418" s="38" t="s">
        <v>1528</v>
      </c>
      <c r="G418" s="40">
        <v>1874</v>
      </c>
      <c r="H418" s="38" t="s">
        <v>208</v>
      </c>
      <c r="I418" s="38" t="s">
        <v>208</v>
      </c>
      <c r="J418" s="38" t="s">
        <v>1529</v>
      </c>
      <c r="K418" s="38" t="s">
        <v>1529</v>
      </c>
      <c r="L418" s="38" t="s">
        <v>208</v>
      </c>
      <c r="M418" s="39">
        <v>9.9600000000000009</v>
      </c>
      <c r="N418" s="39" t="s">
        <v>208</v>
      </c>
      <c r="O418" s="39"/>
      <c r="Q418" s="48"/>
    </row>
    <row r="419" spans="1:17" hidden="1" outlineLevel="2" x14ac:dyDescent="0.25">
      <c r="A419" s="46" t="s">
        <v>17</v>
      </c>
      <c r="B419" s="38" t="s">
        <v>1514</v>
      </c>
      <c r="C419" s="38" t="s">
        <v>1530</v>
      </c>
      <c r="D419" s="38" t="s">
        <v>208</v>
      </c>
      <c r="E419" s="38" t="s">
        <v>208</v>
      </c>
      <c r="F419" s="38" t="s">
        <v>1531</v>
      </c>
      <c r="G419" s="40">
        <v>36442</v>
      </c>
      <c r="H419" s="38" t="s">
        <v>208</v>
      </c>
      <c r="I419" s="38" t="s">
        <v>208</v>
      </c>
      <c r="J419" s="38" t="s">
        <v>1532</v>
      </c>
      <c r="K419" s="38" t="s">
        <v>1532</v>
      </c>
      <c r="L419" s="38" t="s">
        <v>208</v>
      </c>
      <c r="M419" s="39">
        <v>19.07</v>
      </c>
      <c r="N419" s="39" t="s">
        <v>208</v>
      </c>
      <c r="O419" s="39"/>
      <c r="Q419" s="48"/>
    </row>
    <row r="420" spans="1:17" hidden="1" outlineLevel="2" x14ac:dyDescent="0.25">
      <c r="A420" s="46" t="s">
        <v>17</v>
      </c>
      <c r="B420" s="38" t="s">
        <v>1514</v>
      </c>
      <c r="C420" s="38" t="s">
        <v>1533</v>
      </c>
      <c r="D420" s="38" t="s">
        <v>208</v>
      </c>
      <c r="E420" s="38" t="s">
        <v>208</v>
      </c>
      <c r="F420" s="38" t="s">
        <v>1534</v>
      </c>
      <c r="G420" s="40">
        <v>7767035</v>
      </c>
      <c r="H420" s="38" t="s">
        <v>208</v>
      </c>
      <c r="I420" s="38" t="s">
        <v>208</v>
      </c>
      <c r="J420" s="38" t="s">
        <v>1535</v>
      </c>
      <c r="K420" s="38" t="s">
        <v>1535</v>
      </c>
      <c r="L420" s="38" t="s">
        <v>208</v>
      </c>
      <c r="M420" s="39">
        <v>7.07</v>
      </c>
      <c r="N420" s="39" t="s">
        <v>208</v>
      </c>
      <c r="O420" s="39"/>
      <c r="Q420" s="48"/>
    </row>
    <row r="421" spans="1:17" hidden="1" outlineLevel="2" x14ac:dyDescent="0.25">
      <c r="A421" s="46" t="s">
        <v>17</v>
      </c>
      <c r="B421" s="38" t="s">
        <v>1514</v>
      </c>
      <c r="C421" s="38" t="s">
        <v>1536</v>
      </c>
      <c r="D421" s="38" t="s">
        <v>208</v>
      </c>
      <c r="E421" s="38" t="s">
        <v>208</v>
      </c>
      <c r="F421" s="38" t="s">
        <v>1537</v>
      </c>
      <c r="G421" s="40">
        <v>7721011</v>
      </c>
      <c r="H421" s="38" t="s">
        <v>208</v>
      </c>
      <c r="I421" s="38" t="s">
        <v>208</v>
      </c>
      <c r="J421" s="38" t="s">
        <v>1538</v>
      </c>
      <c r="K421" s="38" t="s">
        <v>1538</v>
      </c>
      <c r="L421" s="38" t="s">
        <v>208</v>
      </c>
      <c r="M421" s="39">
        <v>2.83</v>
      </c>
      <c r="N421" s="39" t="s">
        <v>208</v>
      </c>
      <c r="O421" s="39"/>
      <c r="Q421" s="48"/>
    </row>
    <row r="422" spans="1:17" hidden="1" outlineLevel="2" x14ac:dyDescent="0.25">
      <c r="A422" s="46" t="s">
        <v>17</v>
      </c>
      <c r="B422" s="38" t="s">
        <v>1514</v>
      </c>
      <c r="C422" s="38" t="s">
        <v>1539</v>
      </c>
      <c r="D422" s="38" t="s">
        <v>208</v>
      </c>
      <c r="E422" s="38" t="s">
        <v>208</v>
      </c>
      <c r="F422" s="38" t="s">
        <v>1540</v>
      </c>
      <c r="G422" s="40">
        <v>2406</v>
      </c>
      <c r="H422" s="38" t="s">
        <v>208</v>
      </c>
      <c r="I422" s="38" t="s">
        <v>208</v>
      </c>
      <c r="J422" s="38" t="s">
        <v>1541</v>
      </c>
      <c r="K422" s="38" t="s">
        <v>1541</v>
      </c>
      <c r="L422" s="38" t="s">
        <v>208</v>
      </c>
      <c r="M422" s="39">
        <v>48</v>
      </c>
      <c r="N422" s="39" t="s">
        <v>208</v>
      </c>
      <c r="O422" s="39"/>
      <c r="Q422" s="48"/>
    </row>
    <row r="423" spans="1:17" hidden="1" outlineLevel="2" x14ac:dyDescent="0.25">
      <c r="A423" s="46" t="s">
        <v>17</v>
      </c>
      <c r="B423" s="38" t="s">
        <v>1514</v>
      </c>
      <c r="C423" s="38" t="s">
        <v>1542</v>
      </c>
      <c r="D423" s="38" t="s">
        <v>208</v>
      </c>
      <c r="E423" s="38" t="s">
        <v>208</v>
      </c>
      <c r="F423" s="38" t="s">
        <v>1543</v>
      </c>
      <c r="G423" s="40">
        <v>1020429</v>
      </c>
      <c r="H423" s="38" t="s">
        <v>208</v>
      </c>
      <c r="I423" s="38" t="s">
        <v>208</v>
      </c>
      <c r="J423" s="38" t="s">
        <v>1544</v>
      </c>
      <c r="K423" s="38" t="s">
        <v>1544</v>
      </c>
      <c r="L423" s="38" t="s">
        <v>208</v>
      </c>
      <c r="M423" s="39" t="s">
        <v>208</v>
      </c>
      <c r="N423" s="39">
        <v>2.83</v>
      </c>
      <c r="O423" s="39"/>
      <c r="Q423" s="48"/>
    </row>
    <row r="424" spans="1:17" hidden="1" outlineLevel="2" x14ac:dyDescent="0.25">
      <c r="A424" s="46" t="s">
        <v>17</v>
      </c>
      <c r="B424" s="38" t="s">
        <v>1545</v>
      </c>
      <c r="C424" s="38" t="s">
        <v>1546</v>
      </c>
      <c r="D424" s="38" t="s">
        <v>208</v>
      </c>
      <c r="E424" s="38" t="s">
        <v>208</v>
      </c>
      <c r="F424" s="38" t="s">
        <v>1547</v>
      </c>
      <c r="G424" s="40">
        <v>174995</v>
      </c>
      <c r="H424" s="38" t="s">
        <v>208</v>
      </c>
      <c r="I424" s="38" t="s">
        <v>208</v>
      </c>
      <c r="J424" s="38" t="s">
        <v>1548</v>
      </c>
      <c r="K424" s="38" t="s">
        <v>1548</v>
      </c>
      <c r="L424" s="38" t="s">
        <v>208</v>
      </c>
      <c r="M424" s="39">
        <v>6.05</v>
      </c>
      <c r="N424" s="39" t="s">
        <v>208</v>
      </c>
      <c r="O424" s="39"/>
      <c r="Q424" s="48"/>
    </row>
    <row r="425" spans="1:17" hidden="1" outlineLevel="2" x14ac:dyDescent="0.25">
      <c r="A425" s="46" t="s">
        <v>17</v>
      </c>
      <c r="B425" s="38" t="s">
        <v>1549</v>
      </c>
      <c r="C425" s="38" t="s">
        <v>1550</v>
      </c>
      <c r="D425" s="38" t="s">
        <v>208</v>
      </c>
      <c r="E425" s="38" t="s">
        <v>208</v>
      </c>
      <c r="F425" s="38" t="s">
        <v>1551</v>
      </c>
      <c r="G425" s="40">
        <v>95562598</v>
      </c>
      <c r="H425" s="38" t="s">
        <v>208</v>
      </c>
      <c r="I425" s="38" t="s">
        <v>208</v>
      </c>
      <c r="J425" s="38" t="s">
        <v>1552</v>
      </c>
      <c r="K425" s="38" t="s">
        <v>1552</v>
      </c>
      <c r="L425" s="38" t="s">
        <v>208</v>
      </c>
      <c r="M425" s="39">
        <v>3.75</v>
      </c>
      <c r="N425" s="39" t="s">
        <v>208</v>
      </c>
      <c r="O425" s="39"/>
      <c r="Q425" s="48"/>
    </row>
    <row r="426" spans="1:17" hidden="1" outlineLevel="2" x14ac:dyDescent="0.25">
      <c r="A426" s="46" t="s">
        <v>17</v>
      </c>
      <c r="B426" s="38" t="s">
        <v>1549</v>
      </c>
      <c r="C426" s="38" t="s">
        <v>1553</v>
      </c>
      <c r="D426" s="38" t="s">
        <v>208</v>
      </c>
      <c r="E426" s="38" t="s">
        <v>208</v>
      </c>
      <c r="F426" s="38" t="s">
        <v>1554</v>
      </c>
      <c r="G426" s="40">
        <v>95731289</v>
      </c>
      <c r="H426" s="38" t="s">
        <v>208</v>
      </c>
      <c r="I426" s="38" t="s">
        <v>208</v>
      </c>
      <c r="J426" s="38" t="s">
        <v>1555</v>
      </c>
      <c r="K426" s="38" t="s">
        <v>1555</v>
      </c>
      <c r="L426" s="38" t="s">
        <v>208</v>
      </c>
      <c r="M426" s="39">
        <v>1.77</v>
      </c>
      <c r="N426" s="39" t="s">
        <v>208</v>
      </c>
      <c r="O426" s="39"/>
      <c r="Q426" s="48"/>
    </row>
    <row r="427" spans="1:17" hidden="1" outlineLevel="2" x14ac:dyDescent="0.25">
      <c r="A427" s="46" t="s">
        <v>17</v>
      </c>
      <c r="B427" s="38" t="s">
        <v>1549</v>
      </c>
      <c r="C427" s="38" t="s">
        <v>1556</v>
      </c>
      <c r="D427" s="38" t="s">
        <v>208</v>
      </c>
      <c r="E427" s="38" t="s">
        <v>208</v>
      </c>
      <c r="F427" s="38" t="s">
        <v>1557</v>
      </c>
      <c r="G427" s="40">
        <v>95562597</v>
      </c>
      <c r="H427" s="38" t="s">
        <v>208</v>
      </c>
      <c r="I427" s="38" t="s">
        <v>208</v>
      </c>
      <c r="J427" s="38" t="s">
        <v>1558</v>
      </c>
      <c r="K427" s="38" t="s">
        <v>1558</v>
      </c>
      <c r="L427" s="38" t="s">
        <v>208</v>
      </c>
      <c r="M427" s="39">
        <v>1.69</v>
      </c>
      <c r="N427" s="39" t="s">
        <v>208</v>
      </c>
      <c r="O427" s="39"/>
      <c r="Q427" s="48"/>
    </row>
    <row r="428" spans="1:17" hidden="1" outlineLevel="2" x14ac:dyDescent="0.25">
      <c r="A428" s="46" t="s">
        <v>17</v>
      </c>
      <c r="B428" s="38" t="s">
        <v>1549</v>
      </c>
      <c r="C428" s="38" t="s">
        <v>1559</v>
      </c>
      <c r="D428" s="38" t="s">
        <v>208</v>
      </c>
      <c r="E428" s="38" t="s">
        <v>208</v>
      </c>
      <c r="F428" s="38" t="s">
        <v>1560</v>
      </c>
      <c r="G428" s="40">
        <v>95562599</v>
      </c>
      <c r="H428" s="38" t="s">
        <v>208</v>
      </c>
      <c r="I428" s="38" t="s">
        <v>208</v>
      </c>
      <c r="J428" s="38" t="s">
        <v>1561</v>
      </c>
      <c r="K428" s="38" t="s">
        <v>1561</v>
      </c>
      <c r="L428" s="38" t="s">
        <v>208</v>
      </c>
      <c r="M428" s="39">
        <v>2.85</v>
      </c>
      <c r="N428" s="39" t="s">
        <v>208</v>
      </c>
      <c r="O428" s="39"/>
      <c r="Q428" s="48"/>
    </row>
    <row r="429" spans="1:17" hidden="1" outlineLevel="2" x14ac:dyDescent="0.25">
      <c r="A429" s="46" t="s">
        <v>17</v>
      </c>
      <c r="B429" s="38" t="s">
        <v>1562</v>
      </c>
      <c r="C429" s="38" t="s">
        <v>1563</v>
      </c>
      <c r="D429" s="38" t="s">
        <v>208</v>
      </c>
      <c r="E429" s="38" t="s">
        <v>208</v>
      </c>
      <c r="F429" s="38" t="s">
        <v>1564</v>
      </c>
      <c r="G429" s="40">
        <v>122</v>
      </c>
      <c r="H429" s="38" t="s">
        <v>208</v>
      </c>
      <c r="I429" s="38" t="s">
        <v>208</v>
      </c>
      <c r="J429" s="38" t="s">
        <v>1565</v>
      </c>
      <c r="K429" s="38" t="s">
        <v>1565</v>
      </c>
      <c r="L429" s="38" t="s">
        <v>208</v>
      </c>
      <c r="M429" s="39">
        <v>71.739999999999995</v>
      </c>
      <c r="N429" s="39" t="s">
        <v>208</v>
      </c>
      <c r="O429" s="39"/>
      <c r="Q429" s="48"/>
    </row>
    <row r="430" spans="1:17" hidden="1" outlineLevel="2" x14ac:dyDescent="0.25">
      <c r="A430" s="46" t="s">
        <v>17</v>
      </c>
      <c r="B430" s="38" t="s">
        <v>1562</v>
      </c>
      <c r="C430" s="38" t="s">
        <v>1566</v>
      </c>
      <c r="D430" s="38" t="s">
        <v>208</v>
      </c>
      <c r="E430" s="38" t="s">
        <v>208</v>
      </c>
      <c r="F430" s="38" t="s">
        <v>1567</v>
      </c>
      <c r="G430" s="40">
        <v>41549</v>
      </c>
      <c r="H430" s="38" t="s">
        <v>208</v>
      </c>
      <c r="I430" s="38" t="s">
        <v>208</v>
      </c>
      <c r="J430" s="38" t="s">
        <v>1568</v>
      </c>
      <c r="K430" s="38" t="s">
        <v>1568</v>
      </c>
      <c r="L430" s="38" t="s">
        <v>208</v>
      </c>
      <c r="M430" s="39">
        <v>1.07</v>
      </c>
      <c r="N430" s="39" t="s">
        <v>208</v>
      </c>
      <c r="O430" s="39"/>
      <c r="Q430" s="48"/>
    </row>
    <row r="431" spans="1:17" hidden="1" outlineLevel="2" x14ac:dyDescent="0.25">
      <c r="A431" s="46" t="s">
        <v>17</v>
      </c>
      <c r="B431" s="38" t="s">
        <v>1569</v>
      </c>
      <c r="C431" s="38" t="s">
        <v>1570</v>
      </c>
      <c r="D431" s="38" t="s">
        <v>208</v>
      </c>
      <c r="E431" s="38" t="s">
        <v>208</v>
      </c>
      <c r="F431" s="38" t="s">
        <v>1571</v>
      </c>
      <c r="G431" s="40">
        <v>153</v>
      </c>
      <c r="H431" s="38" t="s">
        <v>208</v>
      </c>
      <c r="I431" s="38" t="s">
        <v>208</v>
      </c>
      <c r="J431" s="38" t="s">
        <v>1572</v>
      </c>
      <c r="K431" s="38" t="s">
        <v>1572</v>
      </c>
      <c r="L431" s="38" t="s">
        <v>208</v>
      </c>
      <c r="M431" s="39">
        <v>163.84</v>
      </c>
      <c r="N431" s="39" t="s">
        <v>208</v>
      </c>
      <c r="O431" s="39"/>
      <c r="Q431" s="48"/>
    </row>
    <row r="432" spans="1:17" hidden="1" outlineLevel="2" x14ac:dyDescent="0.25">
      <c r="A432" s="46" t="s">
        <v>17</v>
      </c>
      <c r="B432" s="38" t="s">
        <v>1569</v>
      </c>
      <c r="C432" s="38" t="s">
        <v>1573</v>
      </c>
      <c r="D432" s="38" t="s">
        <v>208</v>
      </c>
      <c r="E432" s="38" t="s">
        <v>208</v>
      </c>
      <c r="F432" s="38" t="s">
        <v>1574</v>
      </c>
      <c r="G432" s="40">
        <v>7703</v>
      </c>
      <c r="H432" s="38" t="s">
        <v>208</v>
      </c>
      <c r="I432" s="38" t="s">
        <v>208</v>
      </c>
      <c r="J432" s="38" t="s">
        <v>1575</v>
      </c>
      <c r="K432" s="38" t="s">
        <v>1575</v>
      </c>
      <c r="L432" s="38" t="s">
        <v>208</v>
      </c>
      <c r="M432" s="39">
        <v>71.62</v>
      </c>
      <c r="N432" s="39" t="s">
        <v>208</v>
      </c>
      <c r="O432" s="39"/>
      <c r="Q432" s="48"/>
    </row>
    <row r="433" spans="1:17" hidden="1" outlineLevel="2" x14ac:dyDescent="0.25">
      <c r="A433" s="46" t="s">
        <v>17</v>
      </c>
      <c r="B433" s="38" t="s">
        <v>1569</v>
      </c>
      <c r="C433" s="38" t="s">
        <v>1576</v>
      </c>
      <c r="D433" s="38" t="s">
        <v>208</v>
      </c>
      <c r="E433" s="38" t="s">
        <v>208</v>
      </c>
      <c r="F433" s="38" t="s">
        <v>1577</v>
      </c>
      <c r="G433" s="40">
        <v>7702</v>
      </c>
      <c r="H433" s="38" t="s">
        <v>208</v>
      </c>
      <c r="I433" s="38" t="s">
        <v>208</v>
      </c>
      <c r="J433" s="38" t="s">
        <v>1578</v>
      </c>
      <c r="K433" s="38" t="s">
        <v>1578</v>
      </c>
      <c r="L433" s="38" t="s">
        <v>208</v>
      </c>
      <c r="M433" s="39">
        <v>14.99</v>
      </c>
      <c r="N433" s="39" t="s">
        <v>208</v>
      </c>
      <c r="O433" s="39"/>
      <c r="Q433" s="48"/>
    </row>
    <row r="434" spans="1:17" hidden="1" outlineLevel="2" x14ac:dyDescent="0.25">
      <c r="A434" s="46" t="s">
        <v>17</v>
      </c>
      <c r="B434" s="38" t="s">
        <v>1569</v>
      </c>
      <c r="C434" s="38" t="s">
        <v>1579</v>
      </c>
      <c r="D434" s="38" t="s">
        <v>208</v>
      </c>
      <c r="E434" s="38" t="s">
        <v>208</v>
      </c>
      <c r="F434" s="38" t="s">
        <v>1580</v>
      </c>
      <c r="G434" s="40">
        <v>363284</v>
      </c>
      <c r="H434" s="38" t="s">
        <v>208</v>
      </c>
      <c r="I434" s="38" t="s">
        <v>208</v>
      </c>
      <c r="J434" s="38" t="s">
        <v>1581</v>
      </c>
      <c r="K434" s="38" t="s">
        <v>1581</v>
      </c>
      <c r="L434" s="38" t="s">
        <v>208</v>
      </c>
      <c r="M434" s="39">
        <v>0.54</v>
      </c>
      <c r="N434" s="39" t="s">
        <v>208</v>
      </c>
      <c r="O434" s="39"/>
      <c r="Q434" s="48"/>
    </row>
    <row r="435" spans="1:17" hidden="1" outlineLevel="2" x14ac:dyDescent="0.25">
      <c r="A435" s="46" t="s">
        <v>17</v>
      </c>
      <c r="B435" s="38" t="s">
        <v>1569</v>
      </c>
      <c r="C435" s="38" t="s">
        <v>1582</v>
      </c>
      <c r="D435" s="38" t="s">
        <v>208</v>
      </c>
      <c r="E435" s="38" t="s">
        <v>208</v>
      </c>
      <c r="F435" s="38" t="s">
        <v>1583</v>
      </c>
      <c r="G435" s="40">
        <v>1876</v>
      </c>
      <c r="H435" s="38" t="s">
        <v>208</v>
      </c>
      <c r="I435" s="38" t="s">
        <v>208</v>
      </c>
      <c r="J435" s="38" t="s">
        <v>1584</v>
      </c>
      <c r="K435" s="38" t="s">
        <v>1584</v>
      </c>
      <c r="L435" s="38" t="s">
        <v>208</v>
      </c>
      <c r="M435" s="39">
        <v>9.9600000000000009</v>
      </c>
      <c r="N435" s="39" t="s">
        <v>208</v>
      </c>
      <c r="O435" s="39"/>
      <c r="Q435" s="48"/>
    </row>
    <row r="436" spans="1:17" hidden="1" outlineLevel="2" x14ac:dyDescent="0.25">
      <c r="A436" s="46" t="s">
        <v>17</v>
      </c>
      <c r="B436" s="38" t="s">
        <v>1585</v>
      </c>
      <c r="C436" s="38" t="s">
        <v>1586</v>
      </c>
      <c r="D436" s="38" t="s">
        <v>208</v>
      </c>
      <c r="E436" s="38" t="s">
        <v>208</v>
      </c>
      <c r="F436" s="38" t="s">
        <v>1587</v>
      </c>
      <c r="G436" s="40">
        <v>9756</v>
      </c>
      <c r="H436" s="38" t="s">
        <v>208</v>
      </c>
      <c r="I436" s="38" t="s">
        <v>208</v>
      </c>
      <c r="J436" s="38" t="s">
        <v>1588</v>
      </c>
      <c r="K436" s="38" t="s">
        <v>1588</v>
      </c>
      <c r="L436" s="38" t="s">
        <v>208</v>
      </c>
      <c r="M436" s="39">
        <v>6</v>
      </c>
      <c r="N436" s="39" t="s">
        <v>208</v>
      </c>
      <c r="O436" s="39"/>
      <c r="Q436" s="48"/>
    </row>
    <row r="437" spans="1:17" hidden="1" outlineLevel="2" x14ac:dyDescent="0.25">
      <c r="A437" s="46" t="s">
        <v>17</v>
      </c>
      <c r="B437" s="38" t="s">
        <v>1585</v>
      </c>
      <c r="C437" s="38" t="s">
        <v>1589</v>
      </c>
      <c r="D437" s="38" t="s">
        <v>208</v>
      </c>
      <c r="E437" s="38" t="s">
        <v>208</v>
      </c>
      <c r="F437" s="38" t="s">
        <v>1590</v>
      </c>
      <c r="G437" s="40">
        <v>11261</v>
      </c>
      <c r="H437" s="38" t="s">
        <v>208</v>
      </c>
      <c r="I437" s="38" t="s">
        <v>208</v>
      </c>
      <c r="J437" s="38" t="s">
        <v>1591</v>
      </c>
      <c r="K437" s="38" t="s">
        <v>1591</v>
      </c>
      <c r="L437" s="38" t="s">
        <v>208</v>
      </c>
      <c r="M437" s="39">
        <v>17.059999999999999</v>
      </c>
      <c r="N437" s="39" t="s">
        <v>208</v>
      </c>
      <c r="O437" s="39"/>
      <c r="Q437" s="48"/>
    </row>
    <row r="438" spans="1:17" hidden="1" outlineLevel="2" x14ac:dyDescent="0.25">
      <c r="A438" s="46" t="s">
        <v>17</v>
      </c>
      <c r="B438" s="38" t="s">
        <v>1592</v>
      </c>
      <c r="C438" s="38" t="s">
        <v>1593</v>
      </c>
      <c r="D438" s="38" t="s">
        <v>208</v>
      </c>
      <c r="E438" s="38" t="s">
        <v>208</v>
      </c>
      <c r="F438" s="38" t="s">
        <v>1594</v>
      </c>
      <c r="G438" s="40">
        <v>154</v>
      </c>
      <c r="H438" s="38" t="s">
        <v>208</v>
      </c>
      <c r="I438" s="38" t="s">
        <v>208</v>
      </c>
      <c r="J438" s="38" t="s">
        <v>1595</v>
      </c>
      <c r="K438" s="38" t="s">
        <v>1595</v>
      </c>
      <c r="L438" s="38" t="s">
        <v>208</v>
      </c>
      <c r="M438" s="39">
        <v>136.96</v>
      </c>
      <c r="N438" s="39" t="s">
        <v>208</v>
      </c>
      <c r="O438" s="39"/>
      <c r="Q438" s="48"/>
    </row>
    <row r="439" spans="1:17" hidden="1" outlineLevel="2" x14ac:dyDescent="0.25">
      <c r="A439" s="46" t="s">
        <v>17</v>
      </c>
      <c r="B439" s="38" t="s">
        <v>1592</v>
      </c>
      <c r="C439" s="38" t="s">
        <v>1596</v>
      </c>
      <c r="D439" s="38" t="s">
        <v>208</v>
      </c>
      <c r="E439" s="38" t="s">
        <v>208</v>
      </c>
      <c r="F439" s="38" t="s">
        <v>1597</v>
      </c>
      <c r="G439" s="40">
        <v>155</v>
      </c>
      <c r="H439" s="38" t="s">
        <v>208</v>
      </c>
      <c r="I439" s="38" t="s">
        <v>208</v>
      </c>
      <c r="J439" s="38" t="s">
        <v>1598</v>
      </c>
      <c r="K439" s="38" t="s">
        <v>1598</v>
      </c>
      <c r="L439" s="38" t="s">
        <v>208</v>
      </c>
      <c r="M439" s="39">
        <v>23.49</v>
      </c>
      <c r="N439" s="39" t="s">
        <v>208</v>
      </c>
      <c r="O439" s="39"/>
      <c r="Q439" s="48"/>
    </row>
    <row r="440" spans="1:17" hidden="1" outlineLevel="2" x14ac:dyDescent="0.25">
      <c r="A440" s="46" t="s">
        <v>17</v>
      </c>
      <c r="B440" s="38" t="s">
        <v>1592</v>
      </c>
      <c r="C440" s="38" t="s">
        <v>1599</v>
      </c>
      <c r="D440" s="38" t="s">
        <v>208</v>
      </c>
      <c r="E440" s="38" t="s">
        <v>208</v>
      </c>
      <c r="F440" s="38" t="s">
        <v>1600</v>
      </c>
      <c r="G440" s="40">
        <v>533</v>
      </c>
      <c r="H440" s="38" t="s">
        <v>208</v>
      </c>
      <c r="I440" s="38" t="s">
        <v>208</v>
      </c>
      <c r="J440" s="38" t="s">
        <v>1601</v>
      </c>
      <c r="K440" s="38" t="s">
        <v>1601</v>
      </c>
      <c r="L440" s="38" t="s">
        <v>208</v>
      </c>
      <c r="M440" s="39">
        <v>9.18</v>
      </c>
      <c r="N440" s="39" t="s">
        <v>208</v>
      </c>
      <c r="O440" s="39"/>
      <c r="Q440" s="48"/>
    </row>
    <row r="441" spans="1:17" hidden="1" outlineLevel="2" x14ac:dyDescent="0.25">
      <c r="A441" s="46" t="s">
        <v>17</v>
      </c>
      <c r="B441" s="38" t="s">
        <v>1602</v>
      </c>
      <c r="C441" s="38" t="s">
        <v>1603</v>
      </c>
      <c r="D441" s="38" t="s">
        <v>208</v>
      </c>
      <c r="E441" s="38" t="s">
        <v>208</v>
      </c>
      <c r="F441" s="38" t="s">
        <v>1604</v>
      </c>
      <c r="G441" s="40">
        <v>1879</v>
      </c>
      <c r="H441" s="38" t="s">
        <v>208</v>
      </c>
      <c r="I441" s="38" t="s">
        <v>208</v>
      </c>
      <c r="J441" s="38" t="s">
        <v>1605</v>
      </c>
      <c r="K441" s="38" t="s">
        <v>1605</v>
      </c>
      <c r="L441" s="38" t="s">
        <v>208</v>
      </c>
      <c r="M441" s="39">
        <v>9.9600000000000009</v>
      </c>
      <c r="N441" s="39" t="s">
        <v>208</v>
      </c>
      <c r="O441" s="39"/>
      <c r="Q441" s="48"/>
    </row>
    <row r="442" spans="1:17" hidden="1" outlineLevel="2" x14ac:dyDescent="0.25">
      <c r="A442" s="46" t="s">
        <v>17</v>
      </c>
      <c r="B442" s="38" t="s">
        <v>1602</v>
      </c>
      <c r="C442" s="38" t="s">
        <v>1606</v>
      </c>
      <c r="D442" s="38" t="s">
        <v>208</v>
      </c>
      <c r="E442" s="38" t="s">
        <v>208</v>
      </c>
      <c r="F442" s="38" t="s">
        <v>1607</v>
      </c>
      <c r="G442" s="40">
        <v>3090</v>
      </c>
      <c r="H442" s="38" t="s">
        <v>208</v>
      </c>
      <c r="I442" s="38" t="s">
        <v>208</v>
      </c>
      <c r="J442" s="38" t="s">
        <v>1608</v>
      </c>
      <c r="K442" s="38" t="s">
        <v>1608</v>
      </c>
      <c r="L442" s="38" t="s">
        <v>208</v>
      </c>
      <c r="M442" s="39">
        <v>27.82</v>
      </c>
      <c r="N442" s="39" t="s">
        <v>208</v>
      </c>
      <c r="O442" s="39"/>
      <c r="Q442" s="48"/>
    </row>
    <row r="443" spans="1:17" hidden="1" outlineLevel="2" x14ac:dyDescent="0.25">
      <c r="A443" s="46" t="s">
        <v>17</v>
      </c>
      <c r="B443" s="38" t="s">
        <v>1609</v>
      </c>
      <c r="C443" s="38" t="s">
        <v>1610</v>
      </c>
      <c r="D443" s="38" t="s">
        <v>208</v>
      </c>
      <c r="E443" s="38" t="s">
        <v>208</v>
      </c>
      <c r="F443" s="38" t="s">
        <v>1611</v>
      </c>
      <c r="G443" s="40">
        <v>366718</v>
      </c>
      <c r="H443" s="38" t="s">
        <v>208</v>
      </c>
      <c r="I443" s="38" t="s">
        <v>208</v>
      </c>
      <c r="J443" s="38" t="s">
        <v>1612</v>
      </c>
      <c r="K443" s="38" t="s">
        <v>1612</v>
      </c>
      <c r="L443" s="38" t="s">
        <v>208</v>
      </c>
      <c r="M443" s="39">
        <v>0.54</v>
      </c>
      <c r="N443" s="39" t="s">
        <v>208</v>
      </c>
      <c r="O443" s="39"/>
      <c r="Q443" s="48"/>
    </row>
    <row r="444" spans="1:17" hidden="1" outlineLevel="2" x14ac:dyDescent="0.25">
      <c r="A444" s="46" t="s">
        <v>17</v>
      </c>
      <c r="B444" s="38" t="s">
        <v>1609</v>
      </c>
      <c r="C444" s="38" t="s">
        <v>1613</v>
      </c>
      <c r="D444" s="38" t="s">
        <v>208</v>
      </c>
      <c r="E444" s="38" t="s">
        <v>208</v>
      </c>
      <c r="F444" s="38" t="s">
        <v>1614</v>
      </c>
      <c r="G444" s="40">
        <v>255922</v>
      </c>
      <c r="H444" s="38" t="s">
        <v>208</v>
      </c>
      <c r="I444" s="38" t="s">
        <v>208</v>
      </c>
      <c r="J444" s="38" t="s">
        <v>1615</v>
      </c>
      <c r="K444" s="38" t="s">
        <v>1615</v>
      </c>
      <c r="L444" s="38" t="s">
        <v>208</v>
      </c>
      <c r="M444" s="39">
        <v>17.670000000000002</v>
      </c>
      <c r="N444" s="39" t="s">
        <v>208</v>
      </c>
      <c r="O444" s="39"/>
      <c r="Q444" s="48"/>
    </row>
    <row r="445" spans="1:17" hidden="1" outlineLevel="2" x14ac:dyDescent="0.25">
      <c r="A445" s="46" t="s">
        <v>17</v>
      </c>
      <c r="B445" s="38" t="s">
        <v>1616</v>
      </c>
      <c r="C445" s="38" t="s">
        <v>1617</v>
      </c>
      <c r="D445" s="38" t="s">
        <v>208</v>
      </c>
      <c r="E445" s="38" t="s">
        <v>208</v>
      </c>
      <c r="F445" s="38" t="s">
        <v>1618</v>
      </c>
      <c r="G445" s="40">
        <v>50</v>
      </c>
      <c r="H445" s="38" t="s">
        <v>208</v>
      </c>
      <c r="I445" s="38" t="s">
        <v>208</v>
      </c>
      <c r="J445" s="38" t="s">
        <v>1619</v>
      </c>
      <c r="K445" s="38" t="s">
        <v>1619</v>
      </c>
      <c r="L445" s="38" t="s">
        <v>208</v>
      </c>
      <c r="M445" s="39">
        <v>85.61</v>
      </c>
      <c r="N445" s="39" t="s">
        <v>208</v>
      </c>
      <c r="O445" s="39"/>
      <c r="Q445" s="48"/>
    </row>
    <row r="446" spans="1:17" hidden="1" outlineLevel="2" x14ac:dyDescent="0.25">
      <c r="A446" s="46" t="s">
        <v>17</v>
      </c>
      <c r="B446" s="38" t="s">
        <v>1616</v>
      </c>
      <c r="C446" s="38" t="s">
        <v>1620</v>
      </c>
      <c r="D446" s="38" t="s">
        <v>208</v>
      </c>
      <c r="E446" s="38" t="s">
        <v>208</v>
      </c>
      <c r="F446" s="38" t="s">
        <v>1621</v>
      </c>
      <c r="G446" s="40">
        <v>1383</v>
      </c>
      <c r="H446" s="38" t="s">
        <v>208</v>
      </c>
      <c r="I446" s="38" t="s">
        <v>208</v>
      </c>
      <c r="J446" s="38" t="s">
        <v>1622</v>
      </c>
      <c r="K446" s="38" t="s">
        <v>1622</v>
      </c>
      <c r="L446" s="38" t="s">
        <v>208</v>
      </c>
      <c r="M446" s="39">
        <v>4.8</v>
      </c>
      <c r="N446" s="39" t="s">
        <v>208</v>
      </c>
      <c r="O446" s="39"/>
      <c r="Q446" s="48"/>
    </row>
    <row r="447" spans="1:17" hidden="1" outlineLevel="2" x14ac:dyDescent="0.25">
      <c r="A447" s="46" t="s">
        <v>17</v>
      </c>
      <c r="B447" s="38" t="s">
        <v>1616</v>
      </c>
      <c r="C447" s="38" t="s">
        <v>1623</v>
      </c>
      <c r="D447" s="38" t="s">
        <v>208</v>
      </c>
      <c r="E447" s="38" t="s">
        <v>208</v>
      </c>
      <c r="F447" s="38" t="s">
        <v>1624</v>
      </c>
      <c r="G447" s="40">
        <v>534</v>
      </c>
      <c r="H447" s="38" t="s">
        <v>208</v>
      </c>
      <c r="I447" s="38" t="s">
        <v>208</v>
      </c>
      <c r="J447" s="38" t="s">
        <v>1625</v>
      </c>
      <c r="K447" s="38" t="s">
        <v>1625</v>
      </c>
      <c r="L447" s="38" t="s">
        <v>208</v>
      </c>
      <c r="M447" s="39">
        <v>3.06</v>
      </c>
      <c r="N447" s="39" t="s">
        <v>208</v>
      </c>
      <c r="O447" s="39"/>
      <c r="Q447" s="48"/>
    </row>
    <row r="448" spans="1:17" hidden="1" outlineLevel="2" x14ac:dyDescent="0.25">
      <c r="A448" s="46" t="s">
        <v>17</v>
      </c>
      <c r="B448" s="38" t="s">
        <v>1616</v>
      </c>
      <c r="C448" s="38" t="s">
        <v>1626</v>
      </c>
      <c r="D448" s="38" t="s">
        <v>208</v>
      </c>
      <c r="E448" s="38" t="s">
        <v>208</v>
      </c>
      <c r="F448" s="38" t="s">
        <v>1627</v>
      </c>
      <c r="G448" s="40">
        <v>7849</v>
      </c>
      <c r="H448" s="38" t="s">
        <v>208</v>
      </c>
      <c r="I448" s="38" t="s">
        <v>208</v>
      </c>
      <c r="J448" s="38" t="s">
        <v>1628</v>
      </c>
      <c r="K448" s="38" t="s">
        <v>1628</v>
      </c>
      <c r="L448" s="38" t="s">
        <v>208</v>
      </c>
      <c r="M448" s="39">
        <v>127.8</v>
      </c>
      <c r="N448" s="39" t="s">
        <v>208</v>
      </c>
      <c r="O448" s="39"/>
      <c r="Q448" s="48"/>
    </row>
    <row r="449" spans="1:17" hidden="1" outlineLevel="2" x14ac:dyDescent="0.25">
      <c r="A449" s="46" t="s">
        <v>17</v>
      </c>
      <c r="B449" s="38" t="s">
        <v>1616</v>
      </c>
      <c r="C449" s="38" t="s">
        <v>1629</v>
      </c>
      <c r="D449" s="38" t="s">
        <v>208</v>
      </c>
      <c r="E449" s="38" t="s">
        <v>208</v>
      </c>
      <c r="F449" s="38" t="s">
        <v>1630</v>
      </c>
      <c r="G449" s="40">
        <v>7850</v>
      </c>
      <c r="H449" s="38" t="s">
        <v>208</v>
      </c>
      <c r="I449" s="38" t="s">
        <v>208</v>
      </c>
      <c r="J449" s="38" t="s">
        <v>1631</v>
      </c>
      <c r="K449" s="38" t="s">
        <v>1631</v>
      </c>
      <c r="L449" s="38" t="s">
        <v>208</v>
      </c>
      <c r="M449" s="39">
        <v>72.459999999999994</v>
      </c>
      <c r="N449" s="39" t="s">
        <v>208</v>
      </c>
      <c r="O449" s="39"/>
      <c r="Q449" s="48"/>
    </row>
    <row r="450" spans="1:17" hidden="1" outlineLevel="2" x14ac:dyDescent="0.25">
      <c r="A450" s="46" t="s">
        <v>17</v>
      </c>
      <c r="B450" s="38" t="s">
        <v>1616</v>
      </c>
      <c r="C450" s="38" t="s">
        <v>1632</v>
      </c>
      <c r="D450" s="38" t="s">
        <v>208</v>
      </c>
      <c r="E450" s="38" t="s">
        <v>208</v>
      </c>
      <c r="F450" s="38" t="s">
        <v>1633</v>
      </c>
      <c r="G450" s="40">
        <v>7851</v>
      </c>
      <c r="H450" s="38" t="s">
        <v>208</v>
      </c>
      <c r="I450" s="38" t="s">
        <v>208</v>
      </c>
      <c r="J450" s="38" t="s">
        <v>1634</v>
      </c>
      <c r="K450" s="38" t="s">
        <v>1634</v>
      </c>
      <c r="L450" s="38" t="s">
        <v>208</v>
      </c>
      <c r="M450" s="39">
        <v>5.0599999999999996</v>
      </c>
      <c r="N450" s="39" t="s">
        <v>208</v>
      </c>
      <c r="O450" s="39"/>
      <c r="Q450" s="48"/>
    </row>
    <row r="451" spans="1:17" hidden="1" outlineLevel="2" x14ac:dyDescent="0.25">
      <c r="A451" s="46" t="s">
        <v>17</v>
      </c>
      <c r="B451" s="38" t="s">
        <v>1616</v>
      </c>
      <c r="C451" s="38" t="s">
        <v>1635</v>
      </c>
      <c r="D451" s="38" t="s">
        <v>208</v>
      </c>
      <c r="E451" s="38" t="s">
        <v>208</v>
      </c>
      <c r="F451" s="38" t="s">
        <v>1636</v>
      </c>
      <c r="G451" s="40">
        <v>7852</v>
      </c>
      <c r="H451" s="38" t="s">
        <v>208</v>
      </c>
      <c r="I451" s="38" t="s">
        <v>208</v>
      </c>
      <c r="J451" s="38" t="s">
        <v>1637</v>
      </c>
      <c r="K451" s="38" t="s">
        <v>1637</v>
      </c>
      <c r="L451" s="38" t="s">
        <v>208</v>
      </c>
      <c r="M451" s="39">
        <v>121.05</v>
      </c>
      <c r="N451" s="39" t="s">
        <v>208</v>
      </c>
      <c r="O451" s="39"/>
      <c r="Q451" s="48"/>
    </row>
    <row r="452" spans="1:17" hidden="1" outlineLevel="2" x14ac:dyDescent="0.25">
      <c r="A452" s="46" t="s">
        <v>17</v>
      </c>
      <c r="B452" s="38" t="s">
        <v>1616</v>
      </c>
      <c r="C452" s="38" t="s">
        <v>1638</v>
      </c>
      <c r="D452" s="38" t="s">
        <v>208</v>
      </c>
      <c r="E452" s="38" t="s">
        <v>208</v>
      </c>
      <c r="F452" s="38" t="s">
        <v>1639</v>
      </c>
      <c r="G452" s="40">
        <v>7853</v>
      </c>
      <c r="H452" s="38" t="s">
        <v>208</v>
      </c>
      <c r="I452" s="38" t="s">
        <v>208</v>
      </c>
      <c r="J452" s="38" t="s">
        <v>1640</v>
      </c>
      <c r="K452" s="38" t="s">
        <v>1640</v>
      </c>
      <c r="L452" s="38" t="s">
        <v>208</v>
      </c>
      <c r="M452" s="39">
        <v>7.59</v>
      </c>
      <c r="N452" s="39" t="s">
        <v>208</v>
      </c>
      <c r="O452" s="39"/>
      <c r="Q452" s="48"/>
    </row>
    <row r="453" spans="1:17" hidden="1" outlineLevel="2" x14ac:dyDescent="0.25">
      <c r="A453" s="46" t="s">
        <v>17</v>
      </c>
      <c r="B453" s="38" t="s">
        <v>1616</v>
      </c>
      <c r="C453" s="38" t="s">
        <v>1641</v>
      </c>
      <c r="D453" s="38" t="s">
        <v>208</v>
      </c>
      <c r="E453" s="38" t="s">
        <v>208</v>
      </c>
      <c r="F453" s="38" t="s">
        <v>1642</v>
      </c>
      <c r="G453" s="40">
        <v>7854</v>
      </c>
      <c r="H453" s="38" t="s">
        <v>208</v>
      </c>
      <c r="I453" s="38" t="s">
        <v>208</v>
      </c>
      <c r="J453" s="38" t="s">
        <v>1643</v>
      </c>
      <c r="K453" s="38" t="s">
        <v>1643</v>
      </c>
      <c r="L453" s="38" t="s">
        <v>208</v>
      </c>
      <c r="M453" s="39">
        <v>10.119999999999999</v>
      </c>
      <c r="N453" s="39" t="s">
        <v>208</v>
      </c>
      <c r="O453" s="39"/>
      <c r="Q453" s="48"/>
    </row>
    <row r="454" spans="1:17" hidden="1" outlineLevel="2" x14ac:dyDescent="0.25">
      <c r="A454" s="46" t="s">
        <v>17</v>
      </c>
      <c r="B454" s="38" t="s">
        <v>1616</v>
      </c>
      <c r="C454" s="38" t="s">
        <v>1644</v>
      </c>
      <c r="D454" s="38" t="s">
        <v>208</v>
      </c>
      <c r="E454" s="38" t="s">
        <v>208</v>
      </c>
      <c r="F454" s="38" t="s">
        <v>1645</v>
      </c>
      <c r="G454" s="40">
        <v>7856</v>
      </c>
      <c r="H454" s="38" t="s">
        <v>208</v>
      </c>
      <c r="I454" s="38" t="s">
        <v>208</v>
      </c>
      <c r="J454" s="38" t="s">
        <v>1646</v>
      </c>
      <c r="K454" s="38" t="s">
        <v>1646</v>
      </c>
      <c r="L454" s="38" t="s">
        <v>208</v>
      </c>
      <c r="M454" s="39">
        <v>97.18</v>
      </c>
      <c r="N454" s="39" t="s">
        <v>208</v>
      </c>
      <c r="O454" s="39"/>
      <c r="Q454" s="48"/>
    </row>
    <row r="455" spans="1:17" hidden="1" outlineLevel="2" x14ac:dyDescent="0.25">
      <c r="A455" s="46" t="s">
        <v>17</v>
      </c>
      <c r="B455" s="38" t="s">
        <v>1616</v>
      </c>
      <c r="C455" s="38" t="s">
        <v>1647</v>
      </c>
      <c r="D455" s="38" t="s">
        <v>208</v>
      </c>
      <c r="E455" s="38" t="s">
        <v>208</v>
      </c>
      <c r="F455" s="38" t="s">
        <v>1648</v>
      </c>
      <c r="G455" s="40">
        <v>7857</v>
      </c>
      <c r="H455" s="38" t="s">
        <v>208</v>
      </c>
      <c r="I455" s="38" t="s">
        <v>208</v>
      </c>
      <c r="J455" s="38" t="s">
        <v>1649</v>
      </c>
      <c r="K455" s="38" t="s">
        <v>1649</v>
      </c>
      <c r="L455" s="38" t="s">
        <v>208</v>
      </c>
      <c r="M455" s="39">
        <v>27.24</v>
      </c>
      <c r="N455" s="39" t="s">
        <v>208</v>
      </c>
      <c r="O455" s="39"/>
      <c r="Q455" s="48"/>
    </row>
    <row r="456" spans="1:17" hidden="1" outlineLevel="2" x14ac:dyDescent="0.25">
      <c r="A456" s="46" t="s">
        <v>17</v>
      </c>
      <c r="B456" s="38" t="s">
        <v>1616</v>
      </c>
      <c r="C456" s="38" t="s">
        <v>1650</v>
      </c>
      <c r="D456" s="38" t="s">
        <v>208</v>
      </c>
      <c r="E456" s="38" t="s">
        <v>208</v>
      </c>
      <c r="F456" s="38" t="s">
        <v>1651</v>
      </c>
      <c r="G456" s="40">
        <v>7858</v>
      </c>
      <c r="H456" s="38" t="s">
        <v>208</v>
      </c>
      <c r="I456" s="38" t="s">
        <v>208</v>
      </c>
      <c r="J456" s="38" t="s">
        <v>1652</v>
      </c>
      <c r="K456" s="38" t="s">
        <v>1652</v>
      </c>
      <c r="L456" s="38" t="s">
        <v>208</v>
      </c>
      <c r="M456" s="39">
        <v>123.58</v>
      </c>
      <c r="N456" s="39" t="s">
        <v>208</v>
      </c>
      <c r="O456" s="39"/>
      <c r="Q456" s="48"/>
    </row>
    <row r="457" spans="1:17" hidden="1" outlineLevel="2" x14ac:dyDescent="0.25">
      <c r="A457" s="46" t="s">
        <v>17</v>
      </c>
      <c r="B457" s="38" t="s">
        <v>1616</v>
      </c>
      <c r="C457" s="38" t="s">
        <v>1653</v>
      </c>
      <c r="D457" s="38" t="s">
        <v>208</v>
      </c>
      <c r="E457" s="38" t="s">
        <v>208</v>
      </c>
      <c r="F457" s="38" t="s">
        <v>1654</v>
      </c>
      <c r="G457" s="40">
        <v>7859</v>
      </c>
      <c r="H457" s="38" t="s">
        <v>208</v>
      </c>
      <c r="I457" s="38" t="s">
        <v>208</v>
      </c>
      <c r="J457" s="38" t="s">
        <v>1655</v>
      </c>
      <c r="K457" s="38" t="s">
        <v>1655</v>
      </c>
      <c r="L457" s="38" t="s">
        <v>208</v>
      </c>
      <c r="M457" s="39">
        <v>119.36</v>
      </c>
      <c r="N457" s="39" t="s">
        <v>208</v>
      </c>
      <c r="O457" s="39"/>
      <c r="Q457" s="48"/>
    </row>
    <row r="458" spans="1:17" hidden="1" outlineLevel="2" x14ac:dyDescent="0.25">
      <c r="A458" s="46" t="s">
        <v>17</v>
      </c>
      <c r="B458" s="38" t="s">
        <v>1616</v>
      </c>
      <c r="C458" s="38" t="s">
        <v>1656</v>
      </c>
      <c r="D458" s="38" t="s">
        <v>208</v>
      </c>
      <c r="E458" s="38" t="s">
        <v>208</v>
      </c>
      <c r="F458" s="38" t="s">
        <v>1657</v>
      </c>
      <c r="G458" s="40">
        <v>46617618</v>
      </c>
      <c r="H458" s="38" t="s">
        <v>208</v>
      </c>
      <c r="I458" s="38" t="s">
        <v>208</v>
      </c>
      <c r="J458" s="38" t="s">
        <v>1658</v>
      </c>
      <c r="K458" s="38" t="s">
        <v>1658</v>
      </c>
      <c r="L458" s="38" t="s">
        <v>208</v>
      </c>
      <c r="M458" s="39">
        <v>15.91</v>
      </c>
      <c r="N458" s="39" t="s">
        <v>208</v>
      </c>
      <c r="O458" s="39"/>
      <c r="Q458" s="48"/>
    </row>
    <row r="459" spans="1:17" hidden="1" outlineLevel="2" x14ac:dyDescent="0.25">
      <c r="A459" s="46" t="s">
        <v>17</v>
      </c>
      <c r="B459" s="38" t="s">
        <v>1659</v>
      </c>
      <c r="C459" s="38" t="s">
        <v>1660</v>
      </c>
      <c r="D459" s="38" t="s">
        <v>208</v>
      </c>
      <c r="E459" s="38" t="s">
        <v>208</v>
      </c>
      <c r="F459" s="38" t="s">
        <v>1661</v>
      </c>
      <c r="G459" s="40">
        <v>434</v>
      </c>
      <c r="H459" s="38" t="s">
        <v>208</v>
      </c>
      <c r="I459" s="38" t="s">
        <v>208</v>
      </c>
      <c r="J459" s="38" t="s">
        <v>1662</v>
      </c>
      <c r="K459" s="38" t="s">
        <v>1662</v>
      </c>
      <c r="L459" s="38" t="s">
        <v>208</v>
      </c>
      <c r="M459" s="39">
        <v>32.4</v>
      </c>
      <c r="N459" s="39" t="s">
        <v>208</v>
      </c>
      <c r="O459" s="39"/>
      <c r="Q459" s="48"/>
    </row>
    <row r="460" spans="1:17" hidden="1" outlineLevel="2" x14ac:dyDescent="0.25">
      <c r="A460" s="46" t="s">
        <v>17</v>
      </c>
      <c r="B460" s="38" t="s">
        <v>1663</v>
      </c>
      <c r="C460" s="38" t="s">
        <v>1664</v>
      </c>
      <c r="D460" s="38" t="s">
        <v>208</v>
      </c>
      <c r="E460" s="38" t="s">
        <v>208</v>
      </c>
      <c r="F460" s="38" t="s">
        <v>1665</v>
      </c>
      <c r="G460" s="40">
        <v>7889</v>
      </c>
      <c r="H460" s="38" t="s">
        <v>208</v>
      </c>
      <c r="I460" s="38" t="s">
        <v>208</v>
      </c>
      <c r="J460" s="38" t="s">
        <v>1666</v>
      </c>
      <c r="K460" s="38" t="s">
        <v>1666</v>
      </c>
      <c r="L460" s="38" t="s">
        <v>208</v>
      </c>
      <c r="M460" s="39">
        <v>119.36</v>
      </c>
      <c r="N460" s="39" t="s">
        <v>208</v>
      </c>
      <c r="O460" s="39"/>
      <c r="Q460" s="48"/>
    </row>
    <row r="461" spans="1:17" hidden="1" outlineLevel="2" x14ac:dyDescent="0.25">
      <c r="A461" s="46" t="s">
        <v>17</v>
      </c>
      <c r="B461" s="38" t="s">
        <v>1663</v>
      </c>
      <c r="C461" s="38" t="s">
        <v>1667</v>
      </c>
      <c r="D461" s="38" t="s">
        <v>208</v>
      </c>
      <c r="E461" s="38" t="s">
        <v>208</v>
      </c>
      <c r="F461" s="38" t="s">
        <v>1668</v>
      </c>
      <c r="G461" s="40">
        <v>7905</v>
      </c>
      <c r="H461" s="38" t="s">
        <v>208</v>
      </c>
      <c r="I461" s="38" t="s">
        <v>208</v>
      </c>
      <c r="J461" s="38" t="s">
        <v>1669</v>
      </c>
      <c r="K461" s="38" t="s">
        <v>1669</v>
      </c>
      <c r="L461" s="38" t="s">
        <v>208</v>
      </c>
      <c r="M461" s="39">
        <v>119.36</v>
      </c>
      <c r="N461" s="39" t="s">
        <v>208</v>
      </c>
      <c r="O461" s="39"/>
      <c r="Q461" s="48"/>
    </row>
    <row r="462" spans="1:17" hidden="1" outlineLevel="2" x14ac:dyDescent="0.25">
      <c r="A462" s="46" t="s">
        <v>17</v>
      </c>
      <c r="B462" s="38" t="s">
        <v>1670</v>
      </c>
      <c r="C462" s="38" t="s">
        <v>1671</v>
      </c>
      <c r="D462" s="38" t="s">
        <v>208</v>
      </c>
      <c r="E462" s="38" t="s">
        <v>208</v>
      </c>
      <c r="F462" s="38" t="s">
        <v>1672</v>
      </c>
      <c r="G462" s="40">
        <v>24</v>
      </c>
      <c r="H462" s="38" t="s">
        <v>208</v>
      </c>
      <c r="I462" s="38" t="s">
        <v>208</v>
      </c>
      <c r="J462" s="38" t="s">
        <v>1673</v>
      </c>
      <c r="K462" s="38" t="s">
        <v>1673</v>
      </c>
      <c r="L462" s="38" t="s">
        <v>208</v>
      </c>
      <c r="M462" s="39">
        <v>133.88</v>
      </c>
      <c r="N462" s="39" t="s">
        <v>208</v>
      </c>
      <c r="O462" s="39"/>
      <c r="Q462" s="48"/>
    </row>
    <row r="463" spans="1:17" hidden="1" outlineLevel="2" x14ac:dyDescent="0.25">
      <c r="A463" s="46" t="s">
        <v>17</v>
      </c>
      <c r="B463" s="38" t="s">
        <v>1670</v>
      </c>
      <c r="C463" s="38" t="s">
        <v>1674</v>
      </c>
      <c r="D463" s="38" t="s">
        <v>208</v>
      </c>
      <c r="E463" s="38" t="s">
        <v>208</v>
      </c>
      <c r="F463" s="38" t="s">
        <v>1675</v>
      </c>
      <c r="G463" s="40">
        <v>369474</v>
      </c>
      <c r="H463" s="38" t="s">
        <v>208</v>
      </c>
      <c r="I463" s="38" t="s">
        <v>208</v>
      </c>
      <c r="J463" s="38" t="s">
        <v>1676</v>
      </c>
      <c r="K463" s="38" t="s">
        <v>1676</v>
      </c>
      <c r="L463" s="38" t="s">
        <v>208</v>
      </c>
      <c r="M463" s="39">
        <v>0.54</v>
      </c>
      <c r="N463" s="39" t="s">
        <v>208</v>
      </c>
      <c r="O463" s="39"/>
      <c r="Q463" s="48"/>
    </row>
    <row r="464" spans="1:17" hidden="1" outlineLevel="2" x14ac:dyDescent="0.25">
      <c r="A464" s="46" t="s">
        <v>17</v>
      </c>
      <c r="B464" s="38" t="s">
        <v>1677</v>
      </c>
      <c r="C464" s="38" t="s">
        <v>1678</v>
      </c>
      <c r="D464" s="38" t="s">
        <v>208</v>
      </c>
      <c r="E464" s="38" t="s">
        <v>208</v>
      </c>
      <c r="F464" s="38" t="s">
        <v>1679</v>
      </c>
      <c r="G464" s="40">
        <v>20924</v>
      </c>
      <c r="H464" s="38" t="s">
        <v>208</v>
      </c>
      <c r="I464" s="38" t="s">
        <v>208</v>
      </c>
      <c r="J464" s="38" t="s">
        <v>1680</v>
      </c>
      <c r="K464" s="38" t="s">
        <v>1680</v>
      </c>
      <c r="L464" s="38" t="s">
        <v>208</v>
      </c>
      <c r="M464" s="39">
        <v>0.67</v>
      </c>
      <c r="N464" s="39" t="s">
        <v>208</v>
      </c>
      <c r="O464" s="39"/>
      <c r="Q464" s="48"/>
    </row>
    <row r="465" spans="1:17" hidden="1" outlineLevel="2" x14ac:dyDescent="0.25">
      <c r="A465" s="46" t="s">
        <v>17</v>
      </c>
      <c r="B465" s="38" t="s">
        <v>1681</v>
      </c>
      <c r="C465" s="38" t="s">
        <v>1682</v>
      </c>
      <c r="D465" s="38" t="s">
        <v>208</v>
      </c>
      <c r="E465" s="38" t="s">
        <v>208</v>
      </c>
      <c r="F465" s="38" t="s">
        <v>1683</v>
      </c>
      <c r="G465" s="40">
        <v>7979</v>
      </c>
      <c r="H465" s="38" t="s">
        <v>208</v>
      </c>
      <c r="I465" s="38" t="s">
        <v>208</v>
      </c>
      <c r="J465" s="38" t="s">
        <v>1684</v>
      </c>
      <c r="K465" s="38" t="s">
        <v>1684</v>
      </c>
      <c r="L465" s="38" t="s">
        <v>208</v>
      </c>
      <c r="M465" s="39">
        <v>95.49</v>
      </c>
      <c r="N465" s="39" t="s">
        <v>208</v>
      </c>
      <c r="O465" s="39"/>
      <c r="Q465" s="48"/>
    </row>
    <row r="466" spans="1:17" hidden="1" outlineLevel="2" x14ac:dyDescent="0.25">
      <c r="A466" s="46" t="s">
        <v>17</v>
      </c>
      <c r="B466" s="38" t="s">
        <v>1681</v>
      </c>
      <c r="C466" s="38" t="s">
        <v>1685</v>
      </c>
      <c r="D466" s="38" t="s">
        <v>208</v>
      </c>
      <c r="E466" s="38" t="s">
        <v>208</v>
      </c>
      <c r="F466" s="38" t="s">
        <v>1686</v>
      </c>
      <c r="G466" s="40">
        <v>7980</v>
      </c>
      <c r="H466" s="38" t="s">
        <v>208</v>
      </c>
      <c r="I466" s="38" t="s">
        <v>208</v>
      </c>
      <c r="J466" s="38" t="s">
        <v>1687</v>
      </c>
      <c r="K466" s="38" t="s">
        <v>1687</v>
      </c>
      <c r="L466" s="38" t="s">
        <v>208</v>
      </c>
      <c r="M466" s="39">
        <v>12.53</v>
      </c>
      <c r="N466" s="39" t="s">
        <v>208</v>
      </c>
      <c r="O466" s="39"/>
      <c r="Q466" s="48"/>
    </row>
    <row r="467" spans="1:17" hidden="1" outlineLevel="2" x14ac:dyDescent="0.25">
      <c r="A467" s="46" t="s">
        <v>17</v>
      </c>
      <c r="B467" s="38" t="s">
        <v>1681</v>
      </c>
      <c r="C467" s="38" t="s">
        <v>1688</v>
      </c>
      <c r="D467" s="38" t="s">
        <v>208</v>
      </c>
      <c r="E467" s="38" t="s">
        <v>208</v>
      </c>
      <c r="F467" s="38" t="s">
        <v>1689</v>
      </c>
      <c r="G467" s="40">
        <v>7981</v>
      </c>
      <c r="H467" s="38" t="s">
        <v>208</v>
      </c>
      <c r="I467" s="38" t="s">
        <v>208</v>
      </c>
      <c r="J467" s="38" t="s">
        <v>1690</v>
      </c>
      <c r="K467" s="38" t="s">
        <v>1690</v>
      </c>
      <c r="L467" s="38" t="s">
        <v>208</v>
      </c>
      <c r="M467" s="39">
        <v>13.02</v>
      </c>
      <c r="N467" s="39" t="s">
        <v>208</v>
      </c>
      <c r="O467" s="39"/>
      <c r="Q467" s="48"/>
    </row>
    <row r="468" spans="1:17" hidden="1" outlineLevel="2" x14ac:dyDescent="0.25">
      <c r="A468" s="46" t="s">
        <v>17</v>
      </c>
      <c r="B468" s="38" t="s">
        <v>1681</v>
      </c>
      <c r="C468" s="38" t="s">
        <v>1691</v>
      </c>
      <c r="D468" s="38" t="s">
        <v>208</v>
      </c>
      <c r="E468" s="38" t="s">
        <v>208</v>
      </c>
      <c r="F468" s="38" t="s">
        <v>1692</v>
      </c>
      <c r="G468" s="40">
        <v>79991</v>
      </c>
      <c r="H468" s="38" t="s">
        <v>208</v>
      </c>
      <c r="I468" s="38" t="s">
        <v>208</v>
      </c>
      <c r="J468" s="38" t="s">
        <v>1693</v>
      </c>
      <c r="K468" s="38" t="s">
        <v>1693</v>
      </c>
      <c r="L468" s="38" t="s">
        <v>208</v>
      </c>
      <c r="M468" s="39">
        <v>1.3</v>
      </c>
      <c r="N468" s="39" t="s">
        <v>208</v>
      </c>
      <c r="O468" s="39"/>
      <c r="Q468" s="48"/>
    </row>
    <row r="469" spans="1:17" hidden="1" outlineLevel="2" x14ac:dyDescent="0.25">
      <c r="A469" s="46" t="s">
        <v>17</v>
      </c>
      <c r="B469" s="38" t="s">
        <v>1681</v>
      </c>
      <c r="C469" s="38" t="s">
        <v>1694</v>
      </c>
      <c r="D469" s="38" t="s">
        <v>208</v>
      </c>
      <c r="E469" s="38" t="s">
        <v>208</v>
      </c>
      <c r="F469" s="38" t="s">
        <v>1695</v>
      </c>
      <c r="G469" s="40">
        <v>79994</v>
      </c>
      <c r="H469" s="38" t="s">
        <v>208</v>
      </c>
      <c r="I469" s="38" t="s">
        <v>208</v>
      </c>
      <c r="J469" s="38" t="s">
        <v>1696</v>
      </c>
      <c r="K469" s="38" t="s">
        <v>1696</v>
      </c>
      <c r="L469" s="38" t="s">
        <v>208</v>
      </c>
      <c r="M469" s="39">
        <v>1.3</v>
      </c>
      <c r="N469" s="39" t="s">
        <v>208</v>
      </c>
      <c r="O469" s="39"/>
      <c r="Q469" s="48"/>
    </row>
    <row r="470" spans="1:17" hidden="1" outlineLevel="2" x14ac:dyDescent="0.25">
      <c r="A470" s="46" t="s">
        <v>17</v>
      </c>
      <c r="B470" s="38" t="s">
        <v>1681</v>
      </c>
      <c r="C470" s="38" t="s">
        <v>1697</v>
      </c>
      <c r="D470" s="38" t="s">
        <v>208</v>
      </c>
      <c r="E470" s="38" t="s">
        <v>208</v>
      </c>
      <c r="F470" s="38" t="s">
        <v>1698</v>
      </c>
      <c r="G470" s="40">
        <v>79995</v>
      </c>
      <c r="H470" s="38" t="s">
        <v>208</v>
      </c>
      <c r="I470" s="38" t="s">
        <v>208</v>
      </c>
      <c r="J470" s="38" t="s">
        <v>1699</v>
      </c>
      <c r="K470" s="38" t="s">
        <v>1699</v>
      </c>
      <c r="L470" s="38" t="s">
        <v>208</v>
      </c>
      <c r="M470" s="39">
        <v>1.3</v>
      </c>
      <c r="N470" s="39" t="s">
        <v>208</v>
      </c>
      <c r="O470" s="39"/>
      <c r="Q470" s="48"/>
    </row>
    <row r="471" spans="1:17" hidden="1" outlineLevel="2" x14ac:dyDescent="0.25">
      <c r="A471" s="46" t="s">
        <v>17</v>
      </c>
      <c r="B471" s="38" t="s">
        <v>1681</v>
      </c>
      <c r="C471" s="38" t="s">
        <v>1700</v>
      </c>
      <c r="D471" s="38" t="s">
        <v>208</v>
      </c>
      <c r="E471" s="38" t="s">
        <v>208</v>
      </c>
      <c r="F471" s="38" t="s">
        <v>1701</v>
      </c>
      <c r="G471" s="40">
        <v>975</v>
      </c>
      <c r="H471" s="38" t="s">
        <v>208</v>
      </c>
      <c r="I471" s="38" t="s">
        <v>208</v>
      </c>
      <c r="J471" s="38" t="s">
        <v>1702</v>
      </c>
      <c r="K471" s="38" t="s">
        <v>1702</v>
      </c>
      <c r="L471" s="38" t="s">
        <v>208</v>
      </c>
      <c r="M471" s="39">
        <v>2.35</v>
      </c>
      <c r="N471" s="39" t="s">
        <v>208</v>
      </c>
      <c r="O471" s="39"/>
      <c r="Q471" s="48"/>
    </row>
    <row r="472" spans="1:17" hidden="1" outlineLevel="2" x14ac:dyDescent="0.25">
      <c r="A472" s="46" t="s">
        <v>17</v>
      </c>
      <c r="B472" s="38" t="s">
        <v>1703</v>
      </c>
      <c r="C472" s="38" t="s">
        <v>1704</v>
      </c>
      <c r="D472" s="38" t="s">
        <v>208</v>
      </c>
      <c r="E472" s="38" t="s">
        <v>208</v>
      </c>
      <c r="F472" s="38" t="s">
        <v>1705</v>
      </c>
      <c r="G472" s="40">
        <v>37158</v>
      </c>
      <c r="H472" s="38" t="s">
        <v>208</v>
      </c>
      <c r="I472" s="38" t="s">
        <v>208</v>
      </c>
      <c r="J472" s="38" t="s">
        <v>1706</v>
      </c>
      <c r="K472" s="38" t="s">
        <v>1706</v>
      </c>
      <c r="L472" s="38" t="s">
        <v>208</v>
      </c>
      <c r="M472" s="39">
        <v>12.69</v>
      </c>
      <c r="N472" s="39" t="s">
        <v>208</v>
      </c>
      <c r="O472" s="39"/>
      <c r="Q472" s="48"/>
    </row>
    <row r="473" spans="1:17" hidden="1" outlineLevel="2" x14ac:dyDescent="0.25">
      <c r="A473" s="46" t="s">
        <v>17</v>
      </c>
      <c r="B473" s="38" t="s">
        <v>1707</v>
      </c>
      <c r="C473" s="38" t="s">
        <v>1708</v>
      </c>
      <c r="D473" s="38" t="s">
        <v>208</v>
      </c>
      <c r="E473" s="38" t="s">
        <v>208</v>
      </c>
      <c r="F473" s="38" t="s">
        <v>1709</v>
      </c>
      <c r="G473" s="40">
        <v>1883</v>
      </c>
      <c r="H473" s="38" t="s">
        <v>208</v>
      </c>
      <c r="I473" s="38" t="s">
        <v>208</v>
      </c>
      <c r="J473" s="38" t="s">
        <v>1710</v>
      </c>
      <c r="K473" s="38" t="s">
        <v>1710</v>
      </c>
      <c r="L473" s="38" t="s">
        <v>208</v>
      </c>
      <c r="M473" s="39">
        <v>9.9600000000000009</v>
      </c>
      <c r="N473" s="39" t="s">
        <v>208</v>
      </c>
      <c r="O473" s="39"/>
      <c r="Q473" s="48"/>
    </row>
    <row r="474" spans="1:17" hidden="1" outlineLevel="2" x14ac:dyDescent="0.25">
      <c r="A474" s="46" t="s">
        <v>17</v>
      </c>
      <c r="B474" s="38" t="s">
        <v>1707</v>
      </c>
      <c r="C474" s="38" t="s">
        <v>1711</v>
      </c>
      <c r="D474" s="38" t="s">
        <v>208</v>
      </c>
      <c r="E474" s="38" t="s">
        <v>208</v>
      </c>
      <c r="F474" s="38" t="s">
        <v>1712</v>
      </c>
      <c r="G474" s="40">
        <v>305</v>
      </c>
      <c r="H474" s="38" t="s">
        <v>208</v>
      </c>
      <c r="I474" s="38" t="s">
        <v>208</v>
      </c>
      <c r="J474" s="38" t="s">
        <v>1713</v>
      </c>
      <c r="K474" s="38" t="s">
        <v>1713</v>
      </c>
      <c r="L474" s="38" t="s">
        <v>208</v>
      </c>
      <c r="M474" s="39">
        <v>18</v>
      </c>
      <c r="N474" s="39" t="s">
        <v>208</v>
      </c>
      <c r="O474" s="39"/>
      <c r="Q474" s="48"/>
    </row>
    <row r="475" spans="1:17" hidden="1" outlineLevel="2" x14ac:dyDescent="0.25">
      <c r="A475" s="46" t="s">
        <v>17</v>
      </c>
      <c r="B475" s="38" t="s">
        <v>1707</v>
      </c>
      <c r="C475" s="38" t="s">
        <v>1714</v>
      </c>
      <c r="D475" s="38" t="s">
        <v>208</v>
      </c>
      <c r="E475" s="38" t="s">
        <v>208</v>
      </c>
      <c r="F475" s="38" t="s">
        <v>1715</v>
      </c>
      <c r="G475" s="40">
        <v>11382</v>
      </c>
      <c r="H475" s="38" t="s">
        <v>208</v>
      </c>
      <c r="I475" s="38" t="s">
        <v>208</v>
      </c>
      <c r="J475" s="38" t="s">
        <v>1716</v>
      </c>
      <c r="K475" s="38" t="s">
        <v>1716</v>
      </c>
      <c r="L475" s="38" t="s">
        <v>208</v>
      </c>
      <c r="M475" s="39">
        <v>9.6199999999999992</v>
      </c>
      <c r="N475" s="39" t="s">
        <v>208</v>
      </c>
      <c r="O475" s="39"/>
      <c r="Q475" s="48"/>
    </row>
    <row r="476" spans="1:17" hidden="1" outlineLevel="2" x14ac:dyDescent="0.25">
      <c r="A476" s="46" t="s">
        <v>17</v>
      </c>
      <c r="B476" s="38" t="s">
        <v>1707</v>
      </c>
      <c r="C476" s="38" t="s">
        <v>1717</v>
      </c>
      <c r="D476" s="38" t="s">
        <v>208</v>
      </c>
      <c r="E476" s="38" t="s">
        <v>208</v>
      </c>
      <c r="F476" s="38" t="s">
        <v>1718</v>
      </c>
      <c r="G476" s="40">
        <v>8013</v>
      </c>
      <c r="H476" s="38" t="s">
        <v>208</v>
      </c>
      <c r="I476" s="38" t="s">
        <v>208</v>
      </c>
      <c r="J476" s="38" t="s">
        <v>1719</v>
      </c>
      <c r="K476" s="38" t="s">
        <v>1719</v>
      </c>
      <c r="L476" s="38" t="s">
        <v>208</v>
      </c>
      <c r="M476" s="39">
        <v>24.71</v>
      </c>
      <c r="N476" s="39" t="s">
        <v>208</v>
      </c>
      <c r="O476" s="39"/>
      <c r="Q476" s="48"/>
    </row>
    <row r="477" spans="1:17" hidden="1" outlineLevel="2" x14ac:dyDescent="0.25">
      <c r="A477" s="46" t="s">
        <v>17</v>
      </c>
      <c r="B477" s="38" t="s">
        <v>1707</v>
      </c>
      <c r="C477" s="38" t="s">
        <v>1720</v>
      </c>
      <c r="D477" s="38" t="s">
        <v>208</v>
      </c>
      <c r="E477" s="38" t="s">
        <v>208</v>
      </c>
      <c r="F477" s="38" t="s">
        <v>1721</v>
      </c>
      <c r="G477" s="40">
        <v>9124</v>
      </c>
      <c r="H477" s="38" t="s">
        <v>208</v>
      </c>
      <c r="I477" s="38" t="s">
        <v>208</v>
      </c>
      <c r="J477" s="38" t="s">
        <v>1722</v>
      </c>
      <c r="K477" s="38" t="s">
        <v>1722</v>
      </c>
      <c r="L477" s="38" t="s">
        <v>208</v>
      </c>
      <c r="M477" s="39">
        <v>1.92</v>
      </c>
      <c r="N477" s="39" t="s">
        <v>208</v>
      </c>
      <c r="O477" s="39"/>
      <c r="Q477" s="48"/>
    </row>
    <row r="478" spans="1:17" hidden="1" outlineLevel="2" x14ac:dyDescent="0.25">
      <c r="A478" s="46" t="s">
        <v>17</v>
      </c>
      <c r="B478" s="38" t="s">
        <v>1707</v>
      </c>
      <c r="C478" s="38" t="s">
        <v>1723</v>
      </c>
      <c r="D478" s="38" t="s">
        <v>208</v>
      </c>
      <c r="E478" s="38" t="s">
        <v>208</v>
      </c>
      <c r="F478" s="38" t="s">
        <v>1724</v>
      </c>
      <c r="G478" s="40">
        <v>178609</v>
      </c>
      <c r="H478" s="38" t="s">
        <v>208</v>
      </c>
      <c r="I478" s="38" t="s">
        <v>208</v>
      </c>
      <c r="J478" s="38" t="s">
        <v>1725</v>
      </c>
      <c r="K478" s="38" t="s">
        <v>1725</v>
      </c>
      <c r="L478" s="38" t="s">
        <v>208</v>
      </c>
      <c r="M478" s="39">
        <v>5.13</v>
      </c>
      <c r="N478" s="39" t="s">
        <v>208</v>
      </c>
      <c r="O478" s="39"/>
      <c r="Q478" s="48"/>
    </row>
    <row r="479" spans="1:17" hidden="1" outlineLevel="2" x14ac:dyDescent="0.25">
      <c r="A479" s="46" t="s">
        <v>17</v>
      </c>
      <c r="B479" s="38" t="s">
        <v>1707</v>
      </c>
      <c r="C479" s="38" t="s">
        <v>1726</v>
      </c>
      <c r="D479" s="38" t="s">
        <v>208</v>
      </c>
      <c r="E479" s="38" t="s">
        <v>208</v>
      </c>
      <c r="F479" s="38" t="s">
        <v>1727</v>
      </c>
      <c r="G479" s="40">
        <v>402708</v>
      </c>
      <c r="H479" s="38" t="s">
        <v>208</v>
      </c>
      <c r="I479" s="38" t="s">
        <v>208</v>
      </c>
      <c r="J479" s="38" t="s">
        <v>1728</v>
      </c>
      <c r="K479" s="38" t="s">
        <v>1728</v>
      </c>
      <c r="L479" s="38" t="s">
        <v>208</v>
      </c>
      <c r="M479" s="39">
        <v>1.61</v>
      </c>
      <c r="N479" s="39" t="s">
        <v>208</v>
      </c>
      <c r="O479" s="39"/>
      <c r="Q479" s="48"/>
    </row>
    <row r="480" spans="1:17" hidden="1" outlineLevel="2" x14ac:dyDescent="0.25">
      <c r="A480" s="46" t="s">
        <v>17</v>
      </c>
      <c r="B480" s="38" t="s">
        <v>1707</v>
      </c>
      <c r="C480" s="38" t="s">
        <v>1729</v>
      </c>
      <c r="D480" s="38" t="s">
        <v>208</v>
      </c>
      <c r="E480" s="38" t="s">
        <v>208</v>
      </c>
      <c r="F480" s="38" t="s">
        <v>1730</v>
      </c>
      <c r="G480" s="40">
        <v>250</v>
      </c>
      <c r="H480" s="38" t="s">
        <v>208</v>
      </c>
      <c r="I480" s="38" t="s">
        <v>208</v>
      </c>
      <c r="J480" s="38" t="s">
        <v>1731</v>
      </c>
      <c r="K480" s="38" t="s">
        <v>1731</v>
      </c>
      <c r="L480" s="38" t="s">
        <v>208</v>
      </c>
      <c r="M480" s="39" t="s">
        <v>208</v>
      </c>
      <c r="N480" s="39">
        <v>24.71</v>
      </c>
      <c r="O480" s="39"/>
      <c r="Q480" s="48"/>
    </row>
    <row r="481" spans="1:17" hidden="1" outlineLevel="2" x14ac:dyDescent="0.25">
      <c r="A481" s="46" t="s">
        <v>17</v>
      </c>
      <c r="B481" s="38" t="s">
        <v>1732</v>
      </c>
      <c r="C481" s="38" t="s">
        <v>1733</v>
      </c>
      <c r="D481" s="38" t="s">
        <v>208</v>
      </c>
      <c r="E481" s="38" t="s">
        <v>208</v>
      </c>
      <c r="F481" s="38" t="s">
        <v>1734</v>
      </c>
      <c r="G481" s="40">
        <v>265204</v>
      </c>
      <c r="H481" s="38" t="s">
        <v>208</v>
      </c>
      <c r="I481" s="38" t="s">
        <v>208</v>
      </c>
      <c r="J481" s="38" t="s">
        <v>1735</v>
      </c>
      <c r="K481" s="38" t="s">
        <v>1735</v>
      </c>
      <c r="L481" s="38" t="s">
        <v>208</v>
      </c>
      <c r="M481" s="39">
        <v>0.21</v>
      </c>
      <c r="N481" s="39" t="s">
        <v>208</v>
      </c>
      <c r="O481" s="39"/>
      <c r="Q481" s="48"/>
    </row>
    <row r="482" spans="1:17" hidden="1" outlineLevel="2" x14ac:dyDescent="0.25">
      <c r="A482" s="46" t="s">
        <v>17</v>
      </c>
      <c r="B482" s="38" t="s">
        <v>1732</v>
      </c>
      <c r="C482" s="38" t="s">
        <v>1736</v>
      </c>
      <c r="D482" s="38" t="s">
        <v>208</v>
      </c>
      <c r="E482" s="38" t="s">
        <v>208</v>
      </c>
      <c r="F482" s="38" t="s">
        <v>1737</v>
      </c>
      <c r="G482" s="40">
        <v>8031</v>
      </c>
      <c r="H482" s="38" t="s">
        <v>208</v>
      </c>
      <c r="I482" s="38" t="s">
        <v>208</v>
      </c>
      <c r="J482" s="38" t="s">
        <v>1738</v>
      </c>
      <c r="K482" s="38" t="s">
        <v>1738</v>
      </c>
      <c r="L482" s="38" t="s">
        <v>208</v>
      </c>
      <c r="M482" s="39">
        <v>119.36</v>
      </c>
      <c r="N482" s="39" t="s">
        <v>208</v>
      </c>
      <c r="O482" s="39"/>
      <c r="Q482" s="48"/>
    </row>
    <row r="483" spans="1:17" hidden="1" outlineLevel="2" x14ac:dyDescent="0.25">
      <c r="A483" s="46" t="s">
        <v>17</v>
      </c>
      <c r="B483" s="38" t="s">
        <v>1732</v>
      </c>
      <c r="C483" s="38" t="s">
        <v>1739</v>
      </c>
      <c r="D483" s="38" t="s">
        <v>208</v>
      </c>
      <c r="E483" s="38" t="s">
        <v>208</v>
      </c>
      <c r="F483" s="38" t="s">
        <v>1740</v>
      </c>
      <c r="G483" s="40">
        <v>8041</v>
      </c>
      <c r="H483" s="38" t="s">
        <v>208</v>
      </c>
      <c r="I483" s="38" t="s">
        <v>208</v>
      </c>
      <c r="J483" s="38" t="s">
        <v>1741</v>
      </c>
      <c r="K483" s="38" t="s">
        <v>1741</v>
      </c>
      <c r="L483" s="38" t="s">
        <v>208</v>
      </c>
      <c r="M483" s="39">
        <v>119.36</v>
      </c>
      <c r="N483" s="39" t="s">
        <v>208</v>
      </c>
      <c r="O483" s="39"/>
      <c r="Q483" s="48"/>
    </row>
    <row r="484" spans="1:17" hidden="1" outlineLevel="2" x14ac:dyDescent="0.25">
      <c r="A484" s="46" t="s">
        <v>17</v>
      </c>
      <c r="B484" s="38" t="s">
        <v>1732</v>
      </c>
      <c r="C484" s="38" t="s">
        <v>1742</v>
      </c>
      <c r="D484" s="38" t="s">
        <v>208</v>
      </c>
      <c r="E484" s="38" t="s">
        <v>208</v>
      </c>
      <c r="F484" s="38" t="s">
        <v>1743</v>
      </c>
      <c r="G484" s="40">
        <v>252</v>
      </c>
      <c r="H484" s="38" t="s">
        <v>208</v>
      </c>
      <c r="I484" s="38" t="s">
        <v>208</v>
      </c>
      <c r="J484" s="38" t="s">
        <v>1744</v>
      </c>
      <c r="K484" s="38" t="s">
        <v>1744</v>
      </c>
      <c r="L484" s="38" t="s">
        <v>208</v>
      </c>
      <c r="M484" s="39" t="s">
        <v>208</v>
      </c>
      <c r="N484" s="39">
        <v>1.18</v>
      </c>
      <c r="O484" s="39"/>
      <c r="Q484" s="48"/>
    </row>
    <row r="485" spans="1:17" hidden="1" outlineLevel="2" x14ac:dyDescent="0.25">
      <c r="A485" s="46" t="s">
        <v>17</v>
      </c>
      <c r="B485" s="38" t="s">
        <v>1745</v>
      </c>
      <c r="C485" s="38" t="s">
        <v>1746</v>
      </c>
      <c r="D485" s="38" t="s">
        <v>208</v>
      </c>
      <c r="E485" s="38" t="s">
        <v>208</v>
      </c>
      <c r="F485" s="38" t="s">
        <v>1747</v>
      </c>
      <c r="G485" s="40">
        <v>542</v>
      </c>
      <c r="H485" s="38" t="s">
        <v>208</v>
      </c>
      <c r="I485" s="38" t="s">
        <v>208</v>
      </c>
      <c r="J485" s="38" t="s">
        <v>1748</v>
      </c>
      <c r="K485" s="38" t="s">
        <v>1748</v>
      </c>
      <c r="L485" s="38" t="s">
        <v>208</v>
      </c>
      <c r="M485" s="39">
        <v>6.49</v>
      </c>
      <c r="N485" s="39" t="s">
        <v>208</v>
      </c>
      <c r="O485" s="39"/>
      <c r="Q485" s="48"/>
    </row>
    <row r="486" spans="1:17" hidden="1" outlineLevel="2" x14ac:dyDescent="0.25">
      <c r="A486" s="46" t="s">
        <v>17</v>
      </c>
      <c r="B486" s="38" t="s">
        <v>1745</v>
      </c>
      <c r="C486" s="38" t="s">
        <v>1749</v>
      </c>
      <c r="D486" s="38" t="s">
        <v>208</v>
      </c>
      <c r="E486" s="38" t="s">
        <v>208</v>
      </c>
      <c r="F486" s="38" t="s">
        <v>1750</v>
      </c>
      <c r="G486" s="40">
        <v>156</v>
      </c>
      <c r="H486" s="38" t="s">
        <v>208</v>
      </c>
      <c r="I486" s="38" t="s">
        <v>208</v>
      </c>
      <c r="J486" s="38" t="s">
        <v>1751</v>
      </c>
      <c r="K486" s="38" t="s">
        <v>1751</v>
      </c>
      <c r="L486" s="38" t="s">
        <v>208</v>
      </c>
      <c r="M486" s="39">
        <v>194.07</v>
      </c>
      <c r="N486" s="39" t="s">
        <v>208</v>
      </c>
      <c r="O486" s="39"/>
      <c r="Q486" s="48"/>
    </row>
    <row r="487" spans="1:17" hidden="1" outlineLevel="2" x14ac:dyDescent="0.25">
      <c r="A487" s="46" t="s">
        <v>17</v>
      </c>
      <c r="B487" s="38" t="s">
        <v>1745</v>
      </c>
      <c r="C487" s="38" t="s">
        <v>1752</v>
      </c>
      <c r="D487" s="38" t="s">
        <v>208</v>
      </c>
      <c r="E487" s="38" t="s">
        <v>208</v>
      </c>
      <c r="F487" s="38" t="s">
        <v>1753</v>
      </c>
      <c r="G487" s="40">
        <v>157</v>
      </c>
      <c r="H487" s="38" t="s">
        <v>208</v>
      </c>
      <c r="I487" s="38" t="s">
        <v>208</v>
      </c>
      <c r="J487" s="38" t="s">
        <v>1754</v>
      </c>
      <c r="K487" s="38" t="s">
        <v>1754</v>
      </c>
      <c r="L487" s="38" t="s">
        <v>208</v>
      </c>
      <c r="M487" s="39">
        <v>58.94</v>
      </c>
      <c r="N487" s="39" t="s">
        <v>208</v>
      </c>
      <c r="O487" s="39"/>
      <c r="Q487" s="48"/>
    </row>
    <row r="488" spans="1:17" hidden="1" outlineLevel="2" x14ac:dyDescent="0.25">
      <c r="A488" s="46" t="s">
        <v>17</v>
      </c>
      <c r="B488" s="38" t="s">
        <v>1745</v>
      </c>
      <c r="C488" s="38" t="s">
        <v>1755</v>
      </c>
      <c r="D488" s="38" t="s">
        <v>208</v>
      </c>
      <c r="E488" s="38" t="s">
        <v>208</v>
      </c>
      <c r="F488" s="38" t="s">
        <v>1756</v>
      </c>
      <c r="G488" s="40">
        <v>159</v>
      </c>
      <c r="H488" s="38" t="s">
        <v>208</v>
      </c>
      <c r="I488" s="38" t="s">
        <v>208</v>
      </c>
      <c r="J488" s="38" t="s">
        <v>1757</v>
      </c>
      <c r="K488" s="38" t="s">
        <v>1757</v>
      </c>
      <c r="L488" s="38" t="s">
        <v>208</v>
      </c>
      <c r="M488" s="39">
        <v>49.21</v>
      </c>
      <c r="N488" s="39" t="s">
        <v>208</v>
      </c>
      <c r="O488" s="39"/>
      <c r="Q488" s="48"/>
    </row>
    <row r="489" spans="1:17" hidden="1" outlineLevel="2" x14ac:dyDescent="0.25">
      <c r="A489" s="46" t="s">
        <v>17</v>
      </c>
      <c r="B489" s="38" t="s">
        <v>1745</v>
      </c>
      <c r="C489" s="38" t="s">
        <v>1758</v>
      </c>
      <c r="D489" s="38" t="s">
        <v>208</v>
      </c>
      <c r="E489" s="38" t="s">
        <v>208</v>
      </c>
      <c r="F489" s="38" t="s">
        <v>1759</v>
      </c>
      <c r="G489" s="40">
        <v>51</v>
      </c>
      <c r="H489" s="38" t="s">
        <v>208</v>
      </c>
      <c r="I489" s="38" t="s">
        <v>208</v>
      </c>
      <c r="J489" s="38" t="s">
        <v>1760</v>
      </c>
      <c r="K489" s="38" t="s">
        <v>1760</v>
      </c>
      <c r="L489" s="38" t="s">
        <v>208</v>
      </c>
      <c r="M489" s="39">
        <v>70.760000000000005</v>
      </c>
      <c r="N489" s="39" t="s">
        <v>208</v>
      </c>
      <c r="O489" s="39"/>
      <c r="Q489" s="48"/>
    </row>
    <row r="490" spans="1:17" hidden="1" outlineLevel="2" x14ac:dyDescent="0.25">
      <c r="A490" s="46" t="s">
        <v>17</v>
      </c>
      <c r="B490" s="38" t="s">
        <v>1745</v>
      </c>
      <c r="C490" s="38" t="s">
        <v>1761</v>
      </c>
      <c r="D490" s="38" t="s">
        <v>208</v>
      </c>
      <c r="E490" s="38" t="s">
        <v>208</v>
      </c>
      <c r="F490" s="38" t="s">
        <v>1762</v>
      </c>
      <c r="G490" s="40">
        <v>265675</v>
      </c>
      <c r="H490" s="38" t="s">
        <v>208</v>
      </c>
      <c r="I490" s="38" t="s">
        <v>208</v>
      </c>
      <c r="J490" s="38" t="s">
        <v>1763</v>
      </c>
      <c r="K490" s="38" t="s">
        <v>1763</v>
      </c>
      <c r="L490" s="38" t="s">
        <v>208</v>
      </c>
      <c r="M490" s="39">
        <v>0.54</v>
      </c>
      <c r="N490" s="39" t="s">
        <v>208</v>
      </c>
      <c r="O490" s="39"/>
      <c r="Q490" s="48"/>
    </row>
    <row r="491" spans="1:17" hidden="1" outlineLevel="2" x14ac:dyDescent="0.25">
      <c r="A491" s="46" t="s">
        <v>17</v>
      </c>
      <c r="B491" s="38" t="s">
        <v>1745</v>
      </c>
      <c r="C491" s="38" t="s">
        <v>1764</v>
      </c>
      <c r="D491" s="38" t="s">
        <v>208</v>
      </c>
      <c r="E491" s="38" t="s">
        <v>208</v>
      </c>
      <c r="F491" s="38" t="s">
        <v>1765</v>
      </c>
      <c r="G491" s="40">
        <v>8058</v>
      </c>
      <c r="H491" s="38" t="s">
        <v>208</v>
      </c>
      <c r="I491" s="38" t="s">
        <v>208</v>
      </c>
      <c r="J491" s="38" t="s">
        <v>1766</v>
      </c>
      <c r="K491" s="38" t="s">
        <v>1766</v>
      </c>
      <c r="L491" s="38" t="s">
        <v>208</v>
      </c>
      <c r="M491" s="39">
        <v>10.49</v>
      </c>
      <c r="N491" s="39" t="s">
        <v>208</v>
      </c>
      <c r="O491" s="39"/>
      <c r="Q491" s="48"/>
    </row>
    <row r="492" spans="1:17" hidden="1" outlineLevel="2" x14ac:dyDescent="0.25">
      <c r="A492" s="46" t="s">
        <v>17</v>
      </c>
      <c r="B492" s="38" t="s">
        <v>1767</v>
      </c>
      <c r="C492" s="38" t="s">
        <v>1768</v>
      </c>
      <c r="D492" s="38" t="s">
        <v>208</v>
      </c>
      <c r="E492" s="38" t="s">
        <v>208</v>
      </c>
      <c r="F492" s="38" t="s">
        <v>1769</v>
      </c>
      <c r="G492" s="40">
        <v>8096</v>
      </c>
      <c r="H492" s="38" t="s">
        <v>208</v>
      </c>
      <c r="I492" s="38" t="s">
        <v>208</v>
      </c>
      <c r="J492" s="38" t="s">
        <v>1770</v>
      </c>
      <c r="K492" s="38" t="s">
        <v>1770</v>
      </c>
      <c r="L492" s="38" t="s">
        <v>208</v>
      </c>
      <c r="M492" s="39">
        <v>118.19</v>
      </c>
      <c r="N492" s="39" t="s">
        <v>208</v>
      </c>
      <c r="O492" s="39"/>
      <c r="Q492" s="48"/>
    </row>
    <row r="493" spans="1:17" hidden="1" outlineLevel="2" x14ac:dyDescent="0.25">
      <c r="A493" s="46" t="s">
        <v>17</v>
      </c>
      <c r="B493" s="38" t="s">
        <v>1771</v>
      </c>
      <c r="C493" s="38" t="s">
        <v>1772</v>
      </c>
      <c r="D493" s="38" t="s">
        <v>208</v>
      </c>
      <c r="E493" s="38" t="s">
        <v>208</v>
      </c>
      <c r="F493" s="38" t="s">
        <v>1773</v>
      </c>
      <c r="G493" s="40">
        <v>52</v>
      </c>
      <c r="H493" s="38" t="s">
        <v>208</v>
      </c>
      <c r="I493" s="38" t="s">
        <v>208</v>
      </c>
      <c r="J493" s="38" t="s">
        <v>1774</v>
      </c>
      <c r="K493" s="38" t="s">
        <v>1774</v>
      </c>
      <c r="L493" s="38" t="s">
        <v>208</v>
      </c>
      <c r="M493" s="39">
        <v>18.93</v>
      </c>
      <c r="N493" s="39" t="s">
        <v>208</v>
      </c>
      <c r="O493" s="39"/>
      <c r="Q493" s="48"/>
    </row>
    <row r="494" spans="1:17" hidden="1" outlineLevel="2" x14ac:dyDescent="0.25">
      <c r="A494" s="46" t="s">
        <v>17</v>
      </c>
      <c r="B494" s="38" t="s">
        <v>1771</v>
      </c>
      <c r="C494" s="38" t="s">
        <v>1775</v>
      </c>
      <c r="D494" s="38" t="s">
        <v>208</v>
      </c>
      <c r="E494" s="38" t="s">
        <v>208</v>
      </c>
      <c r="F494" s="38" t="s">
        <v>1776</v>
      </c>
      <c r="G494" s="40">
        <v>8111</v>
      </c>
      <c r="H494" s="38" t="s">
        <v>208</v>
      </c>
      <c r="I494" s="38" t="s">
        <v>208</v>
      </c>
      <c r="J494" s="38" t="s">
        <v>1777</v>
      </c>
      <c r="K494" s="38" t="s">
        <v>1777</v>
      </c>
      <c r="L494" s="38" t="s">
        <v>208</v>
      </c>
      <c r="M494" s="39">
        <v>94.55</v>
      </c>
      <c r="N494" s="39" t="s">
        <v>208</v>
      </c>
      <c r="O494" s="39"/>
      <c r="Q494" s="48"/>
    </row>
    <row r="495" spans="1:17" hidden="1" outlineLevel="2" x14ac:dyDescent="0.25">
      <c r="A495" s="46" t="s">
        <v>17</v>
      </c>
      <c r="B495" s="38" t="s">
        <v>1771</v>
      </c>
      <c r="C495" s="38" t="s">
        <v>1778</v>
      </c>
      <c r="D495" s="38" t="s">
        <v>208</v>
      </c>
      <c r="E495" s="38" t="s">
        <v>208</v>
      </c>
      <c r="F495" s="38" t="s">
        <v>1779</v>
      </c>
      <c r="G495" s="40">
        <v>2430</v>
      </c>
      <c r="H495" s="38" t="s">
        <v>208</v>
      </c>
      <c r="I495" s="38" t="s">
        <v>208</v>
      </c>
      <c r="J495" s="38" t="s">
        <v>1780</v>
      </c>
      <c r="K495" s="38" t="s">
        <v>1780</v>
      </c>
      <c r="L495" s="38" t="s">
        <v>208</v>
      </c>
      <c r="M495" s="39">
        <v>12.29</v>
      </c>
      <c r="N495" s="39" t="s">
        <v>208</v>
      </c>
      <c r="O495" s="39"/>
      <c r="Q495" s="48"/>
    </row>
    <row r="496" spans="1:17" hidden="1" outlineLevel="2" x14ac:dyDescent="0.25">
      <c r="A496" s="46" t="s">
        <v>17</v>
      </c>
      <c r="B496" s="38" t="s">
        <v>1771</v>
      </c>
      <c r="C496" s="38" t="s">
        <v>1781</v>
      </c>
      <c r="D496" s="38" t="s">
        <v>208</v>
      </c>
      <c r="E496" s="38" t="s">
        <v>208</v>
      </c>
      <c r="F496" s="38" t="s">
        <v>1782</v>
      </c>
      <c r="G496" s="40">
        <v>251</v>
      </c>
      <c r="H496" s="38" t="s">
        <v>208</v>
      </c>
      <c r="I496" s="38" t="s">
        <v>208</v>
      </c>
      <c r="J496" s="38" t="s">
        <v>1783</v>
      </c>
      <c r="K496" s="38" t="s">
        <v>1783</v>
      </c>
      <c r="L496" s="38" t="s">
        <v>208</v>
      </c>
      <c r="M496" s="39" t="s">
        <v>208</v>
      </c>
      <c r="N496" s="39">
        <v>1.18</v>
      </c>
      <c r="O496" s="39"/>
      <c r="Q496" s="48"/>
    </row>
    <row r="497" spans="1:17" hidden="1" outlineLevel="2" x14ac:dyDescent="0.25">
      <c r="A497" s="46" t="s">
        <v>17</v>
      </c>
      <c r="B497" s="38" t="s">
        <v>1784</v>
      </c>
      <c r="C497" s="38" t="s">
        <v>1785</v>
      </c>
      <c r="D497" s="38" t="s">
        <v>208</v>
      </c>
      <c r="E497" s="38" t="s">
        <v>208</v>
      </c>
      <c r="F497" s="38" t="s">
        <v>1786</v>
      </c>
      <c r="G497" s="40">
        <v>8129</v>
      </c>
      <c r="H497" s="38" t="s">
        <v>208</v>
      </c>
      <c r="I497" s="38" t="s">
        <v>208</v>
      </c>
      <c r="J497" s="38" t="s">
        <v>1787</v>
      </c>
      <c r="K497" s="38" t="s">
        <v>1787</v>
      </c>
      <c r="L497" s="38" t="s">
        <v>208</v>
      </c>
      <c r="M497" s="39">
        <v>124.93</v>
      </c>
      <c r="N497" s="39" t="s">
        <v>208</v>
      </c>
      <c r="O497" s="39"/>
      <c r="Q497" s="48"/>
    </row>
    <row r="498" spans="1:17" hidden="1" outlineLevel="2" x14ac:dyDescent="0.25">
      <c r="A498" s="46" t="s">
        <v>17</v>
      </c>
      <c r="B498" s="38" t="s">
        <v>1784</v>
      </c>
      <c r="C498" s="38" t="s">
        <v>1788</v>
      </c>
      <c r="D498" s="38" t="s">
        <v>208</v>
      </c>
      <c r="E498" s="38" t="s">
        <v>208</v>
      </c>
      <c r="F498" s="38" t="s">
        <v>1789</v>
      </c>
      <c r="G498" s="40">
        <v>8131</v>
      </c>
      <c r="H498" s="38" t="s">
        <v>208</v>
      </c>
      <c r="I498" s="38" t="s">
        <v>208</v>
      </c>
      <c r="J498" s="38" t="s">
        <v>1790</v>
      </c>
      <c r="K498" s="38" t="s">
        <v>1790</v>
      </c>
      <c r="L498" s="38" t="s">
        <v>208</v>
      </c>
      <c r="M498" s="39">
        <v>118.19</v>
      </c>
      <c r="N498" s="39" t="s">
        <v>208</v>
      </c>
      <c r="O498" s="39"/>
      <c r="Q498" s="48"/>
    </row>
    <row r="499" spans="1:17" hidden="1" outlineLevel="2" x14ac:dyDescent="0.25">
      <c r="A499" s="46" t="s">
        <v>17</v>
      </c>
      <c r="B499" s="38" t="s">
        <v>1784</v>
      </c>
      <c r="C499" s="38" t="s">
        <v>1791</v>
      </c>
      <c r="D499" s="38" t="s">
        <v>208</v>
      </c>
      <c r="E499" s="38" t="s">
        <v>208</v>
      </c>
      <c r="F499" s="38" t="s">
        <v>1792</v>
      </c>
      <c r="G499" s="40">
        <v>2620</v>
      </c>
      <c r="H499" s="38" t="s">
        <v>208</v>
      </c>
      <c r="I499" s="38" t="s">
        <v>208</v>
      </c>
      <c r="J499" s="38" t="s">
        <v>1793</v>
      </c>
      <c r="K499" s="38" t="s">
        <v>1793</v>
      </c>
      <c r="L499" s="38" t="s">
        <v>208</v>
      </c>
      <c r="M499" s="39">
        <v>7.32</v>
      </c>
      <c r="N499" s="39" t="s">
        <v>208</v>
      </c>
      <c r="O499" s="39"/>
      <c r="Q499" s="48"/>
    </row>
    <row r="500" spans="1:17" hidden="1" outlineLevel="2" x14ac:dyDescent="0.25">
      <c r="A500" s="46" t="s">
        <v>17</v>
      </c>
      <c r="B500" s="38" t="s">
        <v>1784</v>
      </c>
      <c r="C500" s="38" t="s">
        <v>1794</v>
      </c>
      <c r="D500" s="38" t="s">
        <v>208</v>
      </c>
      <c r="E500" s="38" t="s">
        <v>208</v>
      </c>
      <c r="F500" s="38" t="s">
        <v>1795</v>
      </c>
      <c r="G500" s="40">
        <v>86925</v>
      </c>
      <c r="H500" s="38" t="s">
        <v>208</v>
      </c>
      <c r="I500" s="38" t="s">
        <v>208</v>
      </c>
      <c r="J500" s="38" t="s">
        <v>1796</v>
      </c>
      <c r="K500" s="38" t="s">
        <v>1796</v>
      </c>
      <c r="L500" s="38" t="s">
        <v>208</v>
      </c>
      <c r="M500" s="39">
        <v>0.79</v>
      </c>
      <c r="N500" s="39" t="s">
        <v>208</v>
      </c>
      <c r="O500" s="39"/>
      <c r="Q500" s="48"/>
    </row>
    <row r="501" spans="1:17" hidden="1" outlineLevel="2" x14ac:dyDescent="0.25">
      <c r="A501" s="46" t="s">
        <v>17</v>
      </c>
      <c r="B501" s="38" t="s">
        <v>1797</v>
      </c>
      <c r="C501" s="38" t="s">
        <v>1798</v>
      </c>
      <c r="D501" s="38" t="s">
        <v>208</v>
      </c>
      <c r="E501" s="38" t="s">
        <v>208</v>
      </c>
      <c r="F501" s="38" t="s">
        <v>1799</v>
      </c>
      <c r="G501" s="40">
        <v>8149</v>
      </c>
      <c r="H501" s="38" t="s">
        <v>208</v>
      </c>
      <c r="I501" s="38" t="s">
        <v>208</v>
      </c>
      <c r="J501" s="38" t="s">
        <v>1800</v>
      </c>
      <c r="K501" s="38" t="s">
        <v>1800</v>
      </c>
      <c r="L501" s="38" t="s">
        <v>208</v>
      </c>
      <c r="M501" s="39">
        <v>3.6</v>
      </c>
      <c r="N501" s="39" t="s">
        <v>208</v>
      </c>
      <c r="O501" s="39"/>
      <c r="Q501" s="48"/>
    </row>
    <row r="502" spans="1:17" hidden="1" outlineLevel="2" x14ac:dyDescent="0.25">
      <c r="A502" s="46" t="s">
        <v>17</v>
      </c>
      <c r="B502" s="38" t="s">
        <v>1797</v>
      </c>
      <c r="C502" s="38" t="s">
        <v>1801</v>
      </c>
      <c r="D502" s="38" t="s">
        <v>208</v>
      </c>
      <c r="E502" s="38" t="s">
        <v>208</v>
      </c>
      <c r="F502" s="38" t="s">
        <v>1802</v>
      </c>
      <c r="G502" s="40">
        <v>8164</v>
      </c>
      <c r="H502" s="38" t="s">
        <v>208</v>
      </c>
      <c r="I502" s="38" t="s">
        <v>208</v>
      </c>
      <c r="J502" s="38" t="s">
        <v>1803</v>
      </c>
      <c r="K502" s="38" t="s">
        <v>1803</v>
      </c>
      <c r="L502" s="38" t="s">
        <v>208</v>
      </c>
      <c r="M502" s="39">
        <v>13.5</v>
      </c>
      <c r="N502" s="39" t="s">
        <v>208</v>
      </c>
      <c r="O502" s="39"/>
      <c r="Q502" s="48"/>
    </row>
    <row r="503" spans="1:17" hidden="1" outlineLevel="2" x14ac:dyDescent="0.25">
      <c r="A503" s="46" t="s">
        <v>17</v>
      </c>
      <c r="B503" s="38" t="s">
        <v>1804</v>
      </c>
      <c r="C503" s="38" t="s">
        <v>1805</v>
      </c>
      <c r="D503" s="38" t="s">
        <v>208</v>
      </c>
      <c r="E503" s="38" t="s">
        <v>208</v>
      </c>
      <c r="F503" s="38" t="s">
        <v>1806</v>
      </c>
      <c r="G503" s="40">
        <v>6569</v>
      </c>
      <c r="H503" s="38" t="s">
        <v>208</v>
      </c>
      <c r="I503" s="38" t="s">
        <v>208</v>
      </c>
      <c r="J503" s="38" t="s">
        <v>1807</v>
      </c>
      <c r="K503" s="38" t="s">
        <v>1807</v>
      </c>
      <c r="L503" s="38" t="s">
        <v>208</v>
      </c>
      <c r="M503" s="39">
        <v>4.5</v>
      </c>
      <c r="N503" s="39" t="s">
        <v>208</v>
      </c>
      <c r="O503" s="39"/>
      <c r="Q503" s="48"/>
    </row>
    <row r="504" spans="1:17" hidden="1" outlineLevel="2" x14ac:dyDescent="0.25">
      <c r="A504" s="46" t="s">
        <v>17</v>
      </c>
      <c r="B504" s="38" t="s">
        <v>1804</v>
      </c>
      <c r="C504" s="38" t="s">
        <v>1808</v>
      </c>
      <c r="D504" s="38" t="s">
        <v>208</v>
      </c>
      <c r="E504" s="38" t="s">
        <v>208</v>
      </c>
      <c r="F504" s="38" t="s">
        <v>1809</v>
      </c>
      <c r="G504" s="40">
        <v>222627</v>
      </c>
      <c r="H504" s="38" t="s">
        <v>208</v>
      </c>
      <c r="I504" s="38" t="s">
        <v>208</v>
      </c>
      <c r="J504" s="38" t="s">
        <v>1810</v>
      </c>
      <c r="K504" s="38" t="s">
        <v>1810</v>
      </c>
      <c r="L504" s="38" t="s">
        <v>208</v>
      </c>
      <c r="M504" s="39">
        <v>0.3</v>
      </c>
      <c r="N504" s="39" t="s">
        <v>208</v>
      </c>
      <c r="O504" s="39"/>
      <c r="Q504" s="48"/>
    </row>
    <row r="505" spans="1:17" hidden="1" outlineLevel="2" x14ac:dyDescent="0.25">
      <c r="A505" s="46" t="s">
        <v>17</v>
      </c>
      <c r="B505" s="38" t="s">
        <v>1811</v>
      </c>
      <c r="C505" s="38" t="s">
        <v>1812</v>
      </c>
      <c r="D505" s="38" t="s">
        <v>208</v>
      </c>
      <c r="E505" s="38" t="s">
        <v>208</v>
      </c>
      <c r="F505" s="38" t="s">
        <v>1813</v>
      </c>
      <c r="G505" s="40">
        <v>161</v>
      </c>
      <c r="H505" s="38" t="s">
        <v>208</v>
      </c>
      <c r="I505" s="38" t="s">
        <v>208</v>
      </c>
      <c r="J505" s="38" t="s">
        <v>1814</v>
      </c>
      <c r="K505" s="38" t="s">
        <v>1814</v>
      </c>
      <c r="L505" s="38" t="s">
        <v>208</v>
      </c>
      <c r="M505" s="39">
        <v>52.81</v>
      </c>
      <c r="N505" s="39" t="s">
        <v>208</v>
      </c>
      <c r="O505" s="39"/>
      <c r="Q505" s="48"/>
    </row>
    <row r="506" spans="1:17" hidden="1" outlineLevel="2" x14ac:dyDescent="0.25">
      <c r="A506" s="46" t="s">
        <v>17</v>
      </c>
      <c r="B506" s="38" t="s">
        <v>1811</v>
      </c>
      <c r="C506" s="38" t="s">
        <v>1815</v>
      </c>
      <c r="D506" s="38" t="s">
        <v>208</v>
      </c>
      <c r="E506" s="38" t="s">
        <v>208</v>
      </c>
      <c r="F506" s="38" t="s">
        <v>1816</v>
      </c>
      <c r="G506" s="40">
        <v>162</v>
      </c>
      <c r="H506" s="38" t="s">
        <v>208</v>
      </c>
      <c r="I506" s="38" t="s">
        <v>208</v>
      </c>
      <c r="J506" s="38" t="s">
        <v>1817</v>
      </c>
      <c r="K506" s="38" t="s">
        <v>1817</v>
      </c>
      <c r="L506" s="38" t="s">
        <v>208</v>
      </c>
      <c r="M506" s="39">
        <v>117.87</v>
      </c>
      <c r="N506" s="39" t="s">
        <v>208</v>
      </c>
      <c r="O506" s="39"/>
      <c r="Q506" s="48"/>
    </row>
    <row r="507" spans="1:17" hidden="1" outlineLevel="2" x14ac:dyDescent="0.25">
      <c r="A507" s="46" t="s">
        <v>17</v>
      </c>
      <c r="B507" s="38" t="s">
        <v>1811</v>
      </c>
      <c r="C507" s="38" t="s">
        <v>1818</v>
      </c>
      <c r="D507" s="38" t="s">
        <v>208</v>
      </c>
      <c r="E507" s="38" t="s">
        <v>208</v>
      </c>
      <c r="F507" s="38" t="s">
        <v>1819</v>
      </c>
      <c r="G507" s="38" t="s">
        <v>208</v>
      </c>
      <c r="H507" s="38" t="s">
        <v>208</v>
      </c>
      <c r="I507" s="38" t="s">
        <v>208</v>
      </c>
      <c r="J507" s="38" t="s">
        <v>1814</v>
      </c>
      <c r="K507" s="38" t="s">
        <v>1814</v>
      </c>
      <c r="L507" s="38" t="s">
        <v>208</v>
      </c>
      <c r="M507" s="39" t="s">
        <v>208</v>
      </c>
      <c r="N507" s="39">
        <v>52.81</v>
      </c>
      <c r="O507" s="39"/>
      <c r="Q507" s="48"/>
    </row>
    <row r="508" spans="1:17" hidden="1" outlineLevel="2" x14ac:dyDescent="0.25">
      <c r="A508" s="46" t="s">
        <v>17</v>
      </c>
      <c r="B508" s="38" t="s">
        <v>1811</v>
      </c>
      <c r="C508" s="38" t="s">
        <v>1820</v>
      </c>
      <c r="D508" s="38" t="s">
        <v>208</v>
      </c>
      <c r="E508" s="38" t="s">
        <v>208</v>
      </c>
      <c r="F508" s="38" t="s">
        <v>1821</v>
      </c>
      <c r="G508" s="40">
        <v>161</v>
      </c>
      <c r="H508" s="38" t="s">
        <v>208</v>
      </c>
      <c r="I508" s="38" t="s">
        <v>208</v>
      </c>
      <c r="J508" s="38" t="s">
        <v>1814</v>
      </c>
      <c r="K508" s="38" t="s">
        <v>1814</v>
      </c>
      <c r="L508" s="38" t="s">
        <v>208</v>
      </c>
      <c r="M508" s="39">
        <v>52.81</v>
      </c>
      <c r="N508" s="39" t="s">
        <v>208</v>
      </c>
      <c r="O508" s="39"/>
      <c r="Q508" s="48"/>
    </row>
    <row r="509" spans="1:17" hidden="1" outlineLevel="2" x14ac:dyDescent="0.25">
      <c r="A509" s="46" t="s">
        <v>17</v>
      </c>
      <c r="B509" s="38" t="s">
        <v>1811</v>
      </c>
      <c r="C509" s="38" t="s">
        <v>1822</v>
      </c>
      <c r="D509" s="38" t="s">
        <v>208</v>
      </c>
      <c r="E509" s="38" t="s">
        <v>208</v>
      </c>
      <c r="F509" s="38" t="s">
        <v>1823</v>
      </c>
      <c r="G509" s="40">
        <v>546</v>
      </c>
      <c r="H509" s="38" t="s">
        <v>208</v>
      </c>
      <c r="I509" s="38" t="s">
        <v>208</v>
      </c>
      <c r="J509" s="38" t="s">
        <v>1824</v>
      </c>
      <c r="K509" s="38" t="s">
        <v>1824</v>
      </c>
      <c r="L509" s="38" t="s">
        <v>208</v>
      </c>
      <c r="M509" s="39">
        <v>12.24</v>
      </c>
      <c r="N509" s="39" t="s">
        <v>208</v>
      </c>
      <c r="O509" s="39"/>
      <c r="Q509" s="48"/>
    </row>
    <row r="510" spans="1:17" hidden="1" outlineLevel="2" x14ac:dyDescent="0.25">
      <c r="A510" s="46" t="s">
        <v>17</v>
      </c>
      <c r="B510" s="38" t="s">
        <v>1825</v>
      </c>
      <c r="C510" s="38" t="s">
        <v>1826</v>
      </c>
      <c r="D510" s="38" t="s">
        <v>208</v>
      </c>
      <c r="E510" s="38" t="s">
        <v>208</v>
      </c>
      <c r="F510" s="38" t="s">
        <v>1827</v>
      </c>
      <c r="G510" s="40">
        <v>547</v>
      </c>
      <c r="H510" s="38" t="s">
        <v>208</v>
      </c>
      <c r="I510" s="38" t="s">
        <v>208</v>
      </c>
      <c r="J510" s="38" t="s">
        <v>1828</v>
      </c>
      <c r="K510" s="38" t="s">
        <v>1828</v>
      </c>
      <c r="L510" s="38" t="s">
        <v>208</v>
      </c>
      <c r="M510" s="39">
        <v>6.12</v>
      </c>
      <c r="N510" s="39" t="s">
        <v>208</v>
      </c>
      <c r="O510" s="39"/>
      <c r="Q510" s="48"/>
    </row>
    <row r="511" spans="1:17" hidden="1" outlineLevel="2" x14ac:dyDescent="0.25">
      <c r="A511" s="46" t="s">
        <v>17</v>
      </c>
      <c r="B511" s="38" t="s">
        <v>1825</v>
      </c>
      <c r="C511" s="38" t="s">
        <v>1829</v>
      </c>
      <c r="D511" s="38" t="s">
        <v>208</v>
      </c>
      <c r="E511" s="38" t="s">
        <v>208</v>
      </c>
      <c r="F511" s="38" t="s">
        <v>1830</v>
      </c>
      <c r="G511" s="40">
        <v>176647</v>
      </c>
      <c r="H511" s="38" t="s">
        <v>208</v>
      </c>
      <c r="I511" s="38" t="s">
        <v>208</v>
      </c>
      <c r="J511" s="38" t="s">
        <v>1831</v>
      </c>
      <c r="K511" s="38" t="s">
        <v>1831</v>
      </c>
      <c r="L511" s="38" t="s">
        <v>208</v>
      </c>
      <c r="M511" s="39">
        <v>19.46</v>
      </c>
      <c r="N511" s="39" t="s">
        <v>208</v>
      </c>
      <c r="O511" s="39"/>
      <c r="Q511" s="48"/>
    </row>
    <row r="512" spans="1:17" hidden="1" outlineLevel="2" x14ac:dyDescent="0.25">
      <c r="A512" s="46" t="s">
        <v>17</v>
      </c>
      <c r="B512" s="38" t="s">
        <v>1825</v>
      </c>
      <c r="C512" s="38" t="s">
        <v>1832</v>
      </c>
      <c r="D512" s="38" t="s">
        <v>208</v>
      </c>
      <c r="E512" s="38" t="s">
        <v>208</v>
      </c>
      <c r="F512" s="40">
        <v>22525</v>
      </c>
      <c r="G512" s="40">
        <v>22525</v>
      </c>
      <c r="H512" s="38" t="s">
        <v>208</v>
      </c>
      <c r="I512" s="38" t="s">
        <v>208</v>
      </c>
      <c r="J512" s="38" t="s">
        <v>1833</v>
      </c>
      <c r="K512" s="38" t="s">
        <v>1833</v>
      </c>
      <c r="L512" s="38" t="s">
        <v>208</v>
      </c>
      <c r="M512" s="39" t="s">
        <v>208</v>
      </c>
      <c r="N512" s="39">
        <v>3497.08</v>
      </c>
      <c r="O512" s="39"/>
      <c r="Q512" s="48"/>
    </row>
    <row r="513" spans="1:17" hidden="1" outlineLevel="2" x14ac:dyDescent="0.25">
      <c r="A513" s="46" t="s">
        <v>17</v>
      </c>
      <c r="B513" s="38" t="s">
        <v>1825</v>
      </c>
      <c r="C513" s="38" t="s">
        <v>1834</v>
      </c>
      <c r="D513" s="38" t="s">
        <v>208</v>
      </c>
      <c r="E513" s="38" t="s">
        <v>208</v>
      </c>
      <c r="F513" s="40">
        <v>22526</v>
      </c>
      <c r="G513" s="40">
        <v>22526</v>
      </c>
      <c r="H513" s="38" t="s">
        <v>208</v>
      </c>
      <c r="I513" s="38" t="s">
        <v>208</v>
      </c>
      <c r="J513" s="38" t="s">
        <v>1835</v>
      </c>
      <c r="K513" s="38" t="s">
        <v>1835</v>
      </c>
      <c r="L513" s="38" t="s">
        <v>208</v>
      </c>
      <c r="M513" s="39">
        <v>0.04</v>
      </c>
      <c r="N513" s="39" t="s">
        <v>208</v>
      </c>
      <c r="O513" s="39"/>
      <c r="Q513" s="48"/>
    </row>
    <row r="514" spans="1:17" outlineLevel="1" collapsed="1" x14ac:dyDescent="0.25">
      <c r="A514" s="47" t="s">
        <v>3196</v>
      </c>
      <c r="B514" s="38"/>
      <c r="C514" s="38"/>
      <c r="D514" s="38"/>
      <c r="E514" s="38"/>
      <c r="F514" s="40"/>
      <c r="G514" s="40"/>
      <c r="H514" s="38"/>
      <c r="I514" s="38"/>
      <c r="J514" s="38"/>
      <c r="K514" s="38"/>
      <c r="L514" s="38"/>
      <c r="M514" s="39">
        <f>SUBTOTAL(9,M414:M513)</f>
        <v>3579.78</v>
      </c>
      <c r="N514" s="39">
        <f>SUBTOTAL(9,N414:N513)-N512</f>
        <v>82.710000000000036</v>
      </c>
      <c r="O514" s="39"/>
      <c r="P514" s="41">
        <f>+M514-N514</f>
        <v>3497.07</v>
      </c>
      <c r="Q514" s="48">
        <f>+P514*100/12</f>
        <v>29142.25</v>
      </c>
    </row>
    <row r="515" spans="1:17" outlineLevel="1" x14ac:dyDescent="0.25">
      <c r="B515" s="38" t="s">
        <v>208</v>
      </c>
      <c r="C515" s="38" t="s">
        <v>208</v>
      </c>
      <c r="D515" s="38" t="s">
        <v>208</v>
      </c>
      <c r="E515" s="38" t="s">
        <v>208</v>
      </c>
      <c r="F515" s="38" t="s">
        <v>208</v>
      </c>
      <c r="G515" s="38" t="s">
        <v>208</v>
      </c>
      <c r="H515" s="38" t="s">
        <v>208</v>
      </c>
      <c r="I515" s="38" t="s">
        <v>1836</v>
      </c>
      <c r="J515" s="38" t="s">
        <v>208</v>
      </c>
      <c r="K515" s="38" t="s">
        <v>208</v>
      </c>
      <c r="L515" s="38" t="s">
        <v>208</v>
      </c>
      <c r="M515" s="39">
        <v>3579.78</v>
      </c>
      <c r="N515" s="39">
        <f>3579.78-N512</f>
        <v>82.700000000000273</v>
      </c>
      <c r="O515" s="39"/>
      <c r="P515" s="41"/>
      <c r="Q515" s="48"/>
    </row>
    <row r="516" spans="1:17" hidden="1" outlineLevel="2" x14ac:dyDescent="0.25">
      <c r="A516" s="46" t="s">
        <v>18</v>
      </c>
      <c r="B516" s="38" t="s">
        <v>1837</v>
      </c>
      <c r="C516" s="38" t="s">
        <v>1838</v>
      </c>
      <c r="D516" s="38" t="s">
        <v>208</v>
      </c>
      <c r="E516" s="38" t="s">
        <v>208</v>
      </c>
      <c r="F516" s="38" t="s">
        <v>1839</v>
      </c>
      <c r="G516" s="40">
        <v>55</v>
      </c>
      <c r="H516" s="38" t="s">
        <v>208</v>
      </c>
      <c r="I516" s="38" t="s">
        <v>208</v>
      </c>
      <c r="J516" s="38" t="s">
        <v>1840</v>
      </c>
      <c r="K516" s="38" t="s">
        <v>1840</v>
      </c>
      <c r="L516" s="38" t="s">
        <v>208</v>
      </c>
      <c r="M516" s="39">
        <v>75.05</v>
      </c>
      <c r="N516" s="39" t="s">
        <v>208</v>
      </c>
      <c r="O516" s="39"/>
      <c r="Q516" s="48"/>
    </row>
    <row r="517" spans="1:17" hidden="1" outlineLevel="2" x14ac:dyDescent="0.25">
      <c r="A517" s="46" t="s">
        <v>18</v>
      </c>
      <c r="B517" s="38" t="s">
        <v>1837</v>
      </c>
      <c r="C517" s="38" t="s">
        <v>1841</v>
      </c>
      <c r="D517" s="38" t="s">
        <v>208</v>
      </c>
      <c r="E517" s="38" t="s">
        <v>208</v>
      </c>
      <c r="F517" s="38" t="s">
        <v>1842</v>
      </c>
      <c r="G517" s="40">
        <v>8101868</v>
      </c>
      <c r="H517" s="38" t="s">
        <v>208</v>
      </c>
      <c r="I517" s="38" t="s">
        <v>208</v>
      </c>
      <c r="J517" s="38" t="s">
        <v>1843</v>
      </c>
      <c r="K517" s="38" t="s">
        <v>1843</v>
      </c>
      <c r="L517" s="38" t="s">
        <v>208</v>
      </c>
      <c r="M517" s="39">
        <v>9.2100000000000009</v>
      </c>
      <c r="N517" s="39" t="s">
        <v>208</v>
      </c>
      <c r="O517" s="39"/>
      <c r="Q517" s="48"/>
    </row>
    <row r="518" spans="1:17" hidden="1" outlineLevel="2" x14ac:dyDescent="0.25">
      <c r="A518" s="46" t="s">
        <v>18</v>
      </c>
      <c r="B518" s="38" t="s">
        <v>1837</v>
      </c>
      <c r="C518" s="38" t="s">
        <v>1844</v>
      </c>
      <c r="D518" s="38" t="s">
        <v>208</v>
      </c>
      <c r="E518" s="38" t="s">
        <v>208</v>
      </c>
      <c r="F518" s="38" t="s">
        <v>1845</v>
      </c>
      <c r="G518" s="40">
        <v>560</v>
      </c>
      <c r="H518" s="38" t="s">
        <v>208</v>
      </c>
      <c r="I518" s="38" t="s">
        <v>208</v>
      </c>
      <c r="J518" s="38" t="s">
        <v>1846</v>
      </c>
      <c r="K518" s="38" t="s">
        <v>1846</v>
      </c>
      <c r="L518" s="38" t="s">
        <v>208</v>
      </c>
      <c r="M518" s="39">
        <v>24.21</v>
      </c>
      <c r="N518" s="39" t="s">
        <v>208</v>
      </c>
      <c r="O518" s="39"/>
      <c r="Q518" s="48"/>
    </row>
    <row r="519" spans="1:17" hidden="1" outlineLevel="2" x14ac:dyDescent="0.25">
      <c r="A519" s="46" t="s">
        <v>18</v>
      </c>
      <c r="B519" s="38" t="s">
        <v>1837</v>
      </c>
      <c r="C519" s="38" t="s">
        <v>1847</v>
      </c>
      <c r="D519" s="38" t="s">
        <v>208</v>
      </c>
      <c r="E519" s="38" t="s">
        <v>208</v>
      </c>
      <c r="F519" s="38" t="s">
        <v>1848</v>
      </c>
      <c r="G519" s="40">
        <v>561</v>
      </c>
      <c r="H519" s="38" t="s">
        <v>208</v>
      </c>
      <c r="I519" s="38" t="s">
        <v>208</v>
      </c>
      <c r="J519" s="38" t="s">
        <v>1849</v>
      </c>
      <c r="K519" s="38" t="s">
        <v>1849</v>
      </c>
      <c r="L519" s="38" t="s">
        <v>208</v>
      </c>
      <c r="M519" s="39">
        <v>26.61</v>
      </c>
      <c r="N519" s="39" t="s">
        <v>208</v>
      </c>
      <c r="O519" s="39"/>
      <c r="Q519" s="48"/>
    </row>
    <row r="520" spans="1:17" hidden="1" outlineLevel="2" x14ac:dyDescent="0.25">
      <c r="A520" s="46" t="s">
        <v>18</v>
      </c>
      <c r="B520" s="38" t="s">
        <v>1837</v>
      </c>
      <c r="C520" s="38" t="s">
        <v>1850</v>
      </c>
      <c r="D520" s="38" t="s">
        <v>208</v>
      </c>
      <c r="E520" s="38" t="s">
        <v>208</v>
      </c>
      <c r="F520" s="38" t="s">
        <v>1851</v>
      </c>
      <c r="G520" s="40">
        <v>562</v>
      </c>
      <c r="H520" s="38" t="s">
        <v>208</v>
      </c>
      <c r="I520" s="38" t="s">
        <v>208</v>
      </c>
      <c r="J520" s="38" t="s">
        <v>1852</v>
      </c>
      <c r="K520" s="38" t="s">
        <v>1852</v>
      </c>
      <c r="L520" s="38" t="s">
        <v>208</v>
      </c>
      <c r="M520" s="39">
        <v>26.67</v>
      </c>
      <c r="N520" s="39" t="s">
        <v>208</v>
      </c>
      <c r="O520" s="39"/>
      <c r="Q520" s="48"/>
    </row>
    <row r="521" spans="1:17" hidden="1" outlineLevel="2" x14ac:dyDescent="0.25">
      <c r="A521" s="46" t="s">
        <v>18</v>
      </c>
      <c r="B521" s="38" t="s">
        <v>1853</v>
      </c>
      <c r="C521" s="38" t="s">
        <v>1854</v>
      </c>
      <c r="D521" s="38" t="s">
        <v>208</v>
      </c>
      <c r="E521" s="38" t="s">
        <v>208</v>
      </c>
      <c r="F521" s="38" t="s">
        <v>1855</v>
      </c>
      <c r="G521" s="40">
        <v>270307</v>
      </c>
      <c r="H521" s="38" t="s">
        <v>208</v>
      </c>
      <c r="I521" s="38" t="s">
        <v>208</v>
      </c>
      <c r="J521" s="38" t="s">
        <v>1856</v>
      </c>
      <c r="K521" s="38" t="s">
        <v>1856</v>
      </c>
      <c r="L521" s="38" t="s">
        <v>208</v>
      </c>
      <c r="M521" s="39">
        <v>0.75</v>
      </c>
      <c r="N521" s="39" t="s">
        <v>208</v>
      </c>
      <c r="O521" s="39"/>
      <c r="Q521" s="48"/>
    </row>
    <row r="522" spans="1:17" hidden="1" outlineLevel="2" x14ac:dyDescent="0.25">
      <c r="A522" s="46" t="s">
        <v>18</v>
      </c>
      <c r="B522" s="38" t="s">
        <v>1853</v>
      </c>
      <c r="C522" s="38" t="s">
        <v>1857</v>
      </c>
      <c r="D522" s="38" t="s">
        <v>208</v>
      </c>
      <c r="E522" s="38" t="s">
        <v>208</v>
      </c>
      <c r="F522" s="38" t="s">
        <v>1858</v>
      </c>
      <c r="G522" s="40">
        <v>2437</v>
      </c>
      <c r="H522" s="38" t="s">
        <v>208</v>
      </c>
      <c r="I522" s="38" t="s">
        <v>208</v>
      </c>
      <c r="J522" s="38" t="s">
        <v>1859</v>
      </c>
      <c r="K522" s="38" t="s">
        <v>1859</v>
      </c>
      <c r="L522" s="38" t="s">
        <v>208</v>
      </c>
      <c r="M522" s="39">
        <v>48</v>
      </c>
      <c r="N522" s="39" t="s">
        <v>208</v>
      </c>
      <c r="O522" s="39"/>
      <c r="Q522" s="48"/>
    </row>
    <row r="523" spans="1:17" hidden="1" outlineLevel="2" x14ac:dyDescent="0.25">
      <c r="A523" s="46" t="s">
        <v>18</v>
      </c>
      <c r="B523" s="38" t="s">
        <v>1853</v>
      </c>
      <c r="C523" s="38" t="s">
        <v>1860</v>
      </c>
      <c r="D523" s="38" t="s">
        <v>208</v>
      </c>
      <c r="E523" s="38" t="s">
        <v>208</v>
      </c>
      <c r="F523" s="38" t="s">
        <v>1861</v>
      </c>
      <c r="G523" s="40">
        <v>36489</v>
      </c>
      <c r="H523" s="38" t="s">
        <v>208</v>
      </c>
      <c r="I523" s="38" t="s">
        <v>208</v>
      </c>
      <c r="J523" s="38" t="s">
        <v>1862</v>
      </c>
      <c r="K523" s="38" t="s">
        <v>1862</v>
      </c>
      <c r="L523" s="38" t="s">
        <v>208</v>
      </c>
      <c r="M523" s="39">
        <v>24.65</v>
      </c>
      <c r="N523" s="39" t="s">
        <v>208</v>
      </c>
      <c r="O523" s="39"/>
      <c r="Q523" s="48"/>
    </row>
    <row r="524" spans="1:17" hidden="1" outlineLevel="2" x14ac:dyDescent="0.25">
      <c r="A524" s="46" t="s">
        <v>18</v>
      </c>
      <c r="B524" s="38" t="s">
        <v>1853</v>
      </c>
      <c r="C524" s="38" t="s">
        <v>1863</v>
      </c>
      <c r="D524" s="38" t="s">
        <v>208</v>
      </c>
      <c r="E524" s="38" t="s">
        <v>208</v>
      </c>
      <c r="F524" s="38" t="s">
        <v>1864</v>
      </c>
      <c r="G524" s="40">
        <v>36488</v>
      </c>
      <c r="H524" s="38" t="s">
        <v>208</v>
      </c>
      <c r="I524" s="38" t="s">
        <v>208</v>
      </c>
      <c r="J524" s="38" t="s">
        <v>1865</v>
      </c>
      <c r="K524" s="38" t="s">
        <v>1865</v>
      </c>
      <c r="L524" s="38" t="s">
        <v>208</v>
      </c>
      <c r="M524" s="39">
        <v>1.8</v>
      </c>
      <c r="N524" s="39" t="s">
        <v>208</v>
      </c>
      <c r="O524" s="39"/>
      <c r="Q524" s="48"/>
    </row>
    <row r="525" spans="1:17" hidden="1" outlineLevel="2" x14ac:dyDescent="0.25">
      <c r="A525" s="46" t="s">
        <v>18</v>
      </c>
      <c r="B525" s="38" t="s">
        <v>1853</v>
      </c>
      <c r="C525" s="38" t="s">
        <v>1866</v>
      </c>
      <c r="D525" s="38" t="s">
        <v>208</v>
      </c>
      <c r="E525" s="38" t="s">
        <v>208</v>
      </c>
      <c r="F525" s="38" t="s">
        <v>1867</v>
      </c>
      <c r="G525" s="40">
        <v>9807</v>
      </c>
      <c r="H525" s="38" t="s">
        <v>208</v>
      </c>
      <c r="I525" s="38" t="s">
        <v>208</v>
      </c>
      <c r="J525" s="38" t="s">
        <v>1868</v>
      </c>
      <c r="K525" s="38" t="s">
        <v>1868</v>
      </c>
      <c r="L525" s="38" t="s">
        <v>208</v>
      </c>
      <c r="M525" s="39">
        <v>0.8</v>
      </c>
      <c r="N525" s="39" t="s">
        <v>208</v>
      </c>
      <c r="O525" s="39"/>
      <c r="Q525" s="48"/>
    </row>
    <row r="526" spans="1:17" hidden="1" outlineLevel="2" x14ac:dyDescent="0.25">
      <c r="A526" s="46" t="s">
        <v>18</v>
      </c>
      <c r="B526" s="38" t="s">
        <v>1869</v>
      </c>
      <c r="C526" s="38" t="s">
        <v>1870</v>
      </c>
      <c r="D526" s="38" t="s">
        <v>208</v>
      </c>
      <c r="E526" s="38" t="s">
        <v>208</v>
      </c>
      <c r="F526" s="38" t="s">
        <v>1871</v>
      </c>
      <c r="G526" s="40">
        <v>8254</v>
      </c>
      <c r="H526" s="38" t="s">
        <v>208</v>
      </c>
      <c r="I526" s="38" t="s">
        <v>208</v>
      </c>
      <c r="J526" s="38" t="s">
        <v>1872</v>
      </c>
      <c r="K526" s="38" t="s">
        <v>1872</v>
      </c>
      <c r="L526" s="38" t="s">
        <v>208</v>
      </c>
      <c r="M526" s="39">
        <v>5.0599999999999996</v>
      </c>
      <c r="N526" s="39" t="s">
        <v>208</v>
      </c>
      <c r="O526" s="39"/>
      <c r="Q526" s="48"/>
    </row>
    <row r="527" spans="1:17" hidden="1" outlineLevel="2" x14ac:dyDescent="0.25">
      <c r="A527" s="46" t="s">
        <v>18</v>
      </c>
      <c r="B527" s="38" t="s">
        <v>1869</v>
      </c>
      <c r="C527" s="38" t="s">
        <v>1873</v>
      </c>
      <c r="D527" s="38" t="s">
        <v>208</v>
      </c>
      <c r="E527" s="38" t="s">
        <v>208</v>
      </c>
      <c r="F527" s="38" t="s">
        <v>1874</v>
      </c>
      <c r="G527" s="40">
        <v>8259</v>
      </c>
      <c r="H527" s="38" t="s">
        <v>208</v>
      </c>
      <c r="I527" s="38" t="s">
        <v>208</v>
      </c>
      <c r="J527" s="38" t="s">
        <v>1875</v>
      </c>
      <c r="K527" s="38" t="s">
        <v>1875</v>
      </c>
      <c r="L527" s="38" t="s">
        <v>208</v>
      </c>
      <c r="M527" s="39">
        <v>24.48</v>
      </c>
      <c r="N527" s="39" t="s">
        <v>208</v>
      </c>
      <c r="O527" s="39"/>
      <c r="Q527" s="48"/>
    </row>
    <row r="528" spans="1:17" hidden="1" outlineLevel="2" x14ac:dyDescent="0.25">
      <c r="A528" s="46" t="s">
        <v>18</v>
      </c>
      <c r="B528" s="38" t="s">
        <v>1869</v>
      </c>
      <c r="C528" s="38" t="s">
        <v>1876</v>
      </c>
      <c r="D528" s="38" t="s">
        <v>208</v>
      </c>
      <c r="E528" s="38" t="s">
        <v>208</v>
      </c>
      <c r="F528" s="38" t="s">
        <v>1877</v>
      </c>
      <c r="G528" s="40">
        <v>362424</v>
      </c>
      <c r="H528" s="38" t="s">
        <v>208</v>
      </c>
      <c r="I528" s="38" t="s">
        <v>208</v>
      </c>
      <c r="J528" s="38" t="s">
        <v>1878</v>
      </c>
      <c r="K528" s="38" t="s">
        <v>1878</v>
      </c>
      <c r="L528" s="38" t="s">
        <v>208</v>
      </c>
      <c r="M528" s="39">
        <v>20.6</v>
      </c>
      <c r="N528" s="39" t="s">
        <v>208</v>
      </c>
      <c r="O528" s="39"/>
      <c r="Q528" s="48"/>
    </row>
    <row r="529" spans="1:17" hidden="1" outlineLevel="2" x14ac:dyDescent="0.25">
      <c r="A529" s="46" t="s">
        <v>18</v>
      </c>
      <c r="B529" s="38" t="s">
        <v>1869</v>
      </c>
      <c r="C529" s="38" t="s">
        <v>1879</v>
      </c>
      <c r="D529" s="38" t="s">
        <v>208</v>
      </c>
      <c r="E529" s="38" t="s">
        <v>208</v>
      </c>
      <c r="F529" s="38" t="s">
        <v>1880</v>
      </c>
      <c r="G529" s="40">
        <v>36501</v>
      </c>
      <c r="H529" s="38" t="s">
        <v>208</v>
      </c>
      <c r="I529" s="38" t="s">
        <v>208</v>
      </c>
      <c r="J529" s="38" t="s">
        <v>1881</v>
      </c>
      <c r="K529" s="38" t="s">
        <v>1881</v>
      </c>
      <c r="L529" s="38" t="s">
        <v>208</v>
      </c>
      <c r="M529" s="39">
        <v>24.3</v>
      </c>
      <c r="N529" s="39" t="s">
        <v>208</v>
      </c>
      <c r="O529" s="39"/>
      <c r="Q529" s="48"/>
    </row>
    <row r="530" spans="1:17" hidden="1" outlineLevel="2" x14ac:dyDescent="0.25">
      <c r="A530" s="46" t="s">
        <v>18</v>
      </c>
      <c r="B530" s="38" t="s">
        <v>1869</v>
      </c>
      <c r="C530" s="38" t="s">
        <v>1882</v>
      </c>
      <c r="D530" s="38" t="s">
        <v>208</v>
      </c>
      <c r="E530" s="38" t="s">
        <v>208</v>
      </c>
      <c r="F530" s="38" t="s">
        <v>1883</v>
      </c>
      <c r="G530" s="40">
        <v>97773938</v>
      </c>
      <c r="H530" s="38" t="s">
        <v>208</v>
      </c>
      <c r="I530" s="38" t="s">
        <v>208</v>
      </c>
      <c r="J530" s="38" t="s">
        <v>1884</v>
      </c>
      <c r="K530" s="38" t="s">
        <v>1884</v>
      </c>
      <c r="L530" s="38" t="s">
        <v>208</v>
      </c>
      <c r="M530" s="39">
        <v>1.67</v>
      </c>
      <c r="N530" s="39" t="s">
        <v>208</v>
      </c>
      <c r="O530" s="39"/>
      <c r="Q530" s="48"/>
    </row>
    <row r="531" spans="1:17" hidden="1" outlineLevel="2" x14ac:dyDescent="0.25">
      <c r="A531" s="46" t="s">
        <v>18</v>
      </c>
      <c r="B531" s="38" t="s">
        <v>1869</v>
      </c>
      <c r="C531" s="38" t="s">
        <v>1885</v>
      </c>
      <c r="D531" s="38" t="s">
        <v>208</v>
      </c>
      <c r="E531" s="38" t="s">
        <v>208</v>
      </c>
      <c r="F531" s="38" t="s">
        <v>1886</v>
      </c>
      <c r="G531" s="40">
        <v>97773940</v>
      </c>
      <c r="H531" s="38" t="s">
        <v>208</v>
      </c>
      <c r="I531" s="38" t="s">
        <v>208</v>
      </c>
      <c r="J531" s="38" t="s">
        <v>1887</v>
      </c>
      <c r="K531" s="38" t="s">
        <v>1887</v>
      </c>
      <c r="L531" s="38" t="s">
        <v>208</v>
      </c>
      <c r="M531" s="39">
        <v>1.95</v>
      </c>
      <c r="N531" s="39" t="s">
        <v>208</v>
      </c>
      <c r="O531" s="39"/>
      <c r="Q531" s="48"/>
    </row>
    <row r="532" spans="1:17" hidden="1" outlineLevel="2" x14ac:dyDescent="0.25">
      <c r="A532" s="46" t="s">
        <v>18</v>
      </c>
      <c r="B532" s="38" t="s">
        <v>1869</v>
      </c>
      <c r="C532" s="38" t="s">
        <v>1888</v>
      </c>
      <c r="D532" s="38" t="s">
        <v>208</v>
      </c>
      <c r="E532" s="38" t="s">
        <v>208</v>
      </c>
      <c r="F532" s="38" t="s">
        <v>1889</v>
      </c>
      <c r="G532" s="40">
        <v>97773939</v>
      </c>
      <c r="H532" s="38" t="s">
        <v>208</v>
      </c>
      <c r="I532" s="38" t="s">
        <v>208</v>
      </c>
      <c r="J532" s="38" t="s">
        <v>1890</v>
      </c>
      <c r="K532" s="38" t="s">
        <v>1890</v>
      </c>
      <c r="L532" s="38" t="s">
        <v>208</v>
      </c>
      <c r="M532" s="39">
        <v>2.4300000000000002</v>
      </c>
      <c r="N532" s="39" t="s">
        <v>208</v>
      </c>
      <c r="O532" s="39"/>
      <c r="Q532" s="48"/>
    </row>
    <row r="533" spans="1:17" hidden="1" outlineLevel="2" x14ac:dyDescent="0.25">
      <c r="A533" s="46" t="s">
        <v>18</v>
      </c>
      <c r="B533" s="38" t="s">
        <v>1891</v>
      </c>
      <c r="C533" s="38" t="s">
        <v>1892</v>
      </c>
      <c r="D533" s="38" t="s">
        <v>208</v>
      </c>
      <c r="E533" s="38" t="s">
        <v>208</v>
      </c>
      <c r="F533" s="38" t="s">
        <v>1893</v>
      </c>
      <c r="G533" s="40">
        <v>123</v>
      </c>
      <c r="H533" s="38" t="s">
        <v>208</v>
      </c>
      <c r="I533" s="38" t="s">
        <v>208</v>
      </c>
      <c r="J533" s="38" t="s">
        <v>1894</v>
      </c>
      <c r="K533" s="38" t="s">
        <v>1894</v>
      </c>
      <c r="L533" s="38" t="s">
        <v>208</v>
      </c>
      <c r="M533" s="39">
        <v>71.739999999999995</v>
      </c>
      <c r="N533" s="39" t="s">
        <v>208</v>
      </c>
      <c r="O533" s="39"/>
      <c r="Q533" s="48"/>
    </row>
    <row r="534" spans="1:17" hidden="1" outlineLevel="2" x14ac:dyDescent="0.25">
      <c r="A534" s="46" t="s">
        <v>18</v>
      </c>
      <c r="B534" s="38" t="s">
        <v>1895</v>
      </c>
      <c r="C534" s="38" t="s">
        <v>1896</v>
      </c>
      <c r="D534" s="38" t="s">
        <v>208</v>
      </c>
      <c r="E534" s="38" t="s">
        <v>208</v>
      </c>
      <c r="F534" s="38" t="s">
        <v>1897</v>
      </c>
      <c r="G534" s="40">
        <v>8286</v>
      </c>
      <c r="H534" s="38" t="s">
        <v>208</v>
      </c>
      <c r="I534" s="38" t="s">
        <v>208</v>
      </c>
      <c r="J534" s="38" t="s">
        <v>1898</v>
      </c>
      <c r="K534" s="38" t="s">
        <v>1898</v>
      </c>
      <c r="L534" s="38" t="s">
        <v>208</v>
      </c>
      <c r="M534" s="39">
        <v>24.48</v>
      </c>
      <c r="N534" s="39" t="s">
        <v>208</v>
      </c>
      <c r="O534" s="39"/>
      <c r="Q534" s="48"/>
    </row>
    <row r="535" spans="1:17" hidden="1" outlineLevel="2" x14ac:dyDescent="0.25">
      <c r="A535" s="46" t="s">
        <v>18</v>
      </c>
      <c r="B535" s="38" t="s">
        <v>1895</v>
      </c>
      <c r="C535" s="38" t="s">
        <v>1899</v>
      </c>
      <c r="D535" s="38" t="s">
        <v>208</v>
      </c>
      <c r="E535" s="38" t="s">
        <v>208</v>
      </c>
      <c r="F535" s="38" t="s">
        <v>1900</v>
      </c>
      <c r="G535" s="40">
        <v>8289</v>
      </c>
      <c r="H535" s="38" t="s">
        <v>208</v>
      </c>
      <c r="I535" s="38" t="s">
        <v>208</v>
      </c>
      <c r="J535" s="38" t="s">
        <v>1901</v>
      </c>
      <c r="K535" s="38" t="s">
        <v>1901</v>
      </c>
      <c r="L535" s="38" t="s">
        <v>208</v>
      </c>
      <c r="M535" s="39">
        <v>118.19</v>
      </c>
      <c r="N535" s="39" t="s">
        <v>208</v>
      </c>
      <c r="O535" s="39"/>
      <c r="Q535" s="48"/>
    </row>
    <row r="536" spans="1:17" hidden="1" outlineLevel="2" x14ac:dyDescent="0.25">
      <c r="A536" s="46" t="s">
        <v>18</v>
      </c>
      <c r="B536" s="38" t="s">
        <v>1902</v>
      </c>
      <c r="C536" s="38" t="s">
        <v>1903</v>
      </c>
      <c r="D536" s="38" t="s">
        <v>208</v>
      </c>
      <c r="E536" s="38" t="s">
        <v>208</v>
      </c>
      <c r="F536" s="38" t="s">
        <v>1904</v>
      </c>
      <c r="G536" s="40">
        <v>548</v>
      </c>
      <c r="H536" s="38" t="s">
        <v>208</v>
      </c>
      <c r="I536" s="38" t="s">
        <v>208</v>
      </c>
      <c r="J536" s="38" t="s">
        <v>1905</v>
      </c>
      <c r="K536" s="38" t="s">
        <v>1905</v>
      </c>
      <c r="L536" s="38" t="s">
        <v>208</v>
      </c>
      <c r="M536" s="39">
        <v>6.12</v>
      </c>
      <c r="N536" s="39" t="s">
        <v>208</v>
      </c>
      <c r="O536" s="39"/>
      <c r="Q536" s="48"/>
    </row>
    <row r="537" spans="1:17" hidden="1" outlineLevel="2" x14ac:dyDescent="0.25">
      <c r="A537" s="46" t="s">
        <v>18</v>
      </c>
      <c r="B537" s="38" t="s">
        <v>1902</v>
      </c>
      <c r="C537" s="38" t="s">
        <v>1906</v>
      </c>
      <c r="D537" s="38" t="s">
        <v>208</v>
      </c>
      <c r="E537" s="38" t="s">
        <v>208</v>
      </c>
      <c r="F537" s="38" t="s">
        <v>1907</v>
      </c>
      <c r="G537" s="40">
        <v>8319</v>
      </c>
      <c r="H537" s="38" t="s">
        <v>208</v>
      </c>
      <c r="I537" s="38" t="s">
        <v>208</v>
      </c>
      <c r="J537" s="38" t="s">
        <v>1908</v>
      </c>
      <c r="K537" s="38" t="s">
        <v>1908</v>
      </c>
      <c r="L537" s="38" t="s">
        <v>208</v>
      </c>
      <c r="M537" s="39">
        <v>94.55</v>
      </c>
      <c r="N537" s="39" t="s">
        <v>208</v>
      </c>
      <c r="O537" s="39"/>
      <c r="Q537" s="48"/>
    </row>
    <row r="538" spans="1:17" hidden="1" outlineLevel="2" x14ac:dyDescent="0.25">
      <c r="A538" s="46" t="s">
        <v>18</v>
      </c>
      <c r="B538" s="38" t="s">
        <v>1902</v>
      </c>
      <c r="C538" s="38" t="s">
        <v>1909</v>
      </c>
      <c r="D538" s="38" t="s">
        <v>208</v>
      </c>
      <c r="E538" s="38" t="s">
        <v>208</v>
      </c>
      <c r="F538" s="38" t="s">
        <v>1910</v>
      </c>
      <c r="G538" s="40">
        <v>97952458</v>
      </c>
      <c r="H538" s="38" t="s">
        <v>208</v>
      </c>
      <c r="I538" s="38" t="s">
        <v>208</v>
      </c>
      <c r="J538" s="38" t="s">
        <v>1911</v>
      </c>
      <c r="K538" s="38" t="s">
        <v>1911</v>
      </c>
      <c r="L538" s="38" t="s">
        <v>208</v>
      </c>
      <c r="M538" s="39">
        <v>1.68</v>
      </c>
      <c r="N538" s="39" t="s">
        <v>208</v>
      </c>
      <c r="O538" s="39"/>
      <c r="Q538" s="48"/>
    </row>
    <row r="539" spans="1:17" hidden="1" outlineLevel="2" x14ac:dyDescent="0.25">
      <c r="A539" s="46" t="s">
        <v>18</v>
      </c>
      <c r="B539" s="38" t="s">
        <v>1912</v>
      </c>
      <c r="C539" s="38" t="s">
        <v>1913</v>
      </c>
      <c r="D539" s="38" t="s">
        <v>208</v>
      </c>
      <c r="E539" s="38" t="s">
        <v>208</v>
      </c>
      <c r="F539" s="38" t="s">
        <v>1914</v>
      </c>
      <c r="G539" s="40">
        <v>291186</v>
      </c>
      <c r="H539" s="38" t="s">
        <v>208</v>
      </c>
      <c r="I539" s="38" t="s">
        <v>208</v>
      </c>
      <c r="J539" s="38" t="s">
        <v>1915</v>
      </c>
      <c r="K539" s="38" t="s">
        <v>1915</v>
      </c>
      <c r="L539" s="38" t="s">
        <v>208</v>
      </c>
      <c r="M539" s="39">
        <v>2.37</v>
      </c>
      <c r="N539" s="39" t="s">
        <v>208</v>
      </c>
      <c r="O539" s="39"/>
      <c r="Q539" s="48"/>
    </row>
    <row r="540" spans="1:17" hidden="1" outlineLevel="2" x14ac:dyDescent="0.25">
      <c r="A540" s="46" t="s">
        <v>18</v>
      </c>
      <c r="B540" s="38" t="s">
        <v>1916</v>
      </c>
      <c r="C540" s="38" t="s">
        <v>1917</v>
      </c>
      <c r="D540" s="38" t="s">
        <v>208</v>
      </c>
      <c r="E540" s="38" t="s">
        <v>208</v>
      </c>
      <c r="F540" s="38" t="s">
        <v>1918</v>
      </c>
      <c r="G540" s="40">
        <v>166</v>
      </c>
      <c r="H540" s="38" t="s">
        <v>208</v>
      </c>
      <c r="I540" s="38" t="s">
        <v>208</v>
      </c>
      <c r="J540" s="38" t="s">
        <v>1919</v>
      </c>
      <c r="K540" s="38" t="s">
        <v>1919</v>
      </c>
      <c r="L540" s="38" t="s">
        <v>208</v>
      </c>
      <c r="M540" s="39">
        <v>5.29</v>
      </c>
      <c r="N540" s="39" t="s">
        <v>208</v>
      </c>
      <c r="O540" s="39"/>
      <c r="Q540" s="48"/>
    </row>
    <row r="541" spans="1:17" hidden="1" outlineLevel="2" x14ac:dyDescent="0.25">
      <c r="A541" s="46" t="s">
        <v>18</v>
      </c>
      <c r="B541" s="38" t="s">
        <v>1916</v>
      </c>
      <c r="C541" s="38" t="s">
        <v>1920</v>
      </c>
      <c r="D541" s="38" t="s">
        <v>208</v>
      </c>
      <c r="E541" s="38" t="s">
        <v>208</v>
      </c>
      <c r="F541" s="38" t="s">
        <v>1921</v>
      </c>
      <c r="G541" s="40">
        <v>164</v>
      </c>
      <c r="H541" s="38" t="s">
        <v>208</v>
      </c>
      <c r="I541" s="38" t="s">
        <v>208</v>
      </c>
      <c r="J541" s="38" t="s">
        <v>1922</v>
      </c>
      <c r="K541" s="38" t="s">
        <v>1922</v>
      </c>
      <c r="L541" s="38" t="s">
        <v>208</v>
      </c>
      <c r="M541" s="39">
        <v>57.85</v>
      </c>
      <c r="N541" s="39" t="s">
        <v>208</v>
      </c>
      <c r="O541" s="39"/>
      <c r="Q541" s="48"/>
    </row>
    <row r="542" spans="1:17" hidden="1" outlineLevel="2" x14ac:dyDescent="0.25">
      <c r="A542" s="46" t="s">
        <v>18</v>
      </c>
      <c r="B542" s="38" t="s">
        <v>1916</v>
      </c>
      <c r="C542" s="38" t="s">
        <v>1923</v>
      </c>
      <c r="D542" s="38" t="s">
        <v>208</v>
      </c>
      <c r="E542" s="38" t="s">
        <v>208</v>
      </c>
      <c r="F542" s="38" t="s">
        <v>1924</v>
      </c>
      <c r="G542" s="40">
        <v>165</v>
      </c>
      <c r="H542" s="38" t="s">
        <v>208</v>
      </c>
      <c r="I542" s="38" t="s">
        <v>208</v>
      </c>
      <c r="J542" s="38" t="s">
        <v>1925</v>
      </c>
      <c r="K542" s="38" t="s">
        <v>1925</v>
      </c>
      <c r="L542" s="38" t="s">
        <v>208</v>
      </c>
      <c r="M542" s="39">
        <v>48.56</v>
      </c>
      <c r="N542" s="39" t="s">
        <v>208</v>
      </c>
      <c r="O542" s="39"/>
      <c r="Q542" s="48"/>
    </row>
    <row r="543" spans="1:17" hidden="1" outlineLevel="2" x14ac:dyDescent="0.25">
      <c r="A543" s="46" t="s">
        <v>18</v>
      </c>
      <c r="B543" s="38" t="s">
        <v>1916</v>
      </c>
      <c r="C543" s="38" t="s">
        <v>1926</v>
      </c>
      <c r="D543" s="38" t="s">
        <v>208</v>
      </c>
      <c r="E543" s="38" t="s">
        <v>208</v>
      </c>
      <c r="F543" s="38" t="s">
        <v>1927</v>
      </c>
      <c r="G543" s="40">
        <v>163</v>
      </c>
      <c r="H543" s="38" t="s">
        <v>208</v>
      </c>
      <c r="I543" s="38" t="s">
        <v>208</v>
      </c>
      <c r="J543" s="38" t="s">
        <v>1928</v>
      </c>
      <c r="K543" s="38" t="s">
        <v>1928</v>
      </c>
      <c r="L543" s="38" t="s">
        <v>208</v>
      </c>
      <c r="M543" s="39">
        <v>88.8</v>
      </c>
      <c r="N543" s="39" t="s">
        <v>208</v>
      </c>
      <c r="O543" s="39"/>
      <c r="Q543" s="48"/>
    </row>
    <row r="544" spans="1:17" hidden="1" outlineLevel="2" x14ac:dyDescent="0.25">
      <c r="A544" s="46" t="s">
        <v>18</v>
      </c>
      <c r="B544" s="38" t="s">
        <v>1916</v>
      </c>
      <c r="C544" s="38" t="s">
        <v>1929</v>
      </c>
      <c r="D544" s="38" t="s">
        <v>208</v>
      </c>
      <c r="E544" s="38" t="s">
        <v>208</v>
      </c>
      <c r="F544" s="38" t="s">
        <v>1930</v>
      </c>
      <c r="G544" s="40">
        <v>8348</v>
      </c>
      <c r="H544" s="38" t="s">
        <v>208</v>
      </c>
      <c r="I544" s="38" t="s">
        <v>208</v>
      </c>
      <c r="J544" s="38" t="s">
        <v>1931</v>
      </c>
      <c r="K544" s="38" t="s">
        <v>1931</v>
      </c>
      <c r="L544" s="38" t="s">
        <v>208</v>
      </c>
      <c r="M544" s="39">
        <v>3.25</v>
      </c>
      <c r="N544" s="39" t="s">
        <v>208</v>
      </c>
      <c r="O544" s="39"/>
      <c r="Q544" s="48"/>
    </row>
    <row r="545" spans="1:17" hidden="1" outlineLevel="2" x14ac:dyDescent="0.25">
      <c r="A545" s="46" t="s">
        <v>18</v>
      </c>
      <c r="B545" s="38" t="s">
        <v>1932</v>
      </c>
      <c r="C545" s="38" t="s">
        <v>1933</v>
      </c>
      <c r="D545" s="38" t="s">
        <v>208</v>
      </c>
      <c r="E545" s="38" t="s">
        <v>208</v>
      </c>
      <c r="F545" s="38" t="s">
        <v>1934</v>
      </c>
      <c r="G545" s="40">
        <v>8355</v>
      </c>
      <c r="H545" s="38" t="s">
        <v>208</v>
      </c>
      <c r="I545" s="38" t="s">
        <v>208</v>
      </c>
      <c r="J545" s="38" t="s">
        <v>1935</v>
      </c>
      <c r="K545" s="38" t="s">
        <v>1935</v>
      </c>
      <c r="L545" s="38" t="s">
        <v>208</v>
      </c>
      <c r="M545" s="39">
        <v>118.19</v>
      </c>
      <c r="N545" s="39" t="s">
        <v>208</v>
      </c>
      <c r="O545" s="39"/>
      <c r="Q545" s="48"/>
    </row>
    <row r="546" spans="1:17" hidden="1" outlineLevel="2" x14ac:dyDescent="0.25">
      <c r="A546" s="46" t="s">
        <v>18</v>
      </c>
      <c r="B546" s="38" t="s">
        <v>1932</v>
      </c>
      <c r="C546" s="38" t="s">
        <v>1936</v>
      </c>
      <c r="D546" s="38" t="s">
        <v>208</v>
      </c>
      <c r="E546" s="38" t="s">
        <v>208</v>
      </c>
      <c r="F546" s="38" t="s">
        <v>1937</v>
      </c>
      <c r="G546" s="40">
        <v>43757</v>
      </c>
      <c r="H546" s="38" t="s">
        <v>208</v>
      </c>
      <c r="I546" s="38" t="s">
        <v>208</v>
      </c>
      <c r="J546" s="38" t="s">
        <v>1938</v>
      </c>
      <c r="K546" s="38" t="s">
        <v>1938</v>
      </c>
      <c r="L546" s="38" t="s">
        <v>208</v>
      </c>
      <c r="M546" s="39">
        <v>0.8</v>
      </c>
      <c r="N546" s="39" t="s">
        <v>208</v>
      </c>
      <c r="O546" s="39"/>
      <c r="Q546" s="48"/>
    </row>
    <row r="547" spans="1:17" hidden="1" outlineLevel="2" x14ac:dyDescent="0.25">
      <c r="A547" s="46" t="s">
        <v>18</v>
      </c>
      <c r="B547" s="38" t="s">
        <v>1939</v>
      </c>
      <c r="C547" s="38" t="s">
        <v>1940</v>
      </c>
      <c r="D547" s="38" t="s">
        <v>208</v>
      </c>
      <c r="E547" s="38" t="s">
        <v>208</v>
      </c>
      <c r="F547" s="38" t="s">
        <v>1941</v>
      </c>
      <c r="G547" s="40">
        <v>8370</v>
      </c>
      <c r="H547" s="38" t="s">
        <v>208</v>
      </c>
      <c r="I547" s="38" t="s">
        <v>208</v>
      </c>
      <c r="J547" s="38" t="s">
        <v>1942</v>
      </c>
      <c r="K547" s="38" t="s">
        <v>1942</v>
      </c>
      <c r="L547" s="38" t="s">
        <v>208</v>
      </c>
      <c r="M547" s="39">
        <v>41.36</v>
      </c>
      <c r="N547" s="39" t="s">
        <v>208</v>
      </c>
      <c r="O547" s="39"/>
      <c r="Q547" s="48"/>
    </row>
    <row r="548" spans="1:17" hidden="1" outlineLevel="2" x14ac:dyDescent="0.25">
      <c r="A548" s="46" t="s">
        <v>18</v>
      </c>
      <c r="B548" s="38" t="s">
        <v>1939</v>
      </c>
      <c r="C548" s="38" t="s">
        <v>1943</v>
      </c>
      <c r="D548" s="38" t="s">
        <v>208</v>
      </c>
      <c r="E548" s="38" t="s">
        <v>208</v>
      </c>
      <c r="F548" s="38" t="s">
        <v>1944</v>
      </c>
      <c r="G548" s="40">
        <v>52941</v>
      </c>
      <c r="H548" s="38" t="s">
        <v>208</v>
      </c>
      <c r="I548" s="38" t="s">
        <v>208</v>
      </c>
      <c r="J548" s="38" t="s">
        <v>1945</v>
      </c>
      <c r="K548" s="38" t="s">
        <v>1945</v>
      </c>
      <c r="L548" s="38" t="s">
        <v>208</v>
      </c>
      <c r="M548" s="39">
        <v>1.18</v>
      </c>
      <c r="N548" s="39" t="s">
        <v>208</v>
      </c>
      <c r="O548" s="39"/>
      <c r="Q548" s="48"/>
    </row>
    <row r="549" spans="1:17" hidden="1" outlineLevel="2" x14ac:dyDescent="0.25">
      <c r="A549" s="46" t="s">
        <v>18</v>
      </c>
      <c r="B549" s="38" t="s">
        <v>1946</v>
      </c>
      <c r="C549" s="38" t="s">
        <v>1947</v>
      </c>
      <c r="D549" s="38" t="s">
        <v>208</v>
      </c>
      <c r="E549" s="38" t="s">
        <v>208</v>
      </c>
      <c r="F549" s="38" t="s">
        <v>1948</v>
      </c>
      <c r="G549" s="40">
        <v>551</v>
      </c>
      <c r="H549" s="38" t="s">
        <v>208</v>
      </c>
      <c r="I549" s="38" t="s">
        <v>208</v>
      </c>
      <c r="J549" s="38" t="s">
        <v>1949</v>
      </c>
      <c r="K549" s="38" t="s">
        <v>1949</v>
      </c>
      <c r="L549" s="38" t="s">
        <v>208</v>
      </c>
      <c r="M549" s="39">
        <v>9.73</v>
      </c>
      <c r="N549" s="39" t="s">
        <v>208</v>
      </c>
      <c r="O549" s="39"/>
      <c r="Q549" s="48"/>
    </row>
    <row r="550" spans="1:17" hidden="1" outlineLevel="2" x14ac:dyDescent="0.25">
      <c r="A550" s="46" t="s">
        <v>18</v>
      </c>
      <c r="B550" s="38" t="s">
        <v>1946</v>
      </c>
      <c r="C550" s="38" t="s">
        <v>1950</v>
      </c>
      <c r="D550" s="38" t="s">
        <v>208</v>
      </c>
      <c r="E550" s="38" t="s">
        <v>208</v>
      </c>
      <c r="F550" s="38" t="s">
        <v>1951</v>
      </c>
      <c r="G550" s="40">
        <v>8385</v>
      </c>
      <c r="H550" s="38" t="s">
        <v>208</v>
      </c>
      <c r="I550" s="38" t="s">
        <v>208</v>
      </c>
      <c r="J550" s="38" t="s">
        <v>1952</v>
      </c>
      <c r="K550" s="38" t="s">
        <v>1952</v>
      </c>
      <c r="L550" s="38" t="s">
        <v>208</v>
      </c>
      <c r="M550" s="39">
        <v>118.19</v>
      </c>
      <c r="N550" s="39" t="s">
        <v>208</v>
      </c>
      <c r="O550" s="39"/>
      <c r="Q550" s="48"/>
    </row>
    <row r="551" spans="1:17" hidden="1" outlineLevel="2" x14ac:dyDescent="0.25">
      <c r="A551" s="46" t="s">
        <v>18</v>
      </c>
      <c r="B551" s="38" t="s">
        <v>1946</v>
      </c>
      <c r="C551" s="38" t="s">
        <v>1953</v>
      </c>
      <c r="D551" s="38" t="s">
        <v>208</v>
      </c>
      <c r="E551" s="38" t="s">
        <v>208</v>
      </c>
      <c r="F551" s="38" t="s">
        <v>1954</v>
      </c>
      <c r="G551" s="40">
        <v>8389</v>
      </c>
      <c r="H551" s="38" t="s">
        <v>208</v>
      </c>
      <c r="I551" s="38" t="s">
        <v>208</v>
      </c>
      <c r="J551" s="38" t="s">
        <v>1955</v>
      </c>
      <c r="K551" s="38" t="s">
        <v>1955</v>
      </c>
      <c r="L551" s="38" t="s">
        <v>208</v>
      </c>
      <c r="M551" s="39">
        <v>12.66</v>
      </c>
      <c r="N551" s="39" t="s">
        <v>208</v>
      </c>
      <c r="O551" s="39"/>
      <c r="Q551" s="48"/>
    </row>
    <row r="552" spans="1:17" hidden="1" outlineLevel="2" x14ac:dyDescent="0.25">
      <c r="A552" s="46" t="s">
        <v>18</v>
      </c>
      <c r="B552" s="38" t="s">
        <v>1946</v>
      </c>
      <c r="C552" s="38" t="s">
        <v>1956</v>
      </c>
      <c r="D552" s="38" t="s">
        <v>208</v>
      </c>
      <c r="E552" s="38" t="s">
        <v>208</v>
      </c>
      <c r="F552" s="38" t="s">
        <v>1957</v>
      </c>
      <c r="G552" s="40">
        <v>8390</v>
      </c>
      <c r="H552" s="38" t="s">
        <v>208</v>
      </c>
      <c r="I552" s="38" t="s">
        <v>208</v>
      </c>
      <c r="J552" s="38" t="s">
        <v>1958</v>
      </c>
      <c r="K552" s="38" t="s">
        <v>1958</v>
      </c>
      <c r="L552" s="38" t="s">
        <v>208</v>
      </c>
      <c r="M552" s="39">
        <v>24.48</v>
      </c>
      <c r="N552" s="39" t="s">
        <v>208</v>
      </c>
      <c r="O552" s="39"/>
      <c r="Q552" s="48"/>
    </row>
    <row r="553" spans="1:17" hidden="1" outlineLevel="2" x14ac:dyDescent="0.25">
      <c r="A553" s="46" t="s">
        <v>18</v>
      </c>
      <c r="B553" s="38" t="s">
        <v>1946</v>
      </c>
      <c r="C553" s="38" t="s">
        <v>1959</v>
      </c>
      <c r="D553" s="38" t="s">
        <v>208</v>
      </c>
      <c r="E553" s="38" t="s">
        <v>208</v>
      </c>
      <c r="F553" s="38" t="s">
        <v>1960</v>
      </c>
      <c r="G553" s="40">
        <v>8384</v>
      </c>
      <c r="H553" s="38" t="s">
        <v>208</v>
      </c>
      <c r="I553" s="38" t="s">
        <v>208</v>
      </c>
      <c r="J553" s="38" t="s">
        <v>1961</v>
      </c>
      <c r="K553" s="38" t="s">
        <v>1961</v>
      </c>
      <c r="L553" s="38" t="s">
        <v>208</v>
      </c>
      <c r="M553" s="39">
        <v>127.56</v>
      </c>
      <c r="N553" s="39" t="s">
        <v>208</v>
      </c>
      <c r="O553" s="39"/>
      <c r="Q553" s="48"/>
    </row>
    <row r="554" spans="1:17" hidden="1" outlineLevel="2" x14ac:dyDescent="0.25">
      <c r="A554" s="46" t="s">
        <v>18</v>
      </c>
      <c r="B554" s="38" t="s">
        <v>1946</v>
      </c>
      <c r="C554" s="38" t="s">
        <v>1962</v>
      </c>
      <c r="D554" s="38" t="s">
        <v>208</v>
      </c>
      <c r="E554" s="38" t="s">
        <v>208</v>
      </c>
      <c r="F554" s="38" t="s">
        <v>1963</v>
      </c>
      <c r="G554" s="40">
        <v>116493</v>
      </c>
      <c r="H554" s="38" t="s">
        <v>208</v>
      </c>
      <c r="I554" s="38" t="s">
        <v>208</v>
      </c>
      <c r="J554" s="38" t="s">
        <v>1964</v>
      </c>
      <c r="K554" s="38" t="s">
        <v>1964</v>
      </c>
      <c r="L554" s="38" t="s">
        <v>208</v>
      </c>
      <c r="M554" s="39">
        <v>6.43</v>
      </c>
      <c r="N554" s="39" t="s">
        <v>208</v>
      </c>
      <c r="O554" s="39"/>
      <c r="Q554" s="48"/>
    </row>
    <row r="555" spans="1:17" hidden="1" outlineLevel="2" x14ac:dyDescent="0.25">
      <c r="A555" s="46" t="s">
        <v>18</v>
      </c>
      <c r="B555" s="38" t="s">
        <v>1946</v>
      </c>
      <c r="C555" s="38" t="s">
        <v>1965</v>
      </c>
      <c r="D555" s="38" t="s">
        <v>208</v>
      </c>
      <c r="E555" s="38" t="s">
        <v>208</v>
      </c>
      <c r="F555" s="38" t="s">
        <v>1966</v>
      </c>
      <c r="G555" s="40">
        <v>47469854</v>
      </c>
      <c r="H555" s="38" t="s">
        <v>208</v>
      </c>
      <c r="I555" s="38" t="s">
        <v>208</v>
      </c>
      <c r="J555" s="38" t="s">
        <v>1967</v>
      </c>
      <c r="K555" s="38" t="s">
        <v>1967</v>
      </c>
      <c r="L555" s="38" t="s">
        <v>208</v>
      </c>
      <c r="M555" s="39">
        <v>17.25</v>
      </c>
      <c r="N555" s="39" t="s">
        <v>208</v>
      </c>
      <c r="O555" s="39"/>
      <c r="Q555" s="48"/>
    </row>
    <row r="556" spans="1:17" hidden="1" outlineLevel="2" x14ac:dyDescent="0.25">
      <c r="A556" s="46" t="s">
        <v>18</v>
      </c>
      <c r="B556" s="38" t="s">
        <v>1968</v>
      </c>
      <c r="C556" s="38" t="s">
        <v>1969</v>
      </c>
      <c r="D556" s="38" t="s">
        <v>208</v>
      </c>
      <c r="E556" s="38" t="s">
        <v>208</v>
      </c>
      <c r="F556" s="38" t="s">
        <v>1970</v>
      </c>
      <c r="G556" s="40">
        <v>167</v>
      </c>
      <c r="H556" s="38" t="s">
        <v>208</v>
      </c>
      <c r="I556" s="38" t="s">
        <v>208</v>
      </c>
      <c r="J556" s="38" t="s">
        <v>1971</v>
      </c>
      <c r="K556" s="38" t="s">
        <v>1971</v>
      </c>
      <c r="L556" s="38" t="s">
        <v>208</v>
      </c>
      <c r="M556" s="39">
        <v>162.41</v>
      </c>
      <c r="N556" s="39" t="s">
        <v>208</v>
      </c>
      <c r="O556" s="39"/>
      <c r="Q556" s="48"/>
    </row>
    <row r="557" spans="1:17" hidden="1" outlineLevel="2" x14ac:dyDescent="0.25">
      <c r="A557" s="46" t="s">
        <v>18</v>
      </c>
      <c r="B557" s="38" t="s">
        <v>1972</v>
      </c>
      <c r="C557" s="38" t="s">
        <v>1973</v>
      </c>
      <c r="D557" s="38" t="s">
        <v>208</v>
      </c>
      <c r="E557" s="38" t="s">
        <v>208</v>
      </c>
      <c r="F557" s="38" t="s">
        <v>1974</v>
      </c>
      <c r="G557" s="40">
        <v>8443</v>
      </c>
      <c r="H557" s="38" t="s">
        <v>208</v>
      </c>
      <c r="I557" s="38" t="s">
        <v>208</v>
      </c>
      <c r="J557" s="38" t="s">
        <v>1975</v>
      </c>
      <c r="K557" s="38" t="s">
        <v>1975</v>
      </c>
      <c r="L557" s="38" t="s">
        <v>208</v>
      </c>
      <c r="M557" s="39">
        <v>118.19</v>
      </c>
      <c r="N557" s="39" t="s">
        <v>208</v>
      </c>
      <c r="O557" s="39"/>
      <c r="Q557" s="48"/>
    </row>
    <row r="558" spans="1:17" hidden="1" outlineLevel="2" x14ac:dyDescent="0.25">
      <c r="A558" s="46" t="s">
        <v>18</v>
      </c>
      <c r="B558" s="38" t="s">
        <v>1972</v>
      </c>
      <c r="C558" s="38" t="s">
        <v>1976</v>
      </c>
      <c r="D558" s="38" t="s">
        <v>208</v>
      </c>
      <c r="E558" s="38" t="s">
        <v>208</v>
      </c>
      <c r="F558" s="38" t="s">
        <v>1977</v>
      </c>
      <c r="G558" s="40">
        <v>8457</v>
      </c>
      <c r="H558" s="38" t="s">
        <v>208</v>
      </c>
      <c r="I558" s="38" t="s">
        <v>208</v>
      </c>
      <c r="J558" s="38" t="s">
        <v>1978</v>
      </c>
      <c r="K558" s="38" t="s">
        <v>1978</v>
      </c>
      <c r="L558" s="38" t="s">
        <v>208</v>
      </c>
      <c r="M558" s="39">
        <v>12.06</v>
      </c>
      <c r="N558" s="39" t="s">
        <v>208</v>
      </c>
      <c r="O558" s="39"/>
      <c r="Q558" s="48"/>
    </row>
    <row r="559" spans="1:17" hidden="1" outlineLevel="2" x14ac:dyDescent="0.25">
      <c r="A559" s="46" t="s">
        <v>18</v>
      </c>
      <c r="B559" s="38" t="s">
        <v>1972</v>
      </c>
      <c r="C559" s="38" t="s">
        <v>1979</v>
      </c>
      <c r="D559" s="38" t="s">
        <v>208</v>
      </c>
      <c r="E559" s="38" t="s">
        <v>208</v>
      </c>
      <c r="F559" s="38" t="s">
        <v>1980</v>
      </c>
      <c r="G559" s="40">
        <v>8459</v>
      </c>
      <c r="H559" s="38" t="s">
        <v>208</v>
      </c>
      <c r="I559" s="38" t="s">
        <v>208</v>
      </c>
      <c r="J559" s="38" t="s">
        <v>1981</v>
      </c>
      <c r="K559" s="38" t="s">
        <v>1981</v>
      </c>
      <c r="L559" s="38" t="s">
        <v>208</v>
      </c>
      <c r="M559" s="39">
        <v>4.41</v>
      </c>
      <c r="N559" s="39" t="s">
        <v>208</v>
      </c>
      <c r="O559" s="39"/>
      <c r="Q559" s="48"/>
    </row>
    <row r="560" spans="1:17" hidden="1" outlineLevel="2" x14ac:dyDescent="0.25">
      <c r="A560" s="46" t="s">
        <v>18</v>
      </c>
      <c r="B560" s="38" t="s">
        <v>1972</v>
      </c>
      <c r="C560" s="38" t="s">
        <v>1982</v>
      </c>
      <c r="D560" s="38" t="s">
        <v>208</v>
      </c>
      <c r="E560" s="38" t="s">
        <v>208</v>
      </c>
      <c r="F560" s="38" t="s">
        <v>1983</v>
      </c>
      <c r="G560" s="40">
        <v>8461</v>
      </c>
      <c r="H560" s="38" t="s">
        <v>208</v>
      </c>
      <c r="I560" s="38" t="s">
        <v>208</v>
      </c>
      <c r="J560" s="38" t="s">
        <v>1984</v>
      </c>
      <c r="K560" s="38" t="s">
        <v>1984</v>
      </c>
      <c r="L560" s="38" t="s">
        <v>208</v>
      </c>
      <c r="M560" s="39">
        <v>118.19</v>
      </c>
      <c r="N560" s="39" t="s">
        <v>208</v>
      </c>
      <c r="O560" s="39"/>
      <c r="Q560" s="48"/>
    </row>
    <row r="561" spans="1:17" hidden="1" outlineLevel="2" x14ac:dyDescent="0.25">
      <c r="A561" s="46" t="s">
        <v>18</v>
      </c>
      <c r="B561" s="38" t="s">
        <v>1985</v>
      </c>
      <c r="C561" s="38" t="s">
        <v>1986</v>
      </c>
      <c r="D561" s="38" t="s">
        <v>208</v>
      </c>
      <c r="E561" s="38" t="s">
        <v>208</v>
      </c>
      <c r="F561" s="38" t="s">
        <v>1987</v>
      </c>
      <c r="G561" s="40">
        <v>1020428</v>
      </c>
      <c r="H561" s="38" t="s">
        <v>208</v>
      </c>
      <c r="I561" s="38" t="s">
        <v>208</v>
      </c>
      <c r="J561" s="38" t="s">
        <v>1988</v>
      </c>
      <c r="K561" s="38" t="s">
        <v>1988</v>
      </c>
      <c r="L561" s="38" t="s">
        <v>208</v>
      </c>
      <c r="M561" s="39" t="s">
        <v>208</v>
      </c>
      <c r="N561" s="39">
        <v>0.82</v>
      </c>
      <c r="O561" s="39"/>
      <c r="Q561" s="48"/>
    </row>
    <row r="562" spans="1:17" hidden="1" outlineLevel="2" x14ac:dyDescent="0.25">
      <c r="A562" s="46" t="s">
        <v>18</v>
      </c>
      <c r="B562" s="38" t="s">
        <v>1985</v>
      </c>
      <c r="C562" s="38" t="s">
        <v>1989</v>
      </c>
      <c r="D562" s="38" t="s">
        <v>208</v>
      </c>
      <c r="E562" s="38" t="s">
        <v>208</v>
      </c>
      <c r="F562" s="38" t="s">
        <v>1990</v>
      </c>
      <c r="G562" s="40">
        <v>228352</v>
      </c>
      <c r="H562" s="38" t="s">
        <v>208</v>
      </c>
      <c r="I562" s="38" t="s">
        <v>208</v>
      </c>
      <c r="J562" s="38" t="s">
        <v>1991</v>
      </c>
      <c r="K562" s="38" t="s">
        <v>1991</v>
      </c>
      <c r="L562" s="38" t="s">
        <v>208</v>
      </c>
      <c r="M562" s="39">
        <v>0.64</v>
      </c>
      <c r="N562" s="39" t="s">
        <v>208</v>
      </c>
      <c r="O562" s="39"/>
      <c r="Q562" s="48"/>
    </row>
    <row r="563" spans="1:17" hidden="1" outlineLevel="2" x14ac:dyDescent="0.25">
      <c r="A563" s="46" t="s">
        <v>18</v>
      </c>
      <c r="B563" s="38" t="s">
        <v>1985</v>
      </c>
      <c r="C563" s="38" t="s">
        <v>1992</v>
      </c>
      <c r="D563" s="38" t="s">
        <v>208</v>
      </c>
      <c r="E563" s="38" t="s">
        <v>208</v>
      </c>
      <c r="F563" s="38" t="s">
        <v>1993</v>
      </c>
      <c r="G563" s="40">
        <v>36617</v>
      </c>
      <c r="H563" s="38" t="s">
        <v>208</v>
      </c>
      <c r="I563" s="38" t="s">
        <v>208</v>
      </c>
      <c r="J563" s="38" t="s">
        <v>1994</v>
      </c>
      <c r="K563" s="38" t="s">
        <v>1994</v>
      </c>
      <c r="L563" s="38" t="s">
        <v>208</v>
      </c>
      <c r="M563" s="39">
        <v>0.83</v>
      </c>
      <c r="N563" s="39" t="s">
        <v>208</v>
      </c>
      <c r="O563" s="39"/>
      <c r="Q563" s="48"/>
    </row>
    <row r="564" spans="1:17" hidden="1" outlineLevel="2" x14ac:dyDescent="0.25">
      <c r="A564" s="46" t="s">
        <v>18</v>
      </c>
      <c r="B564" s="38" t="s">
        <v>1985</v>
      </c>
      <c r="C564" s="38" t="s">
        <v>1995</v>
      </c>
      <c r="D564" s="38" t="s">
        <v>208</v>
      </c>
      <c r="E564" s="38" t="s">
        <v>208</v>
      </c>
      <c r="F564" s="38" t="s">
        <v>1996</v>
      </c>
      <c r="G564" s="40">
        <v>8476</v>
      </c>
      <c r="H564" s="38" t="s">
        <v>208</v>
      </c>
      <c r="I564" s="38" t="s">
        <v>208</v>
      </c>
      <c r="J564" s="38" t="s">
        <v>1997</v>
      </c>
      <c r="K564" s="38" t="s">
        <v>1997</v>
      </c>
      <c r="L564" s="38" t="s">
        <v>208</v>
      </c>
      <c r="M564" s="39">
        <v>118.19</v>
      </c>
      <c r="N564" s="39" t="s">
        <v>208</v>
      </c>
      <c r="O564" s="39"/>
      <c r="Q564" s="48"/>
    </row>
    <row r="565" spans="1:17" hidden="1" outlineLevel="2" x14ac:dyDescent="0.25">
      <c r="A565" s="46" t="s">
        <v>18</v>
      </c>
      <c r="B565" s="38" t="s">
        <v>1985</v>
      </c>
      <c r="C565" s="38" t="s">
        <v>1998</v>
      </c>
      <c r="D565" s="38" t="s">
        <v>208</v>
      </c>
      <c r="E565" s="38" t="s">
        <v>208</v>
      </c>
      <c r="F565" s="38" t="s">
        <v>1999</v>
      </c>
      <c r="G565" s="40">
        <v>8477</v>
      </c>
      <c r="H565" s="38" t="s">
        <v>208</v>
      </c>
      <c r="I565" s="38" t="s">
        <v>208</v>
      </c>
      <c r="J565" s="38" t="s">
        <v>2000</v>
      </c>
      <c r="K565" s="38" t="s">
        <v>2000</v>
      </c>
      <c r="L565" s="38" t="s">
        <v>208</v>
      </c>
      <c r="M565" s="39">
        <v>118.19</v>
      </c>
      <c r="N565" s="39" t="s">
        <v>208</v>
      </c>
      <c r="O565" s="39"/>
      <c r="Q565" s="48"/>
    </row>
    <row r="566" spans="1:17" hidden="1" outlineLevel="2" x14ac:dyDescent="0.25">
      <c r="A566" s="46" t="s">
        <v>18</v>
      </c>
      <c r="B566" s="38" t="s">
        <v>2001</v>
      </c>
      <c r="C566" s="38" t="s">
        <v>2002</v>
      </c>
      <c r="D566" s="38" t="s">
        <v>208</v>
      </c>
      <c r="E566" s="38" t="s">
        <v>208</v>
      </c>
      <c r="F566" s="38" t="s">
        <v>2003</v>
      </c>
      <c r="G566" s="40">
        <v>219895</v>
      </c>
      <c r="H566" s="38" t="s">
        <v>208</v>
      </c>
      <c r="I566" s="38" t="s">
        <v>208</v>
      </c>
      <c r="J566" s="38" t="s">
        <v>2004</v>
      </c>
      <c r="K566" s="38" t="s">
        <v>2004</v>
      </c>
      <c r="L566" s="38" t="s">
        <v>208</v>
      </c>
      <c r="M566" s="39">
        <v>10.4</v>
      </c>
      <c r="N566" s="39" t="s">
        <v>208</v>
      </c>
      <c r="O566" s="39"/>
      <c r="Q566" s="48"/>
    </row>
    <row r="567" spans="1:17" hidden="1" outlineLevel="2" x14ac:dyDescent="0.25">
      <c r="A567" s="46" t="s">
        <v>18</v>
      </c>
      <c r="B567" s="38" t="s">
        <v>2005</v>
      </c>
      <c r="C567" s="38" t="s">
        <v>2006</v>
      </c>
      <c r="D567" s="38" t="s">
        <v>208</v>
      </c>
      <c r="E567" s="38" t="s">
        <v>208</v>
      </c>
      <c r="F567" s="38" t="s">
        <v>2007</v>
      </c>
      <c r="G567" s="40">
        <v>8513</v>
      </c>
      <c r="H567" s="38" t="s">
        <v>208</v>
      </c>
      <c r="I567" s="38" t="s">
        <v>208</v>
      </c>
      <c r="J567" s="38" t="s">
        <v>2008</v>
      </c>
      <c r="K567" s="38" t="s">
        <v>2008</v>
      </c>
      <c r="L567" s="38" t="s">
        <v>208</v>
      </c>
      <c r="M567" s="39">
        <v>118.19</v>
      </c>
      <c r="N567" s="39" t="s">
        <v>208</v>
      </c>
      <c r="O567" s="39"/>
      <c r="Q567" s="48"/>
    </row>
    <row r="568" spans="1:17" hidden="1" outlineLevel="2" x14ac:dyDescent="0.25">
      <c r="A568" s="46" t="s">
        <v>18</v>
      </c>
      <c r="B568" s="38" t="s">
        <v>2005</v>
      </c>
      <c r="C568" s="38" t="s">
        <v>2009</v>
      </c>
      <c r="D568" s="38" t="s">
        <v>208</v>
      </c>
      <c r="E568" s="38" t="s">
        <v>208</v>
      </c>
      <c r="F568" s="38" t="s">
        <v>2010</v>
      </c>
      <c r="G568" s="40">
        <v>2922</v>
      </c>
      <c r="H568" s="38" t="s">
        <v>208</v>
      </c>
      <c r="I568" s="38" t="s">
        <v>208</v>
      </c>
      <c r="J568" s="38" t="s">
        <v>2011</v>
      </c>
      <c r="K568" s="38" t="s">
        <v>2011</v>
      </c>
      <c r="L568" s="38" t="s">
        <v>208</v>
      </c>
      <c r="M568" s="39">
        <v>4.83</v>
      </c>
      <c r="N568" s="39" t="s">
        <v>208</v>
      </c>
      <c r="O568" s="39"/>
      <c r="Q568" s="48"/>
    </row>
    <row r="569" spans="1:17" hidden="1" outlineLevel="2" x14ac:dyDescent="0.25">
      <c r="A569" s="46" t="s">
        <v>18</v>
      </c>
      <c r="B569" s="38" t="s">
        <v>2005</v>
      </c>
      <c r="C569" s="38" t="s">
        <v>2012</v>
      </c>
      <c r="D569" s="38" t="s">
        <v>208</v>
      </c>
      <c r="E569" s="38" t="s">
        <v>208</v>
      </c>
      <c r="F569" s="38" t="s">
        <v>2013</v>
      </c>
      <c r="G569" s="40">
        <v>3123</v>
      </c>
      <c r="H569" s="38" t="s">
        <v>208</v>
      </c>
      <c r="I569" s="38" t="s">
        <v>208</v>
      </c>
      <c r="J569" s="38" t="s">
        <v>2014</v>
      </c>
      <c r="K569" s="38" t="s">
        <v>2014</v>
      </c>
      <c r="L569" s="38" t="s">
        <v>208</v>
      </c>
      <c r="M569" s="39">
        <v>21.6</v>
      </c>
      <c r="N569" s="39" t="s">
        <v>208</v>
      </c>
      <c r="O569" s="39"/>
      <c r="Q569" s="48"/>
    </row>
    <row r="570" spans="1:17" hidden="1" outlineLevel="2" x14ac:dyDescent="0.25">
      <c r="A570" s="46" t="s">
        <v>18</v>
      </c>
      <c r="B570" s="38" t="s">
        <v>2015</v>
      </c>
      <c r="C570" s="38" t="s">
        <v>2016</v>
      </c>
      <c r="D570" s="38" t="s">
        <v>208</v>
      </c>
      <c r="E570" s="38" t="s">
        <v>208</v>
      </c>
      <c r="F570" s="38" t="s">
        <v>2017</v>
      </c>
      <c r="G570" s="40">
        <v>1</v>
      </c>
      <c r="H570" s="38" t="s">
        <v>208</v>
      </c>
      <c r="I570" s="38" t="s">
        <v>208</v>
      </c>
      <c r="J570" s="38" t="s">
        <v>2018</v>
      </c>
      <c r="K570" s="38" t="s">
        <v>2018</v>
      </c>
      <c r="L570" s="38" t="s">
        <v>208</v>
      </c>
      <c r="M570" s="39">
        <v>155.72</v>
      </c>
      <c r="N570" s="39" t="s">
        <v>208</v>
      </c>
      <c r="O570" s="39"/>
      <c r="Q570" s="48"/>
    </row>
    <row r="571" spans="1:17" hidden="1" outlineLevel="2" x14ac:dyDescent="0.25">
      <c r="A571" s="46" t="s">
        <v>18</v>
      </c>
      <c r="B571" s="38" t="s">
        <v>2015</v>
      </c>
      <c r="C571" s="38" t="s">
        <v>2019</v>
      </c>
      <c r="D571" s="38" t="s">
        <v>208</v>
      </c>
      <c r="E571" s="38" t="s">
        <v>208</v>
      </c>
      <c r="F571" s="38" t="s">
        <v>2020</v>
      </c>
      <c r="G571" s="40">
        <v>8566</v>
      </c>
      <c r="H571" s="38" t="s">
        <v>208</v>
      </c>
      <c r="I571" s="38" t="s">
        <v>208</v>
      </c>
      <c r="J571" s="38" t="s">
        <v>2021</v>
      </c>
      <c r="K571" s="38" t="s">
        <v>2021</v>
      </c>
      <c r="L571" s="38" t="s">
        <v>208</v>
      </c>
      <c r="M571" s="39">
        <v>9.2799999999999994</v>
      </c>
      <c r="N571" s="39" t="s">
        <v>208</v>
      </c>
      <c r="O571" s="39"/>
      <c r="Q571" s="48"/>
    </row>
    <row r="572" spans="1:17" hidden="1" outlineLevel="2" x14ac:dyDescent="0.25">
      <c r="A572" s="46" t="s">
        <v>18</v>
      </c>
      <c r="B572" s="38" t="s">
        <v>2022</v>
      </c>
      <c r="C572" s="38" t="s">
        <v>2023</v>
      </c>
      <c r="D572" s="38" t="s">
        <v>208</v>
      </c>
      <c r="E572" s="38" t="s">
        <v>208</v>
      </c>
      <c r="F572" s="38" t="s">
        <v>2024</v>
      </c>
      <c r="G572" s="40">
        <v>28298</v>
      </c>
      <c r="H572" s="38" t="s">
        <v>208</v>
      </c>
      <c r="I572" s="38" t="s">
        <v>208</v>
      </c>
      <c r="J572" s="38" t="s">
        <v>2025</v>
      </c>
      <c r="K572" s="38" t="s">
        <v>2025</v>
      </c>
      <c r="L572" s="38" t="s">
        <v>208</v>
      </c>
      <c r="M572" s="39">
        <v>0.64</v>
      </c>
      <c r="N572" s="39" t="s">
        <v>208</v>
      </c>
      <c r="O572" s="39"/>
      <c r="Q572" s="48"/>
    </row>
    <row r="573" spans="1:17" hidden="1" outlineLevel="2" x14ac:dyDescent="0.25">
      <c r="A573" s="46" t="s">
        <v>18</v>
      </c>
      <c r="B573" s="38" t="s">
        <v>2026</v>
      </c>
      <c r="C573" s="38" t="s">
        <v>2027</v>
      </c>
      <c r="D573" s="38" t="s">
        <v>208</v>
      </c>
      <c r="E573" s="38" t="s">
        <v>208</v>
      </c>
      <c r="F573" s="38" t="s">
        <v>2028</v>
      </c>
      <c r="G573" s="40">
        <v>1905</v>
      </c>
      <c r="H573" s="38" t="s">
        <v>208</v>
      </c>
      <c r="I573" s="38" t="s">
        <v>208</v>
      </c>
      <c r="J573" s="38" t="s">
        <v>2029</v>
      </c>
      <c r="K573" s="38" t="s">
        <v>2029</v>
      </c>
      <c r="L573" s="38" t="s">
        <v>208</v>
      </c>
      <c r="M573" s="39">
        <v>9.9600000000000009</v>
      </c>
      <c r="N573" s="39" t="s">
        <v>208</v>
      </c>
      <c r="O573" s="39"/>
      <c r="Q573" s="48"/>
    </row>
    <row r="574" spans="1:17" hidden="1" outlineLevel="2" x14ac:dyDescent="0.25">
      <c r="A574" s="46" t="s">
        <v>18</v>
      </c>
      <c r="B574" s="38" t="s">
        <v>2026</v>
      </c>
      <c r="C574" s="38" t="s">
        <v>2030</v>
      </c>
      <c r="D574" s="38" t="s">
        <v>208</v>
      </c>
      <c r="E574" s="38" t="s">
        <v>208</v>
      </c>
      <c r="F574" s="38" t="s">
        <v>2031</v>
      </c>
      <c r="G574" s="40">
        <v>8603</v>
      </c>
      <c r="H574" s="38" t="s">
        <v>208</v>
      </c>
      <c r="I574" s="38" t="s">
        <v>208</v>
      </c>
      <c r="J574" s="38" t="s">
        <v>2032</v>
      </c>
      <c r="K574" s="38" t="s">
        <v>2032</v>
      </c>
      <c r="L574" s="38" t="s">
        <v>208</v>
      </c>
      <c r="M574" s="39">
        <v>5.0599999999999996</v>
      </c>
      <c r="N574" s="39" t="s">
        <v>208</v>
      </c>
      <c r="O574" s="39"/>
      <c r="Q574" s="48"/>
    </row>
    <row r="575" spans="1:17" hidden="1" outlineLevel="2" x14ac:dyDescent="0.25">
      <c r="A575" s="46" t="s">
        <v>18</v>
      </c>
      <c r="B575" s="38" t="s">
        <v>2026</v>
      </c>
      <c r="C575" s="38" t="s">
        <v>2033</v>
      </c>
      <c r="D575" s="38" t="s">
        <v>208</v>
      </c>
      <c r="E575" s="38" t="s">
        <v>208</v>
      </c>
      <c r="F575" s="38" t="s">
        <v>2034</v>
      </c>
      <c r="G575" s="40">
        <v>8611</v>
      </c>
      <c r="H575" s="38" t="s">
        <v>208</v>
      </c>
      <c r="I575" s="38" t="s">
        <v>208</v>
      </c>
      <c r="J575" s="38" t="s">
        <v>2035</v>
      </c>
      <c r="K575" s="38" t="s">
        <v>2035</v>
      </c>
      <c r="L575" s="38" t="s">
        <v>208</v>
      </c>
      <c r="M575" s="39">
        <v>118.19</v>
      </c>
      <c r="N575" s="39" t="s">
        <v>208</v>
      </c>
      <c r="O575" s="39"/>
      <c r="Q575" s="48"/>
    </row>
    <row r="576" spans="1:17" hidden="1" outlineLevel="2" x14ac:dyDescent="0.25">
      <c r="A576" s="46" t="s">
        <v>18</v>
      </c>
      <c r="B576" s="38" t="s">
        <v>2026</v>
      </c>
      <c r="C576" s="38" t="s">
        <v>2036</v>
      </c>
      <c r="D576" s="38" t="s">
        <v>208</v>
      </c>
      <c r="E576" s="38" t="s">
        <v>208</v>
      </c>
      <c r="F576" s="38" t="s">
        <v>2037</v>
      </c>
      <c r="G576" s="40">
        <v>1769</v>
      </c>
      <c r="H576" s="38" t="s">
        <v>208</v>
      </c>
      <c r="I576" s="38" t="s">
        <v>208</v>
      </c>
      <c r="J576" s="38" t="s">
        <v>2038</v>
      </c>
      <c r="K576" s="38" t="s">
        <v>2038</v>
      </c>
      <c r="L576" s="38" t="s">
        <v>208</v>
      </c>
      <c r="M576" s="39">
        <v>240</v>
      </c>
      <c r="N576" s="39" t="s">
        <v>208</v>
      </c>
      <c r="O576" s="39"/>
      <c r="Q576" s="48"/>
    </row>
    <row r="577" spans="1:17" hidden="1" outlineLevel="2" x14ac:dyDescent="0.25">
      <c r="A577" s="46" t="s">
        <v>18</v>
      </c>
      <c r="B577" s="38" t="s">
        <v>2039</v>
      </c>
      <c r="C577" s="38" t="s">
        <v>2040</v>
      </c>
      <c r="D577" s="38" t="s">
        <v>208</v>
      </c>
      <c r="E577" s="38" t="s">
        <v>208</v>
      </c>
      <c r="F577" s="38" t="s">
        <v>2041</v>
      </c>
      <c r="G577" s="40">
        <v>2748</v>
      </c>
      <c r="H577" s="38" t="s">
        <v>208</v>
      </c>
      <c r="I577" s="38" t="s">
        <v>208</v>
      </c>
      <c r="J577" s="38" t="s">
        <v>2042</v>
      </c>
      <c r="K577" s="38" t="s">
        <v>2042</v>
      </c>
      <c r="L577" s="38" t="s">
        <v>208</v>
      </c>
      <c r="M577" s="39">
        <v>7.32</v>
      </c>
      <c r="N577" s="39" t="s">
        <v>208</v>
      </c>
      <c r="O577" s="39"/>
      <c r="Q577" s="48"/>
    </row>
    <row r="578" spans="1:17" hidden="1" outlineLevel="2" x14ac:dyDescent="0.25">
      <c r="A578" s="46" t="s">
        <v>18</v>
      </c>
      <c r="B578" s="38" t="s">
        <v>2039</v>
      </c>
      <c r="C578" s="38" t="s">
        <v>2043</v>
      </c>
      <c r="D578" s="38" t="s">
        <v>208</v>
      </c>
      <c r="E578" s="38" t="s">
        <v>208</v>
      </c>
      <c r="F578" s="38" t="s">
        <v>2044</v>
      </c>
      <c r="G578" s="40">
        <v>11537</v>
      </c>
      <c r="H578" s="38" t="s">
        <v>208</v>
      </c>
      <c r="I578" s="38" t="s">
        <v>208</v>
      </c>
      <c r="J578" s="38" t="s">
        <v>2045</v>
      </c>
      <c r="K578" s="38" t="s">
        <v>2045</v>
      </c>
      <c r="L578" s="38" t="s">
        <v>208</v>
      </c>
      <c r="M578" s="39">
        <v>1.02</v>
      </c>
      <c r="N578" s="39" t="s">
        <v>208</v>
      </c>
      <c r="O578" s="39"/>
      <c r="Q578" s="48"/>
    </row>
    <row r="579" spans="1:17" hidden="1" outlineLevel="2" x14ac:dyDescent="0.25">
      <c r="A579" s="46" t="s">
        <v>18</v>
      </c>
      <c r="B579" s="38" t="s">
        <v>2039</v>
      </c>
      <c r="C579" s="38" t="s">
        <v>2046</v>
      </c>
      <c r="D579" s="38" t="s">
        <v>208</v>
      </c>
      <c r="E579" s="38" t="s">
        <v>208</v>
      </c>
      <c r="F579" s="38" t="s">
        <v>2047</v>
      </c>
      <c r="G579" s="40">
        <v>553</v>
      </c>
      <c r="H579" s="38" t="s">
        <v>208</v>
      </c>
      <c r="I579" s="38" t="s">
        <v>208</v>
      </c>
      <c r="J579" s="38" t="s">
        <v>2048</v>
      </c>
      <c r="K579" s="38" t="s">
        <v>2048</v>
      </c>
      <c r="L579" s="38" t="s">
        <v>208</v>
      </c>
      <c r="M579" s="39">
        <v>6.12</v>
      </c>
      <c r="N579" s="39" t="s">
        <v>208</v>
      </c>
      <c r="O579" s="39"/>
      <c r="Q579" s="48"/>
    </row>
    <row r="580" spans="1:17" hidden="1" outlineLevel="2" x14ac:dyDescent="0.25">
      <c r="A580" s="46" t="s">
        <v>18</v>
      </c>
      <c r="B580" s="38" t="s">
        <v>2039</v>
      </c>
      <c r="C580" s="38" t="s">
        <v>2049</v>
      </c>
      <c r="D580" s="38" t="s">
        <v>208</v>
      </c>
      <c r="E580" s="38" t="s">
        <v>208</v>
      </c>
      <c r="F580" s="38" t="s">
        <v>2050</v>
      </c>
      <c r="G580" s="40">
        <v>9824</v>
      </c>
      <c r="H580" s="38" t="s">
        <v>208</v>
      </c>
      <c r="I580" s="38" t="s">
        <v>208</v>
      </c>
      <c r="J580" s="38" t="s">
        <v>2051</v>
      </c>
      <c r="K580" s="38" t="s">
        <v>2051</v>
      </c>
      <c r="L580" s="38" t="s">
        <v>208</v>
      </c>
      <c r="M580" s="39">
        <v>0.54</v>
      </c>
      <c r="N580" s="39" t="s">
        <v>208</v>
      </c>
      <c r="O580" s="39"/>
      <c r="Q580" s="48"/>
    </row>
    <row r="581" spans="1:17" hidden="1" outlineLevel="2" x14ac:dyDescent="0.25">
      <c r="A581" s="46" t="s">
        <v>18</v>
      </c>
      <c r="B581" s="38" t="s">
        <v>2039</v>
      </c>
      <c r="C581" s="38" t="s">
        <v>2052</v>
      </c>
      <c r="D581" s="38" t="s">
        <v>208</v>
      </c>
      <c r="E581" s="38" t="s">
        <v>208</v>
      </c>
      <c r="F581" s="38" t="s">
        <v>2053</v>
      </c>
      <c r="G581" s="40">
        <v>8617</v>
      </c>
      <c r="H581" s="38" t="s">
        <v>208</v>
      </c>
      <c r="I581" s="38" t="s">
        <v>208</v>
      </c>
      <c r="J581" s="38" t="s">
        <v>2054</v>
      </c>
      <c r="K581" s="38" t="s">
        <v>2054</v>
      </c>
      <c r="L581" s="38" t="s">
        <v>208</v>
      </c>
      <c r="M581" s="39">
        <v>122.6</v>
      </c>
      <c r="N581" s="39" t="s">
        <v>208</v>
      </c>
      <c r="O581" s="39"/>
      <c r="Q581" s="48"/>
    </row>
    <row r="582" spans="1:17" hidden="1" outlineLevel="2" x14ac:dyDescent="0.25">
      <c r="A582" s="46" t="s">
        <v>18</v>
      </c>
      <c r="B582" s="38" t="s">
        <v>2055</v>
      </c>
      <c r="C582" s="38" t="s">
        <v>2056</v>
      </c>
      <c r="D582" s="38" t="s">
        <v>208</v>
      </c>
      <c r="E582" s="38" t="s">
        <v>208</v>
      </c>
      <c r="F582" s="38" t="s">
        <v>2057</v>
      </c>
      <c r="G582" s="40">
        <v>8628</v>
      </c>
      <c r="H582" s="38" t="s">
        <v>208</v>
      </c>
      <c r="I582" s="38" t="s">
        <v>208</v>
      </c>
      <c r="J582" s="38" t="s">
        <v>2058</v>
      </c>
      <c r="K582" s="38" t="s">
        <v>2058</v>
      </c>
      <c r="L582" s="38" t="s">
        <v>208</v>
      </c>
      <c r="M582" s="39">
        <v>130.85</v>
      </c>
      <c r="N582" s="39" t="s">
        <v>208</v>
      </c>
      <c r="O582" s="39"/>
      <c r="Q582" s="48"/>
    </row>
    <row r="583" spans="1:17" hidden="1" outlineLevel="2" x14ac:dyDescent="0.25">
      <c r="A583" s="46" t="s">
        <v>18</v>
      </c>
      <c r="B583" s="38" t="s">
        <v>2055</v>
      </c>
      <c r="C583" s="38" t="s">
        <v>2059</v>
      </c>
      <c r="D583" s="38" t="s">
        <v>208</v>
      </c>
      <c r="E583" s="38" t="s">
        <v>208</v>
      </c>
      <c r="F583" s="38" t="s">
        <v>2060</v>
      </c>
      <c r="G583" s="40">
        <v>555</v>
      </c>
      <c r="H583" s="38" t="s">
        <v>208</v>
      </c>
      <c r="I583" s="38" t="s">
        <v>208</v>
      </c>
      <c r="J583" s="38" t="s">
        <v>2061</v>
      </c>
      <c r="K583" s="38" t="s">
        <v>2061</v>
      </c>
      <c r="L583" s="38" t="s">
        <v>208</v>
      </c>
      <c r="M583" s="39">
        <v>6.12</v>
      </c>
      <c r="N583" s="39" t="s">
        <v>208</v>
      </c>
      <c r="O583" s="39"/>
      <c r="Q583" s="48"/>
    </row>
    <row r="584" spans="1:17" hidden="1" outlineLevel="2" x14ac:dyDescent="0.25">
      <c r="A584" s="46" t="s">
        <v>18</v>
      </c>
      <c r="B584" s="38" t="s">
        <v>2062</v>
      </c>
      <c r="C584" s="38" t="s">
        <v>2063</v>
      </c>
      <c r="D584" s="38" t="s">
        <v>208</v>
      </c>
      <c r="E584" s="38" t="s">
        <v>208</v>
      </c>
      <c r="F584" s="38" t="s">
        <v>2064</v>
      </c>
      <c r="G584" s="40">
        <v>1908</v>
      </c>
      <c r="H584" s="38" t="s">
        <v>208</v>
      </c>
      <c r="I584" s="38" t="s">
        <v>208</v>
      </c>
      <c r="J584" s="38" t="s">
        <v>2065</v>
      </c>
      <c r="K584" s="38" t="s">
        <v>2065</v>
      </c>
      <c r="L584" s="38" t="s">
        <v>208</v>
      </c>
      <c r="M584" s="39">
        <v>9.9600000000000009</v>
      </c>
      <c r="N584" s="39" t="s">
        <v>208</v>
      </c>
      <c r="O584" s="39"/>
      <c r="Q584" s="48"/>
    </row>
    <row r="585" spans="1:17" hidden="1" outlineLevel="2" x14ac:dyDescent="0.25">
      <c r="A585" s="46" t="s">
        <v>18</v>
      </c>
      <c r="B585" s="38" t="s">
        <v>2062</v>
      </c>
      <c r="C585" s="38" t="s">
        <v>2066</v>
      </c>
      <c r="D585" s="38" t="s">
        <v>208</v>
      </c>
      <c r="E585" s="38" t="s">
        <v>208</v>
      </c>
      <c r="F585" s="38" t="s">
        <v>2067</v>
      </c>
      <c r="G585" s="40">
        <v>32716</v>
      </c>
      <c r="H585" s="38" t="s">
        <v>208</v>
      </c>
      <c r="I585" s="38" t="s">
        <v>208</v>
      </c>
      <c r="J585" s="38" t="s">
        <v>2068</v>
      </c>
      <c r="K585" s="38" t="s">
        <v>2068</v>
      </c>
      <c r="L585" s="38" t="s">
        <v>208</v>
      </c>
      <c r="M585" s="39">
        <v>1.72</v>
      </c>
      <c r="N585" s="39" t="s">
        <v>208</v>
      </c>
      <c r="O585" s="39"/>
      <c r="Q585" s="48"/>
    </row>
    <row r="586" spans="1:17" hidden="1" outlineLevel="2" x14ac:dyDescent="0.25">
      <c r="A586" s="46" t="s">
        <v>18</v>
      </c>
      <c r="B586" s="38" t="s">
        <v>2062</v>
      </c>
      <c r="C586" s="38" t="s">
        <v>2069</v>
      </c>
      <c r="D586" s="38" t="s">
        <v>208</v>
      </c>
      <c r="E586" s="38" t="s">
        <v>208</v>
      </c>
      <c r="F586" s="38" t="s">
        <v>2070</v>
      </c>
      <c r="G586" s="40">
        <v>8645</v>
      </c>
      <c r="H586" s="38" t="s">
        <v>208</v>
      </c>
      <c r="I586" s="38" t="s">
        <v>208</v>
      </c>
      <c r="J586" s="38" t="s">
        <v>2071</v>
      </c>
      <c r="K586" s="38" t="s">
        <v>2071</v>
      </c>
      <c r="L586" s="38" t="s">
        <v>208</v>
      </c>
      <c r="M586" s="39">
        <v>118.19</v>
      </c>
      <c r="N586" s="39" t="s">
        <v>208</v>
      </c>
      <c r="O586" s="39"/>
      <c r="Q586" s="48"/>
    </row>
    <row r="587" spans="1:17" hidden="1" outlineLevel="2" x14ac:dyDescent="0.25">
      <c r="A587" s="46" t="s">
        <v>18</v>
      </c>
      <c r="B587" s="38" t="s">
        <v>2062</v>
      </c>
      <c r="C587" s="38" t="s">
        <v>2072</v>
      </c>
      <c r="D587" s="38" t="s">
        <v>208</v>
      </c>
      <c r="E587" s="38" t="s">
        <v>208</v>
      </c>
      <c r="F587" s="38" t="s">
        <v>2073</v>
      </c>
      <c r="G587" s="40">
        <v>23344</v>
      </c>
      <c r="H587" s="38" t="s">
        <v>208</v>
      </c>
      <c r="I587" s="38" t="s">
        <v>208</v>
      </c>
      <c r="J587" s="38" t="s">
        <v>2074</v>
      </c>
      <c r="K587" s="38" t="s">
        <v>2074</v>
      </c>
      <c r="L587" s="38" t="s">
        <v>208</v>
      </c>
      <c r="M587" s="39">
        <v>3.82</v>
      </c>
      <c r="N587" s="39" t="s">
        <v>208</v>
      </c>
      <c r="O587" s="39"/>
      <c r="Q587" s="48"/>
    </row>
    <row r="588" spans="1:17" hidden="1" outlineLevel="2" x14ac:dyDescent="0.25">
      <c r="A588" s="46" t="s">
        <v>18</v>
      </c>
      <c r="B588" s="38" t="s">
        <v>2062</v>
      </c>
      <c r="C588" s="38" t="s">
        <v>2075</v>
      </c>
      <c r="D588" s="38" t="s">
        <v>208</v>
      </c>
      <c r="E588" s="38" t="s">
        <v>208</v>
      </c>
      <c r="F588" s="38" t="s">
        <v>2076</v>
      </c>
      <c r="G588" s="40">
        <v>179</v>
      </c>
      <c r="H588" s="38" t="s">
        <v>208</v>
      </c>
      <c r="I588" s="38" t="s">
        <v>208</v>
      </c>
      <c r="J588" s="38" t="s">
        <v>2077</v>
      </c>
      <c r="K588" s="38" t="s">
        <v>2077</v>
      </c>
      <c r="L588" s="38" t="s">
        <v>208</v>
      </c>
      <c r="M588" s="39">
        <v>108</v>
      </c>
      <c r="N588" s="39" t="s">
        <v>208</v>
      </c>
      <c r="O588" s="39"/>
      <c r="Q588" s="48"/>
    </row>
    <row r="589" spans="1:17" hidden="1" outlineLevel="2" x14ac:dyDescent="0.25">
      <c r="A589" s="46" t="s">
        <v>18</v>
      </c>
      <c r="B589" s="38" t="s">
        <v>2078</v>
      </c>
      <c r="C589" s="38" t="s">
        <v>2079</v>
      </c>
      <c r="D589" s="38" t="s">
        <v>208</v>
      </c>
      <c r="E589" s="38" t="s">
        <v>208</v>
      </c>
      <c r="F589" s="38" t="s">
        <v>2080</v>
      </c>
      <c r="G589" s="40">
        <v>8672</v>
      </c>
      <c r="H589" s="38" t="s">
        <v>208</v>
      </c>
      <c r="I589" s="38" t="s">
        <v>208</v>
      </c>
      <c r="J589" s="38" t="s">
        <v>2081</v>
      </c>
      <c r="K589" s="38" t="s">
        <v>2081</v>
      </c>
      <c r="L589" s="38" t="s">
        <v>208</v>
      </c>
      <c r="M589" s="39">
        <v>126.63</v>
      </c>
      <c r="N589" s="39" t="s">
        <v>208</v>
      </c>
      <c r="O589" s="39"/>
      <c r="Q589" s="48"/>
    </row>
    <row r="590" spans="1:17" hidden="1" outlineLevel="2" x14ac:dyDescent="0.25">
      <c r="A590" s="46" t="s">
        <v>18</v>
      </c>
      <c r="B590" s="38" t="s">
        <v>2078</v>
      </c>
      <c r="C590" s="38" t="s">
        <v>2082</v>
      </c>
      <c r="D590" s="38" t="s">
        <v>208</v>
      </c>
      <c r="E590" s="38" t="s">
        <v>208</v>
      </c>
      <c r="F590" s="38" t="s">
        <v>2083</v>
      </c>
      <c r="G590" s="40">
        <v>8678</v>
      </c>
      <c r="H590" s="38" t="s">
        <v>208</v>
      </c>
      <c r="I590" s="38" t="s">
        <v>208</v>
      </c>
      <c r="J590" s="38" t="s">
        <v>2084</v>
      </c>
      <c r="K590" s="38" t="s">
        <v>2084</v>
      </c>
      <c r="L590" s="38" t="s">
        <v>208</v>
      </c>
      <c r="M590" s="39">
        <v>118.19</v>
      </c>
      <c r="N590" s="39" t="s">
        <v>208</v>
      </c>
      <c r="O590" s="39"/>
      <c r="Q590" s="48"/>
    </row>
    <row r="591" spans="1:17" hidden="1" outlineLevel="2" x14ac:dyDescent="0.25">
      <c r="A591" s="46" t="s">
        <v>18</v>
      </c>
      <c r="B591" s="38" t="s">
        <v>2078</v>
      </c>
      <c r="C591" s="38" t="s">
        <v>2085</v>
      </c>
      <c r="D591" s="38" t="s">
        <v>208</v>
      </c>
      <c r="E591" s="38" t="s">
        <v>208</v>
      </c>
      <c r="F591" s="38" t="s">
        <v>2086</v>
      </c>
      <c r="G591" s="40">
        <v>231762</v>
      </c>
      <c r="H591" s="38" t="s">
        <v>208</v>
      </c>
      <c r="I591" s="38" t="s">
        <v>208</v>
      </c>
      <c r="J591" s="38" t="s">
        <v>2087</v>
      </c>
      <c r="K591" s="38" t="s">
        <v>2087</v>
      </c>
      <c r="L591" s="38" t="s">
        <v>208</v>
      </c>
      <c r="M591" s="39">
        <v>0.64</v>
      </c>
      <c r="N591" s="39" t="s">
        <v>208</v>
      </c>
      <c r="O591" s="39"/>
      <c r="Q591" s="48"/>
    </row>
    <row r="592" spans="1:17" hidden="1" outlineLevel="2" x14ac:dyDescent="0.25">
      <c r="A592" s="46" t="s">
        <v>18</v>
      </c>
      <c r="B592" s="38" t="s">
        <v>2088</v>
      </c>
      <c r="C592" s="38" t="s">
        <v>2089</v>
      </c>
      <c r="D592" s="38" t="s">
        <v>208</v>
      </c>
      <c r="E592" s="38" t="s">
        <v>208</v>
      </c>
      <c r="F592" s="38" t="s">
        <v>2090</v>
      </c>
      <c r="G592" s="40">
        <v>556</v>
      </c>
      <c r="H592" s="38" t="s">
        <v>208</v>
      </c>
      <c r="I592" s="38" t="s">
        <v>208</v>
      </c>
      <c r="J592" s="38" t="s">
        <v>2091</v>
      </c>
      <c r="K592" s="38" t="s">
        <v>2091</v>
      </c>
      <c r="L592" s="38" t="s">
        <v>208</v>
      </c>
      <c r="M592" s="39">
        <v>94.53</v>
      </c>
      <c r="N592" s="39" t="s">
        <v>208</v>
      </c>
      <c r="O592" s="39"/>
      <c r="Q592" s="48"/>
    </row>
    <row r="593" spans="1:17" hidden="1" outlineLevel="2" x14ac:dyDescent="0.25">
      <c r="A593" s="46" t="s">
        <v>18</v>
      </c>
      <c r="B593" s="38" t="s">
        <v>2088</v>
      </c>
      <c r="C593" s="38" t="s">
        <v>2092</v>
      </c>
      <c r="D593" s="38" t="s">
        <v>208</v>
      </c>
      <c r="E593" s="38" t="s">
        <v>208</v>
      </c>
      <c r="F593" s="38" t="s">
        <v>2093</v>
      </c>
      <c r="G593" s="40">
        <v>8686</v>
      </c>
      <c r="H593" s="38" t="s">
        <v>208</v>
      </c>
      <c r="I593" s="38" t="s">
        <v>208</v>
      </c>
      <c r="J593" s="38" t="s">
        <v>2094</v>
      </c>
      <c r="K593" s="38" t="s">
        <v>2094</v>
      </c>
      <c r="L593" s="38" t="s">
        <v>208</v>
      </c>
      <c r="M593" s="39">
        <v>118.19</v>
      </c>
      <c r="N593" s="39" t="s">
        <v>208</v>
      </c>
      <c r="O593" s="39"/>
      <c r="Q593" s="48"/>
    </row>
    <row r="594" spans="1:17" hidden="1" outlineLevel="2" x14ac:dyDescent="0.25">
      <c r="A594" s="46" t="s">
        <v>18</v>
      </c>
      <c r="B594" s="38" t="s">
        <v>2088</v>
      </c>
      <c r="C594" s="38" t="s">
        <v>2095</v>
      </c>
      <c r="D594" s="38" t="s">
        <v>208</v>
      </c>
      <c r="E594" s="38" t="s">
        <v>208</v>
      </c>
      <c r="F594" s="40">
        <v>22893</v>
      </c>
      <c r="G594" s="40">
        <v>22893</v>
      </c>
      <c r="H594" s="38" t="s">
        <v>208</v>
      </c>
      <c r="I594" s="38" t="s">
        <v>208</v>
      </c>
      <c r="J594" s="38" t="s">
        <v>2096</v>
      </c>
      <c r="K594" s="38" t="s">
        <v>2096</v>
      </c>
      <c r="L594" s="38" t="s">
        <v>208</v>
      </c>
      <c r="M594" s="39" t="s">
        <v>208</v>
      </c>
      <c r="N594" s="39">
        <v>3639.52</v>
      </c>
      <c r="O594" s="39"/>
      <c r="Q594" s="48"/>
    </row>
    <row r="595" spans="1:17" outlineLevel="1" collapsed="1" x14ac:dyDescent="0.25">
      <c r="A595" s="47" t="s">
        <v>3197</v>
      </c>
      <c r="B595" s="38"/>
      <c r="C595" s="38"/>
      <c r="D595" s="38"/>
      <c r="E595" s="38"/>
      <c r="F595" s="40"/>
      <c r="G595" s="40"/>
      <c r="H595" s="38"/>
      <c r="I595" s="38"/>
      <c r="J595" s="38"/>
      <c r="K595" s="38"/>
      <c r="L595" s="38"/>
      <c r="M595" s="39">
        <f>SUBTOTAL(9,M516:M594)</f>
        <v>3640.3700000000003</v>
      </c>
      <c r="N595" s="39">
        <f>SUBTOTAL(9,N516:N594)-N594</f>
        <v>0.82000000000016371</v>
      </c>
      <c r="O595" s="39"/>
      <c r="P595" s="41">
        <f>+M595-N595</f>
        <v>3639.55</v>
      </c>
      <c r="Q595" s="48">
        <f>+P595*100/12</f>
        <v>30329.583333333332</v>
      </c>
    </row>
    <row r="596" spans="1:17" outlineLevel="1" x14ac:dyDescent="0.25">
      <c r="B596" s="38" t="s">
        <v>208</v>
      </c>
      <c r="C596" s="38" t="s">
        <v>208</v>
      </c>
      <c r="D596" s="38" t="s">
        <v>208</v>
      </c>
      <c r="E596" s="38" t="s">
        <v>208</v>
      </c>
      <c r="F596" s="38" t="s">
        <v>208</v>
      </c>
      <c r="G596" s="38" t="s">
        <v>208</v>
      </c>
      <c r="H596" s="38" t="s">
        <v>208</v>
      </c>
      <c r="I596" s="38" t="s">
        <v>2097</v>
      </c>
      <c r="J596" s="38" t="s">
        <v>208</v>
      </c>
      <c r="K596" s="38" t="s">
        <v>208</v>
      </c>
      <c r="L596" s="38" t="s">
        <v>208</v>
      </c>
      <c r="M596" s="39">
        <v>3640.36</v>
      </c>
      <c r="N596" s="39">
        <f>3640.34-N594</f>
        <v>0.82000000000016371</v>
      </c>
      <c r="O596" s="39"/>
      <c r="P596" s="41"/>
      <c r="Q596" s="48"/>
    </row>
    <row r="597" spans="1:17" hidden="1" outlineLevel="2" x14ac:dyDescent="0.25">
      <c r="A597" s="46" t="s">
        <v>19</v>
      </c>
      <c r="B597" s="38" t="s">
        <v>2098</v>
      </c>
      <c r="C597" s="38" t="s">
        <v>2099</v>
      </c>
      <c r="D597" s="38" t="s">
        <v>208</v>
      </c>
      <c r="E597" s="38" t="s">
        <v>208</v>
      </c>
      <c r="F597" s="38" t="s">
        <v>2100</v>
      </c>
      <c r="G597" s="40">
        <v>95</v>
      </c>
      <c r="H597" s="38" t="s">
        <v>208</v>
      </c>
      <c r="I597" s="38" t="s">
        <v>208</v>
      </c>
      <c r="J597" s="38" t="s">
        <v>2101</v>
      </c>
      <c r="K597" s="38" t="s">
        <v>2101</v>
      </c>
      <c r="L597" s="38" t="s">
        <v>208</v>
      </c>
      <c r="M597" s="39">
        <v>47.01</v>
      </c>
      <c r="N597" s="39" t="s">
        <v>208</v>
      </c>
      <c r="O597" s="39"/>
      <c r="Q597" s="48"/>
    </row>
    <row r="598" spans="1:17" hidden="1" outlineLevel="2" x14ac:dyDescent="0.25">
      <c r="A598" s="46" t="s">
        <v>19</v>
      </c>
      <c r="B598" s="38" t="s">
        <v>2098</v>
      </c>
      <c r="C598" s="38" t="s">
        <v>2102</v>
      </c>
      <c r="D598" s="38" t="s">
        <v>208</v>
      </c>
      <c r="E598" s="38" t="s">
        <v>208</v>
      </c>
      <c r="F598" s="38" t="s">
        <v>2103</v>
      </c>
      <c r="G598" s="40">
        <v>8427953</v>
      </c>
      <c r="H598" s="38" t="s">
        <v>208</v>
      </c>
      <c r="I598" s="38" t="s">
        <v>208</v>
      </c>
      <c r="J598" s="38" t="s">
        <v>2104</v>
      </c>
      <c r="K598" s="38" t="s">
        <v>2104</v>
      </c>
      <c r="L598" s="38" t="s">
        <v>208</v>
      </c>
      <c r="M598" s="39">
        <v>7.07</v>
      </c>
      <c r="N598" s="39" t="s">
        <v>208</v>
      </c>
      <c r="O598" s="39"/>
      <c r="Q598" s="48"/>
    </row>
    <row r="599" spans="1:17" hidden="1" outlineLevel="2" x14ac:dyDescent="0.25">
      <c r="A599" s="46" t="s">
        <v>19</v>
      </c>
      <c r="B599" s="38" t="s">
        <v>2098</v>
      </c>
      <c r="C599" s="38" t="s">
        <v>2105</v>
      </c>
      <c r="D599" s="38" t="s">
        <v>208</v>
      </c>
      <c r="E599" s="38" t="s">
        <v>208</v>
      </c>
      <c r="F599" s="38" t="s">
        <v>2106</v>
      </c>
      <c r="G599" s="40">
        <v>36543</v>
      </c>
      <c r="H599" s="38" t="s">
        <v>208</v>
      </c>
      <c r="I599" s="38" t="s">
        <v>208</v>
      </c>
      <c r="J599" s="38" t="s">
        <v>2107</v>
      </c>
      <c r="K599" s="38" t="s">
        <v>2107</v>
      </c>
      <c r="L599" s="38" t="s">
        <v>208</v>
      </c>
      <c r="M599" s="39">
        <v>1.8</v>
      </c>
      <c r="N599" s="39" t="s">
        <v>208</v>
      </c>
      <c r="O599" s="39"/>
      <c r="Q599" s="48"/>
    </row>
    <row r="600" spans="1:17" hidden="1" outlineLevel="2" x14ac:dyDescent="0.25">
      <c r="A600" s="46" t="s">
        <v>19</v>
      </c>
      <c r="B600" s="38" t="s">
        <v>2098</v>
      </c>
      <c r="C600" s="38" t="s">
        <v>2108</v>
      </c>
      <c r="D600" s="38" t="s">
        <v>208</v>
      </c>
      <c r="E600" s="38" t="s">
        <v>208</v>
      </c>
      <c r="F600" s="38" t="s">
        <v>2109</v>
      </c>
      <c r="G600" s="40">
        <v>36544</v>
      </c>
      <c r="H600" s="38" t="s">
        <v>208</v>
      </c>
      <c r="I600" s="38" t="s">
        <v>208</v>
      </c>
      <c r="J600" s="38" t="s">
        <v>2110</v>
      </c>
      <c r="K600" s="38" t="s">
        <v>2110</v>
      </c>
      <c r="L600" s="38" t="s">
        <v>208</v>
      </c>
      <c r="M600" s="39">
        <v>5.0999999999999996</v>
      </c>
      <c r="N600" s="39" t="s">
        <v>208</v>
      </c>
      <c r="O600" s="39"/>
      <c r="Q600" s="48"/>
    </row>
    <row r="601" spans="1:17" hidden="1" outlineLevel="2" x14ac:dyDescent="0.25">
      <c r="A601" s="46" t="s">
        <v>19</v>
      </c>
      <c r="B601" s="38" t="s">
        <v>2098</v>
      </c>
      <c r="C601" s="38" t="s">
        <v>2111</v>
      </c>
      <c r="D601" s="38" t="s">
        <v>208</v>
      </c>
      <c r="E601" s="38" t="s">
        <v>208</v>
      </c>
      <c r="F601" s="38" t="s">
        <v>2112</v>
      </c>
      <c r="G601" s="40">
        <v>36546</v>
      </c>
      <c r="H601" s="38" t="s">
        <v>208</v>
      </c>
      <c r="I601" s="38" t="s">
        <v>208</v>
      </c>
      <c r="J601" s="38" t="s">
        <v>2113</v>
      </c>
      <c r="K601" s="38" t="s">
        <v>2113</v>
      </c>
      <c r="L601" s="38" t="s">
        <v>208</v>
      </c>
      <c r="M601" s="39">
        <v>9.8800000000000008</v>
      </c>
      <c r="N601" s="39" t="s">
        <v>208</v>
      </c>
      <c r="O601" s="39"/>
      <c r="Q601" s="48"/>
    </row>
    <row r="602" spans="1:17" hidden="1" outlineLevel="2" x14ac:dyDescent="0.25">
      <c r="A602" s="46" t="s">
        <v>19</v>
      </c>
      <c r="B602" s="38" t="s">
        <v>2098</v>
      </c>
      <c r="C602" s="38" t="s">
        <v>2114</v>
      </c>
      <c r="D602" s="38" t="s">
        <v>208</v>
      </c>
      <c r="E602" s="38" t="s">
        <v>208</v>
      </c>
      <c r="F602" s="38" t="s">
        <v>2115</v>
      </c>
      <c r="G602" s="40">
        <v>2490</v>
      </c>
      <c r="H602" s="38" t="s">
        <v>208</v>
      </c>
      <c r="I602" s="38" t="s">
        <v>208</v>
      </c>
      <c r="J602" s="38" t="s">
        <v>2116</v>
      </c>
      <c r="K602" s="38" t="s">
        <v>2116</v>
      </c>
      <c r="L602" s="38" t="s">
        <v>208</v>
      </c>
      <c r="M602" s="39">
        <v>48</v>
      </c>
      <c r="N602" s="39" t="s">
        <v>208</v>
      </c>
      <c r="O602" s="39"/>
      <c r="Q602" s="48"/>
    </row>
    <row r="603" spans="1:17" hidden="1" outlineLevel="2" x14ac:dyDescent="0.25">
      <c r="A603" s="46" t="s">
        <v>19</v>
      </c>
      <c r="B603" s="38" t="s">
        <v>2098</v>
      </c>
      <c r="C603" s="38" t="s">
        <v>2117</v>
      </c>
      <c r="D603" s="38" t="s">
        <v>208</v>
      </c>
      <c r="E603" s="38" t="s">
        <v>208</v>
      </c>
      <c r="F603" s="38" t="s">
        <v>2118</v>
      </c>
      <c r="G603" s="40">
        <v>2491</v>
      </c>
      <c r="H603" s="38" t="s">
        <v>208</v>
      </c>
      <c r="I603" s="38" t="s">
        <v>208</v>
      </c>
      <c r="J603" s="38" t="s">
        <v>2119</v>
      </c>
      <c r="K603" s="38" t="s">
        <v>2119</v>
      </c>
      <c r="L603" s="38" t="s">
        <v>208</v>
      </c>
      <c r="M603" s="39">
        <v>24</v>
      </c>
      <c r="N603" s="39" t="s">
        <v>208</v>
      </c>
      <c r="O603" s="39"/>
      <c r="Q603" s="48"/>
    </row>
    <row r="604" spans="1:17" hidden="1" outlineLevel="2" x14ac:dyDescent="0.25">
      <c r="A604" s="46" t="s">
        <v>19</v>
      </c>
      <c r="B604" s="38" t="s">
        <v>2098</v>
      </c>
      <c r="C604" s="38" t="s">
        <v>2120</v>
      </c>
      <c r="D604" s="38" t="s">
        <v>208</v>
      </c>
      <c r="E604" s="38" t="s">
        <v>208</v>
      </c>
      <c r="F604" s="38" t="s">
        <v>2121</v>
      </c>
      <c r="G604" s="40">
        <v>38392</v>
      </c>
      <c r="H604" s="38" t="s">
        <v>208</v>
      </c>
      <c r="I604" s="38" t="s">
        <v>208</v>
      </c>
      <c r="J604" s="38" t="s">
        <v>2122</v>
      </c>
      <c r="K604" s="38" t="s">
        <v>2122</v>
      </c>
      <c r="L604" s="38" t="s">
        <v>208</v>
      </c>
      <c r="M604" s="39">
        <v>17.72</v>
      </c>
      <c r="N604" s="39" t="s">
        <v>208</v>
      </c>
      <c r="O604" s="39"/>
      <c r="Q604" s="48"/>
    </row>
    <row r="605" spans="1:17" hidden="1" outlineLevel="2" x14ac:dyDescent="0.25">
      <c r="A605" s="46" t="s">
        <v>19</v>
      </c>
      <c r="B605" s="38" t="s">
        <v>2098</v>
      </c>
      <c r="C605" s="38" t="s">
        <v>2123</v>
      </c>
      <c r="D605" s="38" t="s">
        <v>208</v>
      </c>
      <c r="E605" s="38" t="s">
        <v>208</v>
      </c>
      <c r="F605" s="38" t="s">
        <v>2124</v>
      </c>
      <c r="G605" s="40">
        <v>37078</v>
      </c>
      <c r="H605" s="38" t="s">
        <v>208</v>
      </c>
      <c r="I605" s="38" t="s">
        <v>208</v>
      </c>
      <c r="J605" s="38" t="s">
        <v>2125</v>
      </c>
      <c r="K605" s="38" t="s">
        <v>2125</v>
      </c>
      <c r="L605" s="38" t="s">
        <v>208</v>
      </c>
      <c r="M605" s="39">
        <v>7.56</v>
      </c>
      <c r="N605" s="39" t="s">
        <v>208</v>
      </c>
      <c r="O605" s="39"/>
      <c r="Q605" s="48"/>
    </row>
    <row r="606" spans="1:17" hidden="1" outlineLevel="2" x14ac:dyDescent="0.25">
      <c r="A606" s="46" t="s">
        <v>19</v>
      </c>
      <c r="B606" s="38" t="s">
        <v>2126</v>
      </c>
      <c r="C606" s="38" t="s">
        <v>2127</v>
      </c>
      <c r="D606" s="38" t="s">
        <v>208</v>
      </c>
      <c r="E606" s="38" t="s">
        <v>208</v>
      </c>
      <c r="F606" s="38" t="s">
        <v>2128</v>
      </c>
      <c r="G606" s="40">
        <v>180</v>
      </c>
      <c r="H606" s="38" t="s">
        <v>208</v>
      </c>
      <c r="I606" s="38" t="s">
        <v>208</v>
      </c>
      <c r="J606" s="38" t="s">
        <v>2129</v>
      </c>
      <c r="K606" s="38" t="s">
        <v>2129</v>
      </c>
      <c r="L606" s="38" t="s">
        <v>208</v>
      </c>
      <c r="M606" s="39">
        <v>75.37</v>
      </c>
      <c r="N606" s="39" t="s">
        <v>208</v>
      </c>
      <c r="O606" s="39"/>
      <c r="Q606" s="48"/>
    </row>
    <row r="607" spans="1:17" hidden="1" outlineLevel="2" x14ac:dyDescent="0.25">
      <c r="A607" s="46" t="s">
        <v>19</v>
      </c>
      <c r="B607" s="38" t="s">
        <v>2126</v>
      </c>
      <c r="C607" s="38" t="s">
        <v>2130</v>
      </c>
      <c r="D607" s="38" t="s">
        <v>208</v>
      </c>
      <c r="E607" s="38" t="s">
        <v>208</v>
      </c>
      <c r="F607" s="38" t="s">
        <v>2131</v>
      </c>
      <c r="G607" s="40">
        <v>181</v>
      </c>
      <c r="H607" s="38" t="s">
        <v>208</v>
      </c>
      <c r="I607" s="38" t="s">
        <v>208</v>
      </c>
      <c r="J607" s="38" t="s">
        <v>2132</v>
      </c>
      <c r="K607" s="38" t="s">
        <v>2132</v>
      </c>
      <c r="L607" s="38" t="s">
        <v>208</v>
      </c>
      <c r="M607" s="39">
        <v>15.2</v>
      </c>
      <c r="N607" s="39" t="s">
        <v>208</v>
      </c>
      <c r="O607" s="39"/>
      <c r="Q607" s="48"/>
    </row>
    <row r="608" spans="1:17" hidden="1" outlineLevel="2" x14ac:dyDescent="0.25">
      <c r="A608" s="46" t="s">
        <v>19</v>
      </c>
      <c r="B608" s="38" t="s">
        <v>2126</v>
      </c>
      <c r="C608" s="38" t="s">
        <v>2133</v>
      </c>
      <c r="D608" s="38" t="s">
        <v>208</v>
      </c>
      <c r="E608" s="38" t="s">
        <v>208</v>
      </c>
      <c r="F608" s="38" t="s">
        <v>2134</v>
      </c>
      <c r="G608" s="40">
        <v>8708</v>
      </c>
      <c r="H608" s="38" t="s">
        <v>208</v>
      </c>
      <c r="I608" s="38" t="s">
        <v>208</v>
      </c>
      <c r="J608" s="38" t="s">
        <v>2135</v>
      </c>
      <c r="K608" s="38" t="s">
        <v>2135</v>
      </c>
      <c r="L608" s="38" t="s">
        <v>208</v>
      </c>
      <c r="M608" s="39">
        <v>118.19</v>
      </c>
      <c r="N608" s="39" t="s">
        <v>208</v>
      </c>
      <c r="O608" s="39"/>
      <c r="Q608" s="48"/>
    </row>
    <row r="609" spans="1:17" hidden="1" outlineLevel="2" x14ac:dyDescent="0.25">
      <c r="A609" s="46" t="s">
        <v>19</v>
      </c>
      <c r="B609" s="38" t="s">
        <v>2136</v>
      </c>
      <c r="C609" s="38" t="s">
        <v>2137</v>
      </c>
      <c r="D609" s="38" t="s">
        <v>208</v>
      </c>
      <c r="E609" s="38" t="s">
        <v>208</v>
      </c>
      <c r="F609" s="38" t="s">
        <v>2138</v>
      </c>
      <c r="G609" s="40">
        <v>2</v>
      </c>
      <c r="H609" s="38" t="s">
        <v>208</v>
      </c>
      <c r="I609" s="38" t="s">
        <v>208</v>
      </c>
      <c r="J609" s="38" t="s">
        <v>2139</v>
      </c>
      <c r="K609" s="38" t="s">
        <v>2139</v>
      </c>
      <c r="L609" s="38" t="s">
        <v>208</v>
      </c>
      <c r="M609" s="39">
        <v>58.22</v>
      </c>
      <c r="N609" s="39" t="s">
        <v>208</v>
      </c>
      <c r="O609" s="39"/>
      <c r="Q609" s="48"/>
    </row>
    <row r="610" spans="1:17" hidden="1" outlineLevel="2" x14ac:dyDescent="0.25">
      <c r="A610" s="46" t="s">
        <v>19</v>
      </c>
      <c r="B610" s="38" t="s">
        <v>2136</v>
      </c>
      <c r="C610" s="38" t="s">
        <v>2140</v>
      </c>
      <c r="D610" s="38" t="s">
        <v>208</v>
      </c>
      <c r="E610" s="38" t="s">
        <v>208</v>
      </c>
      <c r="F610" s="38" t="s">
        <v>2141</v>
      </c>
      <c r="G610" s="40">
        <v>3</v>
      </c>
      <c r="H610" s="38" t="s">
        <v>208</v>
      </c>
      <c r="I610" s="38" t="s">
        <v>208</v>
      </c>
      <c r="J610" s="38" t="s">
        <v>2142</v>
      </c>
      <c r="K610" s="38" t="s">
        <v>2142</v>
      </c>
      <c r="L610" s="38" t="s">
        <v>208</v>
      </c>
      <c r="M610" s="39">
        <v>113.26</v>
      </c>
      <c r="N610" s="39" t="s">
        <v>208</v>
      </c>
      <c r="O610" s="39"/>
      <c r="Q610" s="48"/>
    </row>
    <row r="611" spans="1:17" hidden="1" outlineLevel="2" x14ac:dyDescent="0.25">
      <c r="A611" s="46" t="s">
        <v>19</v>
      </c>
      <c r="B611" s="38" t="s">
        <v>2136</v>
      </c>
      <c r="C611" s="38" t="s">
        <v>2143</v>
      </c>
      <c r="D611" s="38" t="s">
        <v>208</v>
      </c>
      <c r="E611" s="38" t="s">
        <v>208</v>
      </c>
      <c r="F611" s="38" t="s">
        <v>2144</v>
      </c>
      <c r="G611" s="40">
        <v>4</v>
      </c>
      <c r="H611" s="38" t="s">
        <v>208</v>
      </c>
      <c r="I611" s="38" t="s">
        <v>208</v>
      </c>
      <c r="J611" s="38" t="s">
        <v>2145</v>
      </c>
      <c r="K611" s="38" t="s">
        <v>2145</v>
      </c>
      <c r="L611" s="38" t="s">
        <v>208</v>
      </c>
      <c r="M611" s="39">
        <v>2.66</v>
      </c>
      <c r="N611" s="39" t="s">
        <v>208</v>
      </c>
      <c r="O611" s="39"/>
      <c r="Q611" s="48"/>
    </row>
    <row r="612" spans="1:17" hidden="1" outlineLevel="2" x14ac:dyDescent="0.25">
      <c r="A612" s="46" t="s">
        <v>19</v>
      </c>
      <c r="B612" s="38" t="s">
        <v>2136</v>
      </c>
      <c r="C612" s="38" t="s">
        <v>2146</v>
      </c>
      <c r="D612" s="38" t="s">
        <v>208</v>
      </c>
      <c r="E612" s="38" t="s">
        <v>208</v>
      </c>
      <c r="F612" s="38" t="s">
        <v>2147</v>
      </c>
      <c r="G612" s="40">
        <v>100157001</v>
      </c>
      <c r="H612" s="38" t="s">
        <v>208</v>
      </c>
      <c r="I612" s="38" t="s">
        <v>208</v>
      </c>
      <c r="J612" s="38" t="s">
        <v>2148</v>
      </c>
      <c r="K612" s="38" t="s">
        <v>2148</v>
      </c>
      <c r="L612" s="38" t="s">
        <v>208</v>
      </c>
      <c r="M612" s="39">
        <v>3.1</v>
      </c>
      <c r="N612" s="39" t="s">
        <v>208</v>
      </c>
      <c r="O612" s="39"/>
      <c r="Q612" s="48"/>
    </row>
    <row r="613" spans="1:17" hidden="1" outlineLevel="2" x14ac:dyDescent="0.25">
      <c r="A613" s="46" t="s">
        <v>19</v>
      </c>
      <c r="B613" s="38" t="s">
        <v>2136</v>
      </c>
      <c r="C613" s="38" t="s">
        <v>2149</v>
      </c>
      <c r="D613" s="38" t="s">
        <v>208</v>
      </c>
      <c r="E613" s="38" t="s">
        <v>208</v>
      </c>
      <c r="F613" s="38" t="s">
        <v>2150</v>
      </c>
      <c r="G613" s="40">
        <v>10157000</v>
      </c>
      <c r="H613" s="38" t="s">
        <v>208</v>
      </c>
      <c r="I613" s="38" t="s">
        <v>208</v>
      </c>
      <c r="J613" s="38" t="s">
        <v>2151</v>
      </c>
      <c r="K613" s="38" t="s">
        <v>2151</v>
      </c>
      <c r="L613" s="38" t="s">
        <v>208</v>
      </c>
      <c r="M613" s="39">
        <v>3.38</v>
      </c>
      <c r="N613" s="39" t="s">
        <v>208</v>
      </c>
      <c r="O613" s="39"/>
      <c r="Q613" s="48"/>
    </row>
    <row r="614" spans="1:17" hidden="1" outlineLevel="2" x14ac:dyDescent="0.25">
      <c r="A614" s="46" t="s">
        <v>19</v>
      </c>
      <c r="B614" s="38" t="s">
        <v>2136</v>
      </c>
      <c r="C614" s="38" t="s">
        <v>2152</v>
      </c>
      <c r="D614" s="38" t="s">
        <v>208</v>
      </c>
      <c r="E614" s="38" t="s">
        <v>208</v>
      </c>
      <c r="F614" s="38" t="s">
        <v>2153</v>
      </c>
      <c r="G614" s="40">
        <v>345723</v>
      </c>
      <c r="H614" s="38" t="s">
        <v>208</v>
      </c>
      <c r="I614" s="38" t="s">
        <v>208</v>
      </c>
      <c r="J614" s="38" t="s">
        <v>2154</v>
      </c>
      <c r="K614" s="38" t="s">
        <v>2154</v>
      </c>
      <c r="L614" s="38" t="s">
        <v>208</v>
      </c>
      <c r="M614" s="39">
        <v>1.7</v>
      </c>
      <c r="N614" s="39" t="s">
        <v>208</v>
      </c>
      <c r="O614" s="39"/>
      <c r="Q614" s="48"/>
    </row>
    <row r="615" spans="1:17" hidden="1" outlineLevel="2" x14ac:dyDescent="0.25">
      <c r="A615" s="46" t="s">
        <v>19</v>
      </c>
      <c r="B615" s="38" t="s">
        <v>2136</v>
      </c>
      <c r="C615" s="38" t="s">
        <v>2155</v>
      </c>
      <c r="D615" s="38" t="s">
        <v>208</v>
      </c>
      <c r="E615" s="38" t="s">
        <v>208</v>
      </c>
      <c r="F615" s="38" t="s">
        <v>2156</v>
      </c>
      <c r="G615" s="40">
        <v>38478</v>
      </c>
      <c r="H615" s="38" t="s">
        <v>208</v>
      </c>
      <c r="I615" s="38" t="s">
        <v>208</v>
      </c>
      <c r="J615" s="38" t="s">
        <v>2157</v>
      </c>
      <c r="K615" s="38" t="s">
        <v>2157</v>
      </c>
      <c r="L615" s="38" t="s">
        <v>208</v>
      </c>
      <c r="M615" s="39">
        <v>275.22000000000003</v>
      </c>
      <c r="N615" s="39" t="s">
        <v>208</v>
      </c>
      <c r="O615" s="39"/>
      <c r="Q615" s="48"/>
    </row>
    <row r="616" spans="1:17" hidden="1" outlineLevel="2" x14ac:dyDescent="0.25">
      <c r="A616" s="46" t="s">
        <v>19</v>
      </c>
      <c r="B616" s="38" t="s">
        <v>2136</v>
      </c>
      <c r="C616" s="38" t="s">
        <v>2158</v>
      </c>
      <c r="D616" s="38" t="s">
        <v>208</v>
      </c>
      <c r="E616" s="38" t="s">
        <v>208</v>
      </c>
      <c r="F616" s="38" t="s">
        <v>2159</v>
      </c>
      <c r="G616" s="40">
        <v>247787</v>
      </c>
      <c r="H616" s="38" t="s">
        <v>208</v>
      </c>
      <c r="I616" s="38" t="s">
        <v>208</v>
      </c>
      <c r="J616" s="38" t="s">
        <v>2160</v>
      </c>
      <c r="K616" s="38" t="s">
        <v>2160</v>
      </c>
      <c r="L616" s="38" t="s">
        <v>208</v>
      </c>
      <c r="M616" s="39">
        <v>0.54</v>
      </c>
      <c r="N616" s="39" t="s">
        <v>208</v>
      </c>
      <c r="O616" s="39"/>
      <c r="Q616" s="48"/>
    </row>
    <row r="617" spans="1:17" hidden="1" outlineLevel="2" x14ac:dyDescent="0.25">
      <c r="A617" s="46" t="s">
        <v>19</v>
      </c>
      <c r="B617" s="38" t="s">
        <v>2136</v>
      </c>
      <c r="C617" s="38" t="s">
        <v>2161</v>
      </c>
      <c r="D617" s="38" t="s">
        <v>208</v>
      </c>
      <c r="E617" s="38" t="s">
        <v>208</v>
      </c>
      <c r="F617" s="38" t="s">
        <v>2162</v>
      </c>
      <c r="G617" s="40">
        <v>100156999</v>
      </c>
      <c r="H617" s="38" t="s">
        <v>208</v>
      </c>
      <c r="I617" s="38" t="s">
        <v>208</v>
      </c>
      <c r="J617" s="38" t="s">
        <v>2163</v>
      </c>
      <c r="K617" s="38" t="s">
        <v>2163</v>
      </c>
      <c r="L617" s="38" t="s">
        <v>208</v>
      </c>
      <c r="M617" s="39">
        <v>1.68</v>
      </c>
      <c r="N617" s="39" t="s">
        <v>208</v>
      </c>
      <c r="O617" s="39"/>
      <c r="Q617" s="48"/>
    </row>
    <row r="618" spans="1:17" hidden="1" outlineLevel="2" x14ac:dyDescent="0.25">
      <c r="A618" s="46" t="s">
        <v>19</v>
      </c>
      <c r="B618" s="38" t="s">
        <v>2164</v>
      </c>
      <c r="C618" s="38" t="s">
        <v>2165</v>
      </c>
      <c r="D618" s="38" t="s">
        <v>208</v>
      </c>
      <c r="E618" s="38" t="s">
        <v>208</v>
      </c>
      <c r="F618" s="38" t="s">
        <v>2166</v>
      </c>
      <c r="G618" s="40">
        <v>124</v>
      </c>
      <c r="H618" s="38" t="s">
        <v>208</v>
      </c>
      <c r="I618" s="38" t="s">
        <v>208</v>
      </c>
      <c r="J618" s="38" t="s">
        <v>2167</v>
      </c>
      <c r="K618" s="38" t="s">
        <v>2167</v>
      </c>
      <c r="L618" s="38" t="s">
        <v>208</v>
      </c>
      <c r="M618" s="39">
        <v>71.739999999999995</v>
      </c>
      <c r="N618" s="39" t="s">
        <v>208</v>
      </c>
      <c r="O618" s="39"/>
      <c r="Q618" s="48"/>
    </row>
    <row r="619" spans="1:17" hidden="1" outlineLevel="2" x14ac:dyDescent="0.25">
      <c r="A619" s="46" t="s">
        <v>19</v>
      </c>
      <c r="B619" s="38" t="s">
        <v>2164</v>
      </c>
      <c r="C619" s="38" t="s">
        <v>2168</v>
      </c>
      <c r="D619" s="38" t="s">
        <v>208</v>
      </c>
      <c r="E619" s="38" t="s">
        <v>208</v>
      </c>
      <c r="F619" s="38" t="s">
        <v>2169</v>
      </c>
      <c r="G619" s="40">
        <v>558</v>
      </c>
      <c r="H619" s="38" t="s">
        <v>208</v>
      </c>
      <c r="I619" s="38" t="s">
        <v>208</v>
      </c>
      <c r="J619" s="38" t="s">
        <v>2170</v>
      </c>
      <c r="K619" s="38" t="s">
        <v>2170</v>
      </c>
      <c r="L619" s="38" t="s">
        <v>208</v>
      </c>
      <c r="M619" s="39">
        <v>4.9000000000000004</v>
      </c>
      <c r="N619" s="39" t="s">
        <v>208</v>
      </c>
      <c r="O619" s="39"/>
      <c r="Q619" s="48"/>
    </row>
    <row r="620" spans="1:17" hidden="1" outlineLevel="2" x14ac:dyDescent="0.25">
      <c r="A620" s="46" t="s">
        <v>19</v>
      </c>
      <c r="B620" s="38" t="s">
        <v>2164</v>
      </c>
      <c r="C620" s="38" t="s">
        <v>2171</v>
      </c>
      <c r="D620" s="38" t="s">
        <v>208</v>
      </c>
      <c r="E620" s="38" t="s">
        <v>208</v>
      </c>
      <c r="F620" s="38" t="s">
        <v>2172</v>
      </c>
      <c r="G620" s="40">
        <v>8784</v>
      </c>
      <c r="H620" s="38" t="s">
        <v>208</v>
      </c>
      <c r="I620" s="38" t="s">
        <v>208</v>
      </c>
      <c r="J620" s="38" t="s">
        <v>2173</v>
      </c>
      <c r="K620" s="38" t="s">
        <v>2173</v>
      </c>
      <c r="L620" s="38" t="s">
        <v>208</v>
      </c>
      <c r="M620" s="39">
        <v>9.2799999999999994</v>
      </c>
      <c r="N620" s="39" t="s">
        <v>208</v>
      </c>
      <c r="O620" s="39"/>
      <c r="Q620" s="48"/>
    </row>
    <row r="621" spans="1:17" hidden="1" outlineLevel="2" x14ac:dyDescent="0.25">
      <c r="A621" s="46" t="s">
        <v>19</v>
      </c>
      <c r="B621" s="38" t="s">
        <v>2174</v>
      </c>
      <c r="C621" s="38" t="s">
        <v>2175</v>
      </c>
      <c r="D621" s="38" t="s">
        <v>208</v>
      </c>
      <c r="E621" s="38" t="s">
        <v>208</v>
      </c>
      <c r="F621" s="38" t="s">
        <v>2176</v>
      </c>
      <c r="G621" s="40">
        <v>8789</v>
      </c>
      <c r="H621" s="38" t="s">
        <v>208</v>
      </c>
      <c r="I621" s="38" t="s">
        <v>208</v>
      </c>
      <c r="J621" s="38" t="s">
        <v>2177</v>
      </c>
      <c r="K621" s="38" t="s">
        <v>2177</v>
      </c>
      <c r="L621" s="38" t="s">
        <v>208</v>
      </c>
      <c r="M621" s="39">
        <v>118.19</v>
      </c>
      <c r="N621" s="39" t="s">
        <v>208</v>
      </c>
      <c r="O621" s="39"/>
      <c r="Q621" s="48"/>
    </row>
    <row r="622" spans="1:17" hidden="1" outlineLevel="2" x14ac:dyDescent="0.25">
      <c r="A622" s="46" t="s">
        <v>19</v>
      </c>
      <c r="B622" s="38" t="s">
        <v>2178</v>
      </c>
      <c r="C622" s="38" t="s">
        <v>2179</v>
      </c>
      <c r="D622" s="38" t="s">
        <v>208</v>
      </c>
      <c r="E622" s="38" t="s">
        <v>208</v>
      </c>
      <c r="F622" s="38" t="s">
        <v>2180</v>
      </c>
      <c r="G622" s="40">
        <v>2492</v>
      </c>
      <c r="H622" s="38" t="s">
        <v>208</v>
      </c>
      <c r="I622" s="38" t="s">
        <v>208</v>
      </c>
      <c r="J622" s="38" t="s">
        <v>2181</v>
      </c>
      <c r="K622" s="38" t="s">
        <v>2181</v>
      </c>
      <c r="L622" s="38" t="s">
        <v>208</v>
      </c>
      <c r="M622" s="39">
        <v>119.06</v>
      </c>
      <c r="N622" s="39" t="s">
        <v>208</v>
      </c>
      <c r="O622" s="39"/>
      <c r="Q622" s="48"/>
    </row>
    <row r="623" spans="1:17" hidden="1" outlineLevel="2" x14ac:dyDescent="0.25">
      <c r="A623" s="46" t="s">
        <v>19</v>
      </c>
      <c r="B623" s="38" t="s">
        <v>2178</v>
      </c>
      <c r="C623" s="38" t="s">
        <v>2182</v>
      </c>
      <c r="D623" s="38" t="s">
        <v>208</v>
      </c>
      <c r="E623" s="38" t="s">
        <v>208</v>
      </c>
      <c r="F623" s="38" t="s">
        <v>2183</v>
      </c>
      <c r="G623" s="40">
        <v>932</v>
      </c>
      <c r="H623" s="38" t="s">
        <v>208</v>
      </c>
      <c r="I623" s="38" t="s">
        <v>208</v>
      </c>
      <c r="J623" s="38" t="s">
        <v>2184</v>
      </c>
      <c r="K623" s="38" t="s">
        <v>2184</v>
      </c>
      <c r="L623" s="38" t="s">
        <v>208</v>
      </c>
      <c r="M623" s="39">
        <v>24</v>
      </c>
      <c r="N623" s="39" t="s">
        <v>208</v>
      </c>
      <c r="O623" s="39"/>
      <c r="Q623" s="48"/>
    </row>
    <row r="624" spans="1:17" hidden="1" outlineLevel="2" x14ac:dyDescent="0.25">
      <c r="A624" s="46" t="s">
        <v>19</v>
      </c>
      <c r="B624" s="38" t="s">
        <v>2178</v>
      </c>
      <c r="C624" s="38" t="s">
        <v>2185</v>
      </c>
      <c r="D624" s="38" t="s">
        <v>208</v>
      </c>
      <c r="E624" s="38" t="s">
        <v>208</v>
      </c>
      <c r="F624" s="38" t="s">
        <v>2186</v>
      </c>
      <c r="G624" s="40">
        <v>8806</v>
      </c>
      <c r="H624" s="38" t="s">
        <v>208</v>
      </c>
      <c r="I624" s="38" t="s">
        <v>208</v>
      </c>
      <c r="J624" s="38" t="s">
        <v>2187</v>
      </c>
      <c r="K624" s="38" t="s">
        <v>2187</v>
      </c>
      <c r="L624" s="38" t="s">
        <v>208</v>
      </c>
      <c r="M624" s="39">
        <v>118.19</v>
      </c>
      <c r="N624" s="39" t="s">
        <v>208</v>
      </c>
      <c r="O624" s="39"/>
      <c r="Q624" s="48"/>
    </row>
    <row r="625" spans="1:17" hidden="1" outlineLevel="2" x14ac:dyDescent="0.25">
      <c r="A625" s="46" t="s">
        <v>19</v>
      </c>
      <c r="B625" s="38" t="s">
        <v>2188</v>
      </c>
      <c r="C625" s="38" t="s">
        <v>2189</v>
      </c>
      <c r="D625" s="38" t="s">
        <v>208</v>
      </c>
      <c r="E625" s="38" t="s">
        <v>208</v>
      </c>
      <c r="F625" s="38" t="s">
        <v>2190</v>
      </c>
      <c r="G625" s="40">
        <v>787631</v>
      </c>
      <c r="H625" s="38" t="s">
        <v>208</v>
      </c>
      <c r="I625" s="38" t="s">
        <v>208</v>
      </c>
      <c r="J625" s="38" t="s">
        <v>2191</v>
      </c>
      <c r="K625" s="38" t="s">
        <v>2191</v>
      </c>
      <c r="L625" s="38" t="s">
        <v>208</v>
      </c>
      <c r="M625" s="39">
        <v>0.72</v>
      </c>
      <c r="N625" s="39" t="s">
        <v>208</v>
      </c>
      <c r="O625" s="39"/>
      <c r="Q625" s="48"/>
    </row>
    <row r="626" spans="1:17" hidden="1" outlineLevel="2" x14ac:dyDescent="0.25">
      <c r="A626" s="46" t="s">
        <v>19</v>
      </c>
      <c r="B626" s="38" t="s">
        <v>2188</v>
      </c>
      <c r="C626" s="38" t="s">
        <v>2192</v>
      </c>
      <c r="D626" s="38" t="s">
        <v>208</v>
      </c>
      <c r="E626" s="38" t="s">
        <v>208</v>
      </c>
      <c r="F626" s="38" t="s">
        <v>2193</v>
      </c>
      <c r="G626" s="40">
        <v>766</v>
      </c>
      <c r="H626" s="38" t="s">
        <v>208</v>
      </c>
      <c r="I626" s="38" t="s">
        <v>208</v>
      </c>
      <c r="J626" s="38" t="s">
        <v>2194</v>
      </c>
      <c r="K626" s="38" t="s">
        <v>2194</v>
      </c>
      <c r="L626" s="38" t="s">
        <v>208</v>
      </c>
      <c r="M626" s="39">
        <v>3.11</v>
      </c>
      <c r="N626" s="39" t="s">
        <v>208</v>
      </c>
      <c r="O626" s="39"/>
      <c r="Q626" s="48"/>
    </row>
    <row r="627" spans="1:17" hidden="1" outlineLevel="2" x14ac:dyDescent="0.25">
      <c r="A627" s="46" t="s">
        <v>19</v>
      </c>
      <c r="B627" s="38" t="s">
        <v>2195</v>
      </c>
      <c r="C627" s="38" t="s">
        <v>2196</v>
      </c>
      <c r="D627" s="38" t="s">
        <v>208</v>
      </c>
      <c r="E627" s="38" t="s">
        <v>208</v>
      </c>
      <c r="F627" s="38" t="s">
        <v>2197</v>
      </c>
      <c r="G627" s="40">
        <v>11560</v>
      </c>
      <c r="H627" s="38" t="s">
        <v>208</v>
      </c>
      <c r="I627" s="38" t="s">
        <v>208</v>
      </c>
      <c r="J627" s="38" t="s">
        <v>2198</v>
      </c>
      <c r="K627" s="38" t="s">
        <v>2198</v>
      </c>
      <c r="L627" s="38" t="s">
        <v>208</v>
      </c>
      <c r="M627" s="39">
        <v>1.1599999999999999</v>
      </c>
      <c r="N627" s="39" t="s">
        <v>208</v>
      </c>
      <c r="O627" s="39"/>
      <c r="Q627" s="48"/>
    </row>
    <row r="628" spans="1:17" hidden="1" outlineLevel="2" x14ac:dyDescent="0.25">
      <c r="A628" s="46" t="s">
        <v>19</v>
      </c>
      <c r="B628" s="38" t="s">
        <v>2199</v>
      </c>
      <c r="C628" s="38" t="s">
        <v>2200</v>
      </c>
      <c r="D628" s="38" t="s">
        <v>208</v>
      </c>
      <c r="E628" s="38" t="s">
        <v>208</v>
      </c>
      <c r="F628" s="38" t="s">
        <v>2201</v>
      </c>
      <c r="G628" s="40">
        <v>48271860</v>
      </c>
      <c r="H628" s="38" t="s">
        <v>208</v>
      </c>
      <c r="I628" s="38" t="s">
        <v>208</v>
      </c>
      <c r="J628" s="38" t="s">
        <v>2202</v>
      </c>
      <c r="K628" s="38" t="s">
        <v>2202</v>
      </c>
      <c r="L628" s="38" t="s">
        <v>208</v>
      </c>
      <c r="M628" s="39">
        <v>18.25</v>
      </c>
      <c r="N628" s="39" t="s">
        <v>208</v>
      </c>
      <c r="O628" s="39"/>
      <c r="Q628" s="48"/>
    </row>
    <row r="629" spans="1:17" hidden="1" outlineLevel="2" x14ac:dyDescent="0.25">
      <c r="A629" s="46" t="s">
        <v>19</v>
      </c>
      <c r="B629" s="38" t="s">
        <v>2199</v>
      </c>
      <c r="C629" s="38" t="s">
        <v>2203</v>
      </c>
      <c r="D629" s="38" t="s">
        <v>208</v>
      </c>
      <c r="E629" s="38" t="s">
        <v>208</v>
      </c>
      <c r="F629" s="38" t="s">
        <v>2204</v>
      </c>
      <c r="G629" s="38" t="s">
        <v>208</v>
      </c>
      <c r="H629" s="38" t="s">
        <v>208</v>
      </c>
      <c r="I629" s="38" t="s">
        <v>208</v>
      </c>
      <c r="J629" s="38" t="s">
        <v>2202</v>
      </c>
      <c r="K629" s="38" t="s">
        <v>2202</v>
      </c>
      <c r="L629" s="38" t="s">
        <v>208</v>
      </c>
      <c r="M629" s="39" t="s">
        <v>208</v>
      </c>
      <c r="N629" s="39">
        <v>18.25</v>
      </c>
      <c r="O629" s="39"/>
      <c r="Q629" s="48"/>
    </row>
    <row r="630" spans="1:17" hidden="1" outlineLevel="2" x14ac:dyDescent="0.25">
      <c r="A630" s="46" t="s">
        <v>19</v>
      </c>
      <c r="B630" s="38" t="s">
        <v>2205</v>
      </c>
      <c r="C630" s="38" t="s">
        <v>2206</v>
      </c>
      <c r="D630" s="38" t="s">
        <v>208</v>
      </c>
      <c r="E630" s="38" t="s">
        <v>208</v>
      </c>
      <c r="F630" s="38" t="s">
        <v>2207</v>
      </c>
      <c r="G630" s="40">
        <v>563</v>
      </c>
      <c r="H630" s="38" t="s">
        <v>208</v>
      </c>
      <c r="I630" s="38" t="s">
        <v>208</v>
      </c>
      <c r="J630" s="38" t="s">
        <v>2208</v>
      </c>
      <c r="K630" s="38" t="s">
        <v>2208</v>
      </c>
      <c r="L630" s="38" t="s">
        <v>208</v>
      </c>
      <c r="M630" s="39">
        <v>6.86</v>
      </c>
      <c r="N630" s="39" t="s">
        <v>208</v>
      </c>
      <c r="O630" s="39"/>
      <c r="Q630" s="48"/>
    </row>
    <row r="631" spans="1:17" hidden="1" outlineLevel="2" x14ac:dyDescent="0.25">
      <c r="A631" s="46" t="s">
        <v>19</v>
      </c>
      <c r="B631" s="38" t="s">
        <v>2205</v>
      </c>
      <c r="C631" s="38" t="s">
        <v>2209</v>
      </c>
      <c r="D631" s="38" t="s">
        <v>208</v>
      </c>
      <c r="E631" s="38" t="s">
        <v>208</v>
      </c>
      <c r="F631" s="38" t="s">
        <v>2210</v>
      </c>
      <c r="G631" s="40">
        <v>5</v>
      </c>
      <c r="H631" s="38" t="s">
        <v>208</v>
      </c>
      <c r="I631" s="38" t="s">
        <v>208</v>
      </c>
      <c r="J631" s="38" t="s">
        <v>2211</v>
      </c>
      <c r="K631" s="38" t="s">
        <v>2211</v>
      </c>
      <c r="L631" s="38" t="s">
        <v>208</v>
      </c>
      <c r="M631" s="39">
        <v>45.24</v>
      </c>
      <c r="N631" s="39" t="s">
        <v>208</v>
      </c>
      <c r="O631" s="39"/>
      <c r="Q631" s="48"/>
    </row>
    <row r="632" spans="1:17" hidden="1" outlineLevel="2" x14ac:dyDescent="0.25">
      <c r="A632" s="46" t="s">
        <v>19</v>
      </c>
      <c r="B632" s="38" t="s">
        <v>2205</v>
      </c>
      <c r="C632" s="38" t="s">
        <v>2212</v>
      </c>
      <c r="D632" s="38" t="s">
        <v>208</v>
      </c>
      <c r="E632" s="38" t="s">
        <v>208</v>
      </c>
      <c r="F632" s="38" t="s">
        <v>2213</v>
      </c>
      <c r="G632" s="40">
        <v>1917</v>
      </c>
      <c r="H632" s="38" t="s">
        <v>208</v>
      </c>
      <c r="I632" s="38" t="s">
        <v>208</v>
      </c>
      <c r="J632" s="38" t="s">
        <v>2214</v>
      </c>
      <c r="K632" s="38" t="s">
        <v>2214</v>
      </c>
      <c r="L632" s="38" t="s">
        <v>208</v>
      </c>
      <c r="M632" s="39">
        <v>9.9600000000000009</v>
      </c>
      <c r="N632" s="39" t="s">
        <v>208</v>
      </c>
      <c r="O632" s="39"/>
      <c r="Q632" s="48"/>
    </row>
    <row r="633" spans="1:17" hidden="1" outlineLevel="2" x14ac:dyDescent="0.25">
      <c r="A633" s="46" t="s">
        <v>19</v>
      </c>
      <c r="B633" s="38" t="s">
        <v>2205</v>
      </c>
      <c r="C633" s="38" t="s">
        <v>2215</v>
      </c>
      <c r="D633" s="38" t="s">
        <v>208</v>
      </c>
      <c r="E633" s="38" t="s">
        <v>208</v>
      </c>
      <c r="F633" s="38" t="s">
        <v>2216</v>
      </c>
      <c r="G633" s="40">
        <v>8847</v>
      </c>
      <c r="H633" s="38" t="s">
        <v>208</v>
      </c>
      <c r="I633" s="38" t="s">
        <v>208</v>
      </c>
      <c r="J633" s="38" t="s">
        <v>2217</v>
      </c>
      <c r="K633" s="38" t="s">
        <v>2217</v>
      </c>
      <c r="L633" s="38" t="s">
        <v>208</v>
      </c>
      <c r="M633" s="39">
        <v>126.63</v>
      </c>
      <c r="N633" s="39" t="s">
        <v>208</v>
      </c>
      <c r="O633" s="39"/>
      <c r="Q633" s="48"/>
    </row>
    <row r="634" spans="1:17" hidden="1" outlineLevel="2" x14ac:dyDescent="0.25">
      <c r="A634" s="46" t="s">
        <v>19</v>
      </c>
      <c r="B634" s="38" t="s">
        <v>2205</v>
      </c>
      <c r="C634" s="38" t="s">
        <v>2218</v>
      </c>
      <c r="D634" s="38" t="s">
        <v>208</v>
      </c>
      <c r="E634" s="38" t="s">
        <v>208</v>
      </c>
      <c r="F634" s="38" t="s">
        <v>2219</v>
      </c>
      <c r="G634" s="40">
        <v>294868</v>
      </c>
      <c r="H634" s="38" t="s">
        <v>208</v>
      </c>
      <c r="I634" s="38" t="s">
        <v>208</v>
      </c>
      <c r="J634" s="38" t="s">
        <v>2220</v>
      </c>
      <c r="K634" s="38" t="s">
        <v>2220</v>
      </c>
      <c r="L634" s="38" t="s">
        <v>208</v>
      </c>
      <c r="M634" s="39">
        <v>0.9</v>
      </c>
      <c r="N634" s="39" t="s">
        <v>208</v>
      </c>
      <c r="O634" s="39"/>
      <c r="Q634" s="48"/>
    </row>
    <row r="635" spans="1:17" hidden="1" outlineLevel="2" x14ac:dyDescent="0.25">
      <c r="A635" s="46" t="s">
        <v>19</v>
      </c>
      <c r="B635" s="38" t="s">
        <v>2221</v>
      </c>
      <c r="C635" s="38" t="s">
        <v>2222</v>
      </c>
      <c r="D635" s="38" t="s">
        <v>208</v>
      </c>
      <c r="E635" s="38" t="s">
        <v>208</v>
      </c>
      <c r="F635" s="38" t="s">
        <v>2223</v>
      </c>
      <c r="G635" s="40">
        <v>1879</v>
      </c>
      <c r="H635" s="38" t="s">
        <v>208</v>
      </c>
      <c r="I635" s="38" t="s">
        <v>208</v>
      </c>
      <c r="J635" s="38" t="s">
        <v>2224</v>
      </c>
      <c r="K635" s="38" t="s">
        <v>2224</v>
      </c>
      <c r="L635" s="38" t="s">
        <v>208</v>
      </c>
      <c r="M635" s="39">
        <v>7.35</v>
      </c>
      <c r="N635" s="39" t="s">
        <v>208</v>
      </c>
      <c r="O635" s="39"/>
      <c r="Q635" s="48"/>
    </row>
    <row r="636" spans="1:17" hidden="1" outlineLevel="2" x14ac:dyDescent="0.25">
      <c r="A636" s="46" t="s">
        <v>19</v>
      </c>
      <c r="B636" s="38" t="s">
        <v>2221</v>
      </c>
      <c r="C636" s="38" t="s">
        <v>2225</v>
      </c>
      <c r="D636" s="38" t="s">
        <v>208</v>
      </c>
      <c r="E636" s="38" t="s">
        <v>208</v>
      </c>
      <c r="F636" s="38" t="s">
        <v>2226</v>
      </c>
      <c r="G636" s="40">
        <v>40414</v>
      </c>
      <c r="H636" s="38" t="s">
        <v>208</v>
      </c>
      <c r="I636" s="38" t="s">
        <v>208</v>
      </c>
      <c r="J636" s="38" t="s">
        <v>2227</v>
      </c>
      <c r="K636" s="38" t="s">
        <v>2227</v>
      </c>
      <c r="L636" s="38" t="s">
        <v>208</v>
      </c>
      <c r="M636" s="39">
        <v>17.239999999999998</v>
      </c>
      <c r="N636" s="39" t="s">
        <v>208</v>
      </c>
      <c r="O636" s="39"/>
      <c r="Q636" s="48"/>
    </row>
    <row r="637" spans="1:17" hidden="1" outlineLevel="2" x14ac:dyDescent="0.25">
      <c r="A637" s="46" t="s">
        <v>19</v>
      </c>
      <c r="B637" s="38" t="s">
        <v>2221</v>
      </c>
      <c r="C637" s="38" t="s">
        <v>2228</v>
      </c>
      <c r="D637" s="38" t="s">
        <v>208</v>
      </c>
      <c r="E637" s="38" t="s">
        <v>208</v>
      </c>
      <c r="F637" s="38" t="s">
        <v>2229</v>
      </c>
      <c r="G637" s="40">
        <v>52068</v>
      </c>
      <c r="H637" s="38" t="s">
        <v>208</v>
      </c>
      <c r="I637" s="38" t="s">
        <v>208</v>
      </c>
      <c r="J637" s="38" t="s">
        <v>2230</v>
      </c>
      <c r="K637" s="38" t="s">
        <v>2230</v>
      </c>
      <c r="L637" s="38" t="s">
        <v>208</v>
      </c>
      <c r="M637" s="39">
        <v>12.03</v>
      </c>
      <c r="N637" s="39" t="s">
        <v>208</v>
      </c>
      <c r="O637" s="39"/>
      <c r="Q637" s="48"/>
    </row>
    <row r="638" spans="1:17" hidden="1" outlineLevel="2" x14ac:dyDescent="0.25">
      <c r="A638" s="46" t="s">
        <v>19</v>
      </c>
      <c r="B638" s="38" t="s">
        <v>2221</v>
      </c>
      <c r="C638" s="38" t="s">
        <v>2231</v>
      </c>
      <c r="D638" s="38" t="s">
        <v>208</v>
      </c>
      <c r="E638" s="38" t="s">
        <v>208</v>
      </c>
      <c r="F638" s="38" t="s">
        <v>2232</v>
      </c>
      <c r="G638" s="40">
        <v>8856</v>
      </c>
      <c r="H638" s="38" t="s">
        <v>208</v>
      </c>
      <c r="I638" s="38" t="s">
        <v>208</v>
      </c>
      <c r="J638" s="38" t="s">
        <v>2233</v>
      </c>
      <c r="K638" s="38" t="s">
        <v>2233</v>
      </c>
      <c r="L638" s="38" t="s">
        <v>208</v>
      </c>
      <c r="M638" s="39">
        <v>118.19</v>
      </c>
      <c r="N638" s="39" t="s">
        <v>208</v>
      </c>
      <c r="O638" s="39"/>
      <c r="Q638" s="48"/>
    </row>
    <row r="639" spans="1:17" hidden="1" outlineLevel="2" x14ac:dyDescent="0.25">
      <c r="A639" s="46" t="s">
        <v>19</v>
      </c>
      <c r="B639" s="38" t="s">
        <v>2221</v>
      </c>
      <c r="C639" s="38" t="s">
        <v>2234</v>
      </c>
      <c r="D639" s="38" t="s">
        <v>208</v>
      </c>
      <c r="E639" s="38" t="s">
        <v>208</v>
      </c>
      <c r="F639" s="38" t="s">
        <v>2235</v>
      </c>
      <c r="G639" s="40">
        <v>8857</v>
      </c>
      <c r="H639" s="38" t="s">
        <v>208</v>
      </c>
      <c r="I639" s="38" t="s">
        <v>208</v>
      </c>
      <c r="J639" s="38" t="s">
        <v>2236</v>
      </c>
      <c r="K639" s="38" t="s">
        <v>2236</v>
      </c>
      <c r="L639" s="38" t="s">
        <v>208</v>
      </c>
      <c r="M639" s="39">
        <v>0.41</v>
      </c>
      <c r="N639" s="39" t="s">
        <v>208</v>
      </c>
      <c r="O639" s="39"/>
      <c r="Q639" s="48"/>
    </row>
    <row r="640" spans="1:17" hidden="1" outlineLevel="2" x14ac:dyDescent="0.25">
      <c r="A640" s="46" t="s">
        <v>19</v>
      </c>
      <c r="B640" s="38" t="s">
        <v>2221</v>
      </c>
      <c r="C640" s="38" t="s">
        <v>2237</v>
      </c>
      <c r="D640" s="38" t="s">
        <v>208</v>
      </c>
      <c r="E640" s="38" t="s">
        <v>208</v>
      </c>
      <c r="F640" s="38" t="s">
        <v>2238</v>
      </c>
      <c r="G640" s="40">
        <v>67404</v>
      </c>
      <c r="H640" s="38" t="s">
        <v>208</v>
      </c>
      <c r="I640" s="38" t="s">
        <v>208</v>
      </c>
      <c r="J640" s="38" t="s">
        <v>2239</v>
      </c>
      <c r="K640" s="38" t="s">
        <v>2239</v>
      </c>
      <c r="L640" s="38" t="s">
        <v>208</v>
      </c>
      <c r="M640" s="39">
        <v>0.47</v>
      </c>
      <c r="N640" s="39" t="s">
        <v>208</v>
      </c>
      <c r="O640" s="39"/>
      <c r="Q640" s="48"/>
    </row>
    <row r="641" spans="1:17" hidden="1" outlineLevel="2" x14ac:dyDescent="0.25">
      <c r="A641" s="46" t="s">
        <v>19</v>
      </c>
      <c r="B641" s="38" t="s">
        <v>2221</v>
      </c>
      <c r="C641" s="38" t="s">
        <v>2240</v>
      </c>
      <c r="D641" s="38" t="s">
        <v>208</v>
      </c>
      <c r="E641" s="38" t="s">
        <v>208</v>
      </c>
      <c r="F641" s="38" t="s">
        <v>2241</v>
      </c>
      <c r="G641" s="40">
        <v>67403</v>
      </c>
      <c r="H641" s="38" t="s">
        <v>208</v>
      </c>
      <c r="I641" s="38" t="s">
        <v>208</v>
      </c>
      <c r="J641" s="38" t="s">
        <v>2242</v>
      </c>
      <c r="K641" s="38" t="s">
        <v>2242</v>
      </c>
      <c r="L641" s="38" t="s">
        <v>208</v>
      </c>
      <c r="M641" s="39">
        <v>1.33</v>
      </c>
      <c r="N641" s="39" t="s">
        <v>208</v>
      </c>
      <c r="O641" s="39"/>
      <c r="Q641" s="48"/>
    </row>
    <row r="642" spans="1:17" hidden="1" outlineLevel="2" x14ac:dyDescent="0.25">
      <c r="A642" s="46" t="s">
        <v>19</v>
      </c>
      <c r="B642" s="38" t="s">
        <v>2221</v>
      </c>
      <c r="C642" s="38" t="s">
        <v>2243</v>
      </c>
      <c r="D642" s="38" t="s">
        <v>208</v>
      </c>
      <c r="E642" s="38" t="s">
        <v>208</v>
      </c>
      <c r="F642" s="38" t="s">
        <v>2244</v>
      </c>
      <c r="G642" s="40">
        <v>67399</v>
      </c>
      <c r="H642" s="38" t="s">
        <v>208</v>
      </c>
      <c r="I642" s="38" t="s">
        <v>208</v>
      </c>
      <c r="J642" s="38" t="s">
        <v>2245</v>
      </c>
      <c r="K642" s="38" t="s">
        <v>2245</v>
      </c>
      <c r="L642" s="38" t="s">
        <v>208</v>
      </c>
      <c r="M642" s="39">
        <v>24.99</v>
      </c>
      <c r="N642" s="39" t="s">
        <v>208</v>
      </c>
      <c r="O642" s="39"/>
      <c r="Q642" s="48"/>
    </row>
    <row r="643" spans="1:17" hidden="1" outlineLevel="2" x14ac:dyDescent="0.25">
      <c r="A643" s="46" t="s">
        <v>19</v>
      </c>
      <c r="B643" s="38" t="s">
        <v>2246</v>
      </c>
      <c r="C643" s="38" t="s">
        <v>2247</v>
      </c>
      <c r="D643" s="38" t="s">
        <v>208</v>
      </c>
      <c r="E643" s="38" t="s">
        <v>208</v>
      </c>
      <c r="F643" s="38" t="s">
        <v>2248</v>
      </c>
      <c r="G643" s="40">
        <v>40517</v>
      </c>
      <c r="H643" s="38" t="s">
        <v>208</v>
      </c>
      <c r="I643" s="38" t="s">
        <v>208</v>
      </c>
      <c r="J643" s="38" t="s">
        <v>2249</v>
      </c>
      <c r="K643" s="38" t="s">
        <v>2249</v>
      </c>
      <c r="L643" s="38" t="s">
        <v>208</v>
      </c>
      <c r="M643" s="39">
        <v>10.7</v>
      </c>
      <c r="N643" s="39" t="s">
        <v>208</v>
      </c>
      <c r="O643" s="39"/>
      <c r="Q643" s="48"/>
    </row>
    <row r="644" spans="1:17" hidden="1" outlineLevel="2" x14ac:dyDescent="0.25">
      <c r="A644" s="46" t="s">
        <v>19</v>
      </c>
      <c r="B644" s="38" t="s">
        <v>2246</v>
      </c>
      <c r="C644" s="38" t="s">
        <v>2250</v>
      </c>
      <c r="D644" s="38" t="s">
        <v>208</v>
      </c>
      <c r="E644" s="38" t="s">
        <v>208</v>
      </c>
      <c r="F644" s="38" t="s">
        <v>2251</v>
      </c>
      <c r="G644" s="40">
        <v>40520</v>
      </c>
      <c r="H644" s="38" t="s">
        <v>208</v>
      </c>
      <c r="I644" s="38" t="s">
        <v>208</v>
      </c>
      <c r="J644" s="38" t="s">
        <v>2252</v>
      </c>
      <c r="K644" s="38" t="s">
        <v>2252</v>
      </c>
      <c r="L644" s="38" t="s">
        <v>208</v>
      </c>
      <c r="M644" s="39">
        <v>5.61</v>
      </c>
      <c r="N644" s="39" t="s">
        <v>208</v>
      </c>
      <c r="O644" s="39"/>
      <c r="Q644" s="48"/>
    </row>
    <row r="645" spans="1:17" hidden="1" outlineLevel="2" x14ac:dyDescent="0.25">
      <c r="A645" s="46" t="s">
        <v>19</v>
      </c>
      <c r="B645" s="38" t="s">
        <v>2246</v>
      </c>
      <c r="C645" s="38" t="s">
        <v>2253</v>
      </c>
      <c r="D645" s="38" t="s">
        <v>208</v>
      </c>
      <c r="E645" s="38" t="s">
        <v>208</v>
      </c>
      <c r="F645" s="38" t="s">
        <v>2254</v>
      </c>
      <c r="G645" s="40">
        <v>4158</v>
      </c>
      <c r="H645" s="38" t="s">
        <v>208</v>
      </c>
      <c r="I645" s="38" t="s">
        <v>208</v>
      </c>
      <c r="J645" s="38" t="s">
        <v>2255</v>
      </c>
      <c r="K645" s="38" t="s">
        <v>2255</v>
      </c>
      <c r="L645" s="38" t="s">
        <v>208</v>
      </c>
      <c r="M645" s="39">
        <v>2.68</v>
      </c>
      <c r="N645" s="39" t="s">
        <v>208</v>
      </c>
      <c r="O645" s="39"/>
      <c r="Q645" s="48"/>
    </row>
    <row r="646" spans="1:17" hidden="1" outlineLevel="2" x14ac:dyDescent="0.25">
      <c r="A646" s="46" t="s">
        <v>19</v>
      </c>
      <c r="B646" s="38" t="s">
        <v>2246</v>
      </c>
      <c r="C646" s="38" t="s">
        <v>2256</v>
      </c>
      <c r="D646" s="38" t="s">
        <v>208</v>
      </c>
      <c r="E646" s="38" t="s">
        <v>208</v>
      </c>
      <c r="F646" s="38" t="s">
        <v>2257</v>
      </c>
      <c r="G646" s="40">
        <v>8871</v>
      </c>
      <c r="H646" s="38" t="s">
        <v>208</v>
      </c>
      <c r="I646" s="38" t="s">
        <v>208</v>
      </c>
      <c r="J646" s="38" t="s">
        <v>2258</v>
      </c>
      <c r="K646" s="38" t="s">
        <v>2258</v>
      </c>
      <c r="L646" s="38" t="s">
        <v>208</v>
      </c>
      <c r="M646" s="39">
        <v>118.19</v>
      </c>
      <c r="N646" s="39" t="s">
        <v>208</v>
      </c>
      <c r="O646" s="39"/>
      <c r="Q646" s="48"/>
    </row>
    <row r="647" spans="1:17" hidden="1" outlineLevel="2" x14ac:dyDescent="0.25">
      <c r="A647" s="46" t="s">
        <v>19</v>
      </c>
      <c r="B647" s="38" t="s">
        <v>2246</v>
      </c>
      <c r="C647" s="38" t="s">
        <v>2259</v>
      </c>
      <c r="D647" s="38" t="s">
        <v>208</v>
      </c>
      <c r="E647" s="38" t="s">
        <v>208</v>
      </c>
      <c r="F647" s="38" t="s">
        <v>2260</v>
      </c>
      <c r="G647" s="40">
        <v>269656</v>
      </c>
      <c r="H647" s="38" t="s">
        <v>208</v>
      </c>
      <c r="I647" s="38" t="s">
        <v>208</v>
      </c>
      <c r="J647" s="38" t="s">
        <v>2261</v>
      </c>
      <c r="K647" s="38" t="s">
        <v>2261</v>
      </c>
      <c r="L647" s="38" t="s">
        <v>208</v>
      </c>
      <c r="M647" s="39">
        <v>16.43</v>
      </c>
      <c r="N647" s="39" t="s">
        <v>208</v>
      </c>
      <c r="O647" s="39"/>
      <c r="Q647" s="48"/>
    </row>
    <row r="648" spans="1:17" hidden="1" outlineLevel="2" x14ac:dyDescent="0.25">
      <c r="A648" s="46" t="s">
        <v>19</v>
      </c>
      <c r="B648" s="38" t="s">
        <v>2262</v>
      </c>
      <c r="C648" s="38" t="s">
        <v>2263</v>
      </c>
      <c r="D648" s="38" t="s">
        <v>208</v>
      </c>
      <c r="E648" s="38" t="s">
        <v>208</v>
      </c>
      <c r="F648" s="38" t="s">
        <v>2264</v>
      </c>
      <c r="G648" s="40">
        <v>564</v>
      </c>
      <c r="H648" s="38" t="s">
        <v>208</v>
      </c>
      <c r="I648" s="38" t="s">
        <v>208</v>
      </c>
      <c r="J648" s="38" t="s">
        <v>2265</v>
      </c>
      <c r="K648" s="38" t="s">
        <v>2265</v>
      </c>
      <c r="L648" s="38" t="s">
        <v>208</v>
      </c>
      <c r="M648" s="39">
        <v>6.12</v>
      </c>
      <c r="N648" s="39" t="s">
        <v>208</v>
      </c>
      <c r="O648" s="39"/>
      <c r="Q648" s="48"/>
    </row>
    <row r="649" spans="1:17" hidden="1" outlineLevel="2" x14ac:dyDescent="0.25">
      <c r="A649" s="46" t="s">
        <v>19</v>
      </c>
      <c r="B649" s="38" t="s">
        <v>2262</v>
      </c>
      <c r="C649" s="38" t="s">
        <v>2266</v>
      </c>
      <c r="D649" s="38" t="s">
        <v>208</v>
      </c>
      <c r="E649" s="38" t="s">
        <v>208</v>
      </c>
      <c r="F649" s="38" t="s">
        <v>2267</v>
      </c>
      <c r="G649" s="40">
        <v>8883</v>
      </c>
      <c r="H649" s="38" t="s">
        <v>208</v>
      </c>
      <c r="I649" s="38" t="s">
        <v>208</v>
      </c>
      <c r="J649" s="38" t="s">
        <v>2268</v>
      </c>
      <c r="K649" s="38" t="s">
        <v>2268</v>
      </c>
      <c r="L649" s="38" t="s">
        <v>208</v>
      </c>
      <c r="M649" s="39">
        <v>118.19</v>
      </c>
      <c r="N649" s="39" t="s">
        <v>208</v>
      </c>
      <c r="O649" s="39"/>
      <c r="Q649" s="48"/>
    </row>
    <row r="650" spans="1:17" hidden="1" outlineLevel="2" x14ac:dyDescent="0.25">
      <c r="A650" s="46" t="s">
        <v>19</v>
      </c>
      <c r="B650" s="38" t="s">
        <v>2262</v>
      </c>
      <c r="C650" s="38" t="s">
        <v>2269</v>
      </c>
      <c r="D650" s="38" t="s">
        <v>208</v>
      </c>
      <c r="E650" s="38" t="s">
        <v>208</v>
      </c>
      <c r="F650" s="38" t="s">
        <v>2270</v>
      </c>
      <c r="G650" s="40">
        <v>8893</v>
      </c>
      <c r="H650" s="38" t="s">
        <v>208</v>
      </c>
      <c r="I650" s="38" t="s">
        <v>208</v>
      </c>
      <c r="J650" s="38" t="s">
        <v>2271</v>
      </c>
      <c r="K650" s="38" t="s">
        <v>2271</v>
      </c>
      <c r="L650" s="38" t="s">
        <v>208</v>
      </c>
      <c r="M650" s="39">
        <v>4.41</v>
      </c>
      <c r="N650" s="39" t="s">
        <v>208</v>
      </c>
      <c r="O650" s="39"/>
      <c r="Q650" s="48"/>
    </row>
    <row r="651" spans="1:17" hidden="1" outlineLevel="2" x14ac:dyDescent="0.25">
      <c r="A651" s="46" t="s">
        <v>19</v>
      </c>
      <c r="B651" s="38" t="s">
        <v>2262</v>
      </c>
      <c r="C651" s="38" t="s">
        <v>2272</v>
      </c>
      <c r="D651" s="38" t="s">
        <v>208</v>
      </c>
      <c r="E651" s="38" t="s">
        <v>208</v>
      </c>
      <c r="F651" s="38" t="s">
        <v>2273</v>
      </c>
      <c r="G651" s="40">
        <v>8897</v>
      </c>
      <c r="H651" s="38" t="s">
        <v>208</v>
      </c>
      <c r="I651" s="38" t="s">
        <v>208</v>
      </c>
      <c r="J651" s="38" t="s">
        <v>2274</v>
      </c>
      <c r="K651" s="38" t="s">
        <v>2274</v>
      </c>
      <c r="L651" s="38" t="s">
        <v>208</v>
      </c>
      <c r="M651" s="39">
        <v>118.19</v>
      </c>
      <c r="N651" s="39" t="s">
        <v>208</v>
      </c>
      <c r="O651" s="39"/>
      <c r="Q651" s="48"/>
    </row>
    <row r="652" spans="1:17" hidden="1" outlineLevel="2" x14ac:dyDescent="0.25">
      <c r="A652" s="46" t="s">
        <v>19</v>
      </c>
      <c r="B652" s="38" t="s">
        <v>2275</v>
      </c>
      <c r="C652" s="38" t="s">
        <v>2276</v>
      </c>
      <c r="D652" s="38" t="s">
        <v>208</v>
      </c>
      <c r="E652" s="38" t="s">
        <v>208</v>
      </c>
      <c r="F652" s="38" t="s">
        <v>2277</v>
      </c>
      <c r="G652" s="40">
        <v>185</v>
      </c>
      <c r="H652" s="38" t="s">
        <v>208</v>
      </c>
      <c r="I652" s="38" t="s">
        <v>208</v>
      </c>
      <c r="J652" s="38" t="s">
        <v>2278</v>
      </c>
      <c r="K652" s="38" t="s">
        <v>2278</v>
      </c>
      <c r="L652" s="38" t="s">
        <v>208</v>
      </c>
      <c r="M652" s="39">
        <v>99.72</v>
      </c>
      <c r="N652" s="39" t="s">
        <v>208</v>
      </c>
      <c r="O652" s="39"/>
      <c r="Q652" s="48"/>
    </row>
    <row r="653" spans="1:17" hidden="1" outlineLevel="2" x14ac:dyDescent="0.25">
      <c r="A653" s="46" t="s">
        <v>19</v>
      </c>
      <c r="B653" s="38" t="s">
        <v>2275</v>
      </c>
      <c r="C653" s="38" t="s">
        <v>2279</v>
      </c>
      <c r="D653" s="38" t="s">
        <v>208</v>
      </c>
      <c r="E653" s="38" t="s">
        <v>208</v>
      </c>
      <c r="F653" s="38" t="s">
        <v>2280</v>
      </c>
      <c r="G653" s="40">
        <v>186</v>
      </c>
      <c r="H653" s="38" t="s">
        <v>208</v>
      </c>
      <c r="I653" s="38" t="s">
        <v>208</v>
      </c>
      <c r="J653" s="38" t="s">
        <v>2281</v>
      </c>
      <c r="K653" s="38" t="s">
        <v>2281</v>
      </c>
      <c r="L653" s="38" t="s">
        <v>208</v>
      </c>
      <c r="M653" s="39">
        <v>28.7</v>
      </c>
      <c r="N653" s="39" t="s">
        <v>208</v>
      </c>
      <c r="O653" s="39"/>
      <c r="Q653" s="48"/>
    </row>
    <row r="654" spans="1:17" hidden="1" outlineLevel="2" x14ac:dyDescent="0.25">
      <c r="A654" s="46" t="s">
        <v>19</v>
      </c>
      <c r="B654" s="38" t="s">
        <v>2275</v>
      </c>
      <c r="C654" s="38" t="s">
        <v>2282</v>
      </c>
      <c r="D654" s="38" t="s">
        <v>208</v>
      </c>
      <c r="E654" s="38" t="s">
        <v>208</v>
      </c>
      <c r="F654" s="38" t="s">
        <v>2283</v>
      </c>
      <c r="G654" s="40">
        <v>9</v>
      </c>
      <c r="H654" s="38" t="s">
        <v>208</v>
      </c>
      <c r="I654" s="38" t="s">
        <v>208</v>
      </c>
      <c r="J654" s="38" t="s">
        <v>2284</v>
      </c>
      <c r="K654" s="38" t="s">
        <v>2284</v>
      </c>
      <c r="L654" s="38" t="s">
        <v>208</v>
      </c>
      <c r="M654" s="39">
        <v>84.4</v>
      </c>
      <c r="N654" s="39" t="s">
        <v>208</v>
      </c>
      <c r="O654" s="39"/>
      <c r="Q654" s="48"/>
    </row>
    <row r="655" spans="1:17" hidden="1" outlineLevel="2" x14ac:dyDescent="0.25">
      <c r="A655" s="46" t="s">
        <v>19</v>
      </c>
      <c r="B655" s="38" t="s">
        <v>2275</v>
      </c>
      <c r="C655" s="38" t="s">
        <v>2285</v>
      </c>
      <c r="D655" s="38" t="s">
        <v>208</v>
      </c>
      <c r="E655" s="38" t="s">
        <v>208</v>
      </c>
      <c r="F655" s="38" t="s">
        <v>2286</v>
      </c>
      <c r="G655" s="40">
        <v>10</v>
      </c>
      <c r="H655" s="38" t="s">
        <v>208</v>
      </c>
      <c r="I655" s="38" t="s">
        <v>208</v>
      </c>
      <c r="J655" s="38" t="s">
        <v>2287</v>
      </c>
      <c r="K655" s="38" t="s">
        <v>2287</v>
      </c>
      <c r="L655" s="38" t="s">
        <v>208</v>
      </c>
      <c r="M655" s="39">
        <v>133.03</v>
      </c>
      <c r="N655" s="39" t="s">
        <v>208</v>
      </c>
      <c r="O655" s="39"/>
      <c r="Q655" s="48"/>
    </row>
    <row r="656" spans="1:17" hidden="1" outlineLevel="2" x14ac:dyDescent="0.25">
      <c r="A656" s="46" t="s">
        <v>19</v>
      </c>
      <c r="B656" s="38" t="s">
        <v>2275</v>
      </c>
      <c r="C656" s="38" t="s">
        <v>2288</v>
      </c>
      <c r="D656" s="38" t="s">
        <v>208</v>
      </c>
      <c r="E656" s="38" t="s">
        <v>208</v>
      </c>
      <c r="F656" s="38" t="s">
        <v>2289</v>
      </c>
      <c r="G656" s="40">
        <v>166585</v>
      </c>
      <c r="H656" s="38" t="s">
        <v>208</v>
      </c>
      <c r="I656" s="38" t="s">
        <v>208</v>
      </c>
      <c r="J656" s="38" t="s">
        <v>2290</v>
      </c>
      <c r="K656" s="38" t="s">
        <v>2290</v>
      </c>
      <c r="L656" s="38" t="s">
        <v>208</v>
      </c>
      <c r="M656" s="39">
        <v>0.75</v>
      </c>
      <c r="N656" s="39" t="s">
        <v>208</v>
      </c>
      <c r="O656" s="39"/>
      <c r="Q656" s="48"/>
    </row>
    <row r="657" spans="1:17" hidden="1" outlineLevel="2" x14ac:dyDescent="0.25">
      <c r="A657" s="46" t="s">
        <v>19</v>
      </c>
      <c r="B657" s="38" t="s">
        <v>2291</v>
      </c>
      <c r="C657" s="38" t="s">
        <v>2292</v>
      </c>
      <c r="D657" s="38" t="s">
        <v>208</v>
      </c>
      <c r="E657" s="38" t="s">
        <v>208</v>
      </c>
      <c r="F657" s="38" t="s">
        <v>2293</v>
      </c>
      <c r="G657" s="40">
        <v>8953</v>
      </c>
      <c r="H657" s="38" t="s">
        <v>208</v>
      </c>
      <c r="I657" s="38" t="s">
        <v>208</v>
      </c>
      <c r="J657" s="38" t="s">
        <v>2294</v>
      </c>
      <c r="K657" s="38" t="s">
        <v>2294</v>
      </c>
      <c r="L657" s="38" t="s">
        <v>208</v>
      </c>
      <c r="M657" s="39">
        <v>118.19</v>
      </c>
      <c r="N657" s="39" t="s">
        <v>208</v>
      </c>
      <c r="O657" s="39"/>
      <c r="Q657" s="48"/>
    </row>
    <row r="658" spans="1:17" hidden="1" outlineLevel="2" x14ac:dyDescent="0.25">
      <c r="A658" s="46" t="s">
        <v>19</v>
      </c>
      <c r="B658" s="38" t="s">
        <v>2291</v>
      </c>
      <c r="C658" s="38" t="s">
        <v>2295</v>
      </c>
      <c r="D658" s="38" t="s">
        <v>208</v>
      </c>
      <c r="E658" s="38" t="s">
        <v>208</v>
      </c>
      <c r="F658" s="38" t="s">
        <v>2296</v>
      </c>
      <c r="G658" s="40">
        <v>261072</v>
      </c>
      <c r="H658" s="38" t="s">
        <v>208</v>
      </c>
      <c r="I658" s="38" t="s">
        <v>208</v>
      </c>
      <c r="J658" s="38" t="s">
        <v>2297</v>
      </c>
      <c r="K658" s="38" t="s">
        <v>2297</v>
      </c>
      <c r="L658" s="38" t="s">
        <v>208</v>
      </c>
      <c r="M658" s="39">
        <v>1.41</v>
      </c>
      <c r="N658" s="39" t="s">
        <v>208</v>
      </c>
      <c r="O658" s="39"/>
      <c r="Q658" s="48"/>
    </row>
    <row r="659" spans="1:17" hidden="1" outlineLevel="2" x14ac:dyDescent="0.25">
      <c r="A659" s="46" t="s">
        <v>19</v>
      </c>
      <c r="B659" s="38" t="s">
        <v>2291</v>
      </c>
      <c r="C659" s="38" t="s">
        <v>2298</v>
      </c>
      <c r="D659" s="38" t="s">
        <v>208</v>
      </c>
      <c r="E659" s="38" t="s">
        <v>208</v>
      </c>
      <c r="F659" s="38" t="s">
        <v>2299</v>
      </c>
      <c r="G659" s="40">
        <v>1926</v>
      </c>
      <c r="H659" s="38" t="s">
        <v>208</v>
      </c>
      <c r="I659" s="38" t="s">
        <v>208</v>
      </c>
      <c r="J659" s="38" t="s">
        <v>2300</v>
      </c>
      <c r="K659" s="38" t="s">
        <v>2300</v>
      </c>
      <c r="L659" s="38" t="s">
        <v>208</v>
      </c>
      <c r="M659" s="39">
        <v>9.9600000000000009</v>
      </c>
      <c r="N659" s="39" t="s">
        <v>208</v>
      </c>
      <c r="O659" s="39"/>
      <c r="Q659" s="48"/>
    </row>
    <row r="660" spans="1:17" hidden="1" outlineLevel="2" x14ac:dyDescent="0.25">
      <c r="A660" s="46" t="s">
        <v>19</v>
      </c>
      <c r="B660" s="38" t="s">
        <v>2301</v>
      </c>
      <c r="C660" s="38" t="s">
        <v>2302</v>
      </c>
      <c r="D660" s="38" t="s">
        <v>208</v>
      </c>
      <c r="E660" s="38" t="s">
        <v>208</v>
      </c>
      <c r="F660" s="38" t="s">
        <v>2303</v>
      </c>
      <c r="G660" s="40">
        <v>8969</v>
      </c>
      <c r="H660" s="38" t="s">
        <v>208</v>
      </c>
      <c r="I660" s="38" t="s">
        <v>208</v>
      </c>
      <c r="J660" s="38" t="s">
        <v>2304</v>
      </c>
      <c r="K660" s="38" t="s">
        <v>2304</v>
      </c>
      <c r="L660" s="38" t="s">
        <v>208</v>
      </c>
      <c r="M660" s="39">
        <v>118.19</v>
      </c>
      <c r="N660" s="39" t="s">
        <v>208</v>
      </c>
      <c r="O660" s="39"/>
      <c r="Q660" s="48"/>
    </row>
    <row r="661" spans="1:17" hidden="1" outlineLevel="2" x14ac:dyDescent="0.25">
      <c r="A661" s="46" t="s">
        <v>19</v>
      </c>
      <c r="B661" s="38" t="s">
        <v>2301</v>
      </c>
      <c r="C661" s="38" t="s">
        <v>2305</v>
      </c>
      <c r="D661" s="38" t="s">
        <v>208</v>
      </c>
      <c r="E661" s="38" t="s">
        <v>208</v>
      </c>
      <c r="F661" s="38" t="s">
        <v>2306</v>
      </c>
      <c r="G661" s="40">
        <v>8981</v>
      </c>
      <c r="H661" s="38" t="s">
        <v>208</v>
      </c>
      <c r="I661" s="38" t="s">
        <v>208</v>
      </c>
      <c r="J661" s="38" t="s">
        <v>2307</v>
      </c>
      <c r="K661" s="38" t="s">
        <v>2307</v>
      </c>
      <c r="L661" s="38" t="s">
        <v>208</v>
      </c>
      <c r="M661" s="39">
        <v>51.73</v>
      </c>
      <c r="N661" s="39" t="s">
        <v>208</v>
      </c>
      <c r="O661" s="39"/>
      <c r="Q661" s="48"/>
    </row>
    <row r="662" spans="1:17" hidden="1" outlineLevel="2" x14ac:dyDescent="0.25">
      <c r="A662" s="46" t="s">
        <v>19</v>
      </c>
      <c r="B662" s="38" t="s">
        <v>2301</v>
      </c>
      <c r="C662" s="38" t="s">
        <v>2308</v>
      </c>
      <c r="D662" s="38" t="s">
        <v>208</v>
      </c>
      <c r="E662" s="38" t="s">
        <v>208</v>
      </c>
      <c r="F662" s="38" t="s">
        <v>2309</v>
      </c>
      <c r="G662" s="40">
        <v>38996</v>
      </c>
      <c r="H662" s="38" t="s">
        <v>208</v>
      </c>
      <c r="I662" s="38" t="s">
        <v>208</v>
      </c>
      <c r="J662" s="38" t="s">
        <v>2310</v>
      </c>
      <c r="K662" s="38" t="s">
        <v>2310</v>
      </c>
      <c r="L662" s="38" t="s">
        <v>208</v>
      </c>
      <c r="M662" s="39">
        <v>43.22</v>
      </c>
      <c r="N662" s="39" t="s">
        <v>208</v>
      </c>
      <c r="O662" s="39"/>
      <c r="Q662" s="48"/>
    </row>
    <row r="663" spans="1:17" hidden="1" outlineLevel="2" x14ac:dyDescent="0.25">
      <c r="A663" s="46" t="s">
        <v>19</v>
      </c>
      <c r="B663" s="38" t="s">
        <v>2301</v>
      </c>
      <c r="C663" s="38" t="s">
        <v>2311</v>
      </c>
      <c r="D663" s="38" t="s">
        <v>208</v>
      </c>
      <c r="E663" s="38" t="s">
        <v>208</v>
      </c>
      <c r="F663" s="38" t="s">
        <v>2312</v>
      </c>
      <c r="G663" s="40">
        <v>3655</v>
      </c>
      <c r="H663" s="38" t="s">
        <v>208</v>
      </c>
      <c r="I663" s="38" t="s">
        <v>208</v>
      </c>
      <c r="J663" s="38" t="s">
        <v>2313</v>
      </c>
      <c r="K663" s="38" t="s">
        <v>2313</v>
      </c>
      <c r="L663" s="38" t="s">
        <v>208</v>
      </c>
      <c r="M663" s="39">
        <v>6.6</v>
      </c>
      <c r="N663" s="39" t="s">
        <v>208</v>
      </c>
      <c r="O663" s="39"/>
      <c r="Q663" s="48"/>
    </row>
    <row r="664" spans="1:17" hidden="1" outlineLevel="2" x14ac:dyDescent="0.25">
      <c r="A664" s="46" t="s">
        <v>19</v>
      </c>
      <c r="B664" s="38" t="s">
        <v>2314</v>
      </c>
      <c r="C664" s="38" t="s">
        <v>2315</v>
      </c>
      <c r="D664" s="38" t="s">
        <v>208</v>
      </c>
      <c r="E664" s="38" t="s">
        <v>208</v>
      </c>
      <c r="F664" s="38" t="s">
        <v>2316</v>
      </c>
      <c r="G664" s="40">
        <v>9856</v>
      </c>
      <c r="H664" s="38" t="s">
        <v>208</v>
      </c>
      <c r="I664" s="38" t="s">
        <v>208</v>
      </c>
      <c r="J664" s="38" t="s">
        <v>2317</v>
      </c>
      <c r="K664" s="38" t="s">
        <v>2317</v>
      </c>
      <c r="L664" s="38" t="s">
        <v>208</v>
      </c>
      <c r="M664" s="39">
        <v>0.8</v>
      </c>
      <c r="N664" s="39" t="s">
        <v>208</v>
      </c>
      <c r="O664" s="39"/>
      <c r="Q664" s="48"/>
    </row>
    <row r="665" spans="1:17" hidden="1" outlineLevel="2" x14ac:dyDescent="0.25">
      <c r="A665" s="46" t="s">
        <v>19</v>
      </c>
      <c r="B665" s="38" t="s">
        <v>2314</v>
      </c>
      <c r="C665" s="38" t="s">
        <v>2318</v>
      </c>
      <c r="D665" s="38" t="s">
        <v>208</v>
      </c>
      <c r="E665" s="38" t="s">
        <v>208</v>
      </c>
      <c r="F665" s="38" t="s">
        <v>2319</v>
      </c>
      <c r="G665" s="40">
        <v>8994</v>
      </c>
      <c r="H665" s="38" t="s">
        <v>208</v>
      </c>
      <c r="I665" s="38" t="s">
        <v>208</v>
      </c>
      <c r="J665" s="38" t="s">
        <v>2320</v>
      </c>
      <c r="K665" s="38" t="s">
        <v>2320</v>
      </c>
      <c r="L665" s="38" t="s">
        <v>208</v>
      </c>
      <c r="M665" s="39">
        <v>122.87</v>
      </c>
      <c r="N665" s="39" t="s">
        <v>208</v>
      </c>
      <c r="O665" s="39"/>
      <c r="Q665" s="48"/>
    </row>
    <row r="666" spans="1:17" hidden="1" outlineLevel="2" x14ac:dyDescent="0.25">
      <c r="A666" s="46" t="s">
        <v>19</v>
      </c>
      <c r="B666" s="38" t="s">
        <v>2314</v>
      </c>
      <c r="C666" s="38" t="s">
        <v>2321</v>
      </c>
      <c r="D666" s="38" t="s">
        <v>208</v>
      </c>
      <c r="E666" s="38" t="s">
        <v>208</v>
      </c>
      <c r="F666" s="38" t="s">
        <v>2322</v>
      </c>
      <c r="G666" s="40">
        <v>9002</v>
      </c>
      <c r="H666" s="38" t="s">
        <v>208</v>
      </c>
      <c r="I666" s="38" t="s">
        <v>208</v>
      </c>
      <c r="J666" s="38" t="s">
        <v>2323</v>
      </c>
      <c r="K666" s="38" t="s">
        <v>2323</v>
      </c>
      <c r="L666" s="38" t="s">
        <v>208</v>
      </c>
      <c r="M666" s="39">
        <v>127.57</v>
      </c>
      <c r="N666" s="39" t="s">
        <v>208</v>
      </c>
      <c r="O666" s="39"/>
      <c r="Q666" s="48"/>
    </row>
    <row r="667" spans="1:17" hidden="1" outlineLevel="2" x14ac:dyDescent="0.25">
      <c r="A667" s="46" t="s">
        <v>19</v>
      </c>
      <c r="B667" s="38" t="s">
        <v>2324</v>
      </c>
      <c r="C667" s="38" t="s">
        <v>2325</v>
      </c>
      <c r="D667" s="38" t="s">
        <v>208</v>
      </c>
      <c r="E667" s="38" t="s">
        <v>208</v>
      </c>
      <c r="F667" s="38" t="s">
        <v>2326</v>
      </c>
      <c r="G667" s="40">
        <v>110</v>
      </c>
      <c r="H667" s="38" t="s">
        <v>208</v>
      </c>
      <c r="I667" s="38" t="s">
        <v>208</v>
      </c>
      <c r="J667" s="38" t="s">
        <v>2327</v>
      </c>
      <c r="K667" s="38" t="s">
        <v>2327</v>
      </c>
      <c r="L667" s="38" t="s">
        <v>208</v>
      </c>
      <c r="M667" s="39">
        <v>23.28</v>
      </c>
      <c r="N667" s="39" t="s">
        <v>208</v>
      </c>
      <c r="O667" s="39"/>
      <c r="Q667" s="48"/>
    </row>
    <row r="668" spans="1:17" hidden="1" outlineLevel="2" x14ac:dyDescent="0.25">
      <c r="A668" s="46" t="s">
        <v>19</v>
      </c>
      <c r="B668" s="38" t="s">
        <v>2324</v>
      </c>
      <c r="C668" s="38" t="s">
        <v>2328</v>
      </c>
      <c r="D668" s="38" t="s">
        <v>208</v>
      </c>
      <c r="E668" s="38" t="s">
        <v>208</v>
      </c>
      <c r="F668" s="38" t="s">
        <v>2329</v>
      </c>
      <c r="G668" s="40">
        <v>139761</v>
      </c>
      <c r="H668" s="38" t="s">
        <v>208</v>
      </c>
      <c r="I668" s="38" t="s">
        <v>208</v>
      </c>
      <c r="J668" s="38" t="s">
        <v>2330</v>
      </c>
      <c r="K668" s="38" t="s">
        <v>2330</v>
      </c>
      <c r="L668" s="38" t="s">
        <v>208</v>
      </c>
      <c r="M668" s="39">
        <v>3</v>
      </c>
      <c r="N668" s="39" t="s">
        <v>208</v>
      </c>
      <c r="O668" s="39"/>
      <c r="Q668" s="48"/>
    </row>
    <row r="669" spans="1:17" hidden="1" outlineLevel="2" x14ac:dyDescent="0.25">
      <c r="A669" s="46" t="s">
        <v>19</v>
      </c>
      <c r="B669" s="38" t="s">
        <v>2324</v>
      </c>
      <c r="C669" s="38" t="s">
        <v>2331</v>
      </c>
      <c r="D669" s="38" t="s">
        <v>208</v>
      </c>
      <c r="E669" s="38" t="s">
        <v>208</v>
      </c>
      <c r="F669" s="38" t="s">
        <v>2332</v>
      </c>
      <c r="G669" s="40">
        <v>9028</v>
      </c>
      <c r="H669" s="38" t="s">
        <v>208</v>
      </c>
      <c r="I669" s="38" t="s">
        <v>208</v>
      </c>
      <c r="J669" s="38" t="s">
        <v>2333</v>
      </c>
      <c r="K669" s="38" t="s">
        <v>2333</v>
      </c>
      <c r="L669" s="38" t="s">
        <v>208</v>
      </c>
      <c r="M669" s="39">
        <v>5.0599999999999996</v>
      </c>
      <c r="N669" s="39" t="s">
        <v>208</v>
      </c>
      <c r="O669" s="39"/>
      <c r="Q669" s="48"/>
    </row>
    <row r="670" spans="1:17" hidden="1" outlineLevel="2" x14ac:dyDescent="0.25">
      <c r="A670" s="46" t="s">
        <v>19</v>
      </c>
      <c r="B670" s="38" t="s">
        <v>2324</v>
      </c>
      <c r="C670" s="38" t="s">
        <v>2334</v>
      </c>
      <c r="D670" s="38" t="s">
        <v>208</v>
      </c>
      <c r="E670" s="38" t="s">
        <v>208</v>
      </c>
      <c r="F670" s="38" t="s">
        <v>2335</v>
      </c>
      <c r="G670" s="40">
        <v>9031</v>
      </c>
      <c r="H670" s="38" t="s">
        <v>208</v>
      </c>
      <c r="I670" s="38" t="s">
        <v>208</v>
      </c>
      <c r="J670" s="38" t="s">
        <v>2336</v>
      </c>
      <c r="K670" s="38" t="s">
        <v>2336</v>
      </c>
      <c r="L670" s="38" t="s">
        <v>208</v>
      </c>
      <c r="M670" s="39">
        <v>29.3</v>
      </c>
      <c r="N670" s="39" t="s">
        <v>208</v>
      </c>
      <c r="O670" s="39"/>
      <c r="Q670" s="48"/>
    </row>
    <row r="671" spans="1:17" hidden="1" outlineLevel="2" x14ac:dyDescent="0.25">
      <c r="A671" s="46" t="s">
        <v>19</v>
      </c>
      <c r="B671" s="38" t="s">
        <v>2324</v>
      </c>
      <c r="C671" s="38" t="s">
        <v>2337</v>
      </c>
      <c r="D671" s="38" t="s">
        <v>208</v>
      </c>
      <c r="E671" s="38" t="s">
        <v>208</v>
      </c>
      <c r="F671" s="38" t="s">
        <v>2338</v>
      </c>
      <c r="G671" s="40">
        <v>566</v>
      </c>
      <c r="H671" s="38" t="s">
        <v>208</v>
      </c>
      <c r="I671" s="38" t="s">
        <v>208</v>
      </c>
      <c r="J671" s="38" t="s">
        <v>2339</v>
      </c>
      <c r="K671" s="38" t="s">
        <v>2339</v>
      </c>
      <c r="L671" s="38" t="s">
        <v>208</v>
      </c>
      <c r="M671" s="39">
        <v>6.49</v>
      </c>
      <c r="N671" s="39" t="s">
        <v>208</v>
      </c>
      <c r="O671" s="39"/>
      <c r="Q671" s="48"/>
    </row>
    <row r="672" spans="1:17" hidden="1" outlineLevel="2" x14ac:dyDescent="0.25">
      <c r="A672" s="46" t="s">
        <v>19</v>
      </c>
      <c r="B672" s="38" t="s">
        <v>2340</v>
      </c>
      <c r="C672" s="38" t="s">
        <v>2341</v>
      </c>
      <c r="D672" s="38" t="s">
        <v>208</v>
      </c>
      <c r="E672" s="38" t="s">
        <v>208</v>
      </c>
      <c r="F672" s="38" t="s">
        <v>2342</v>
      </c>
      <c r="G672" s="40">
        <v>1930</v>
      </c>
      <c r="H672" s="38" t="s">
        <v>208</v>
      </c>
      <c r="I672" s="38" t="s">
        <v>208</v>
      </c>
      <c r="J672" s="38" t="s">
        <v>2343</v>
      </c>
      <c r="K672" s="38" t="s">
        <v>2343</v>
      </c>
      <c r="L672" s="38" t="s">
        <v>208</v>
      </c>
      <c r="M672" s="39">
        <v>9.9600000000000009</v>
      </c>
      <c r="N672" s="39" t="s">
        <v>208</v>
      </c>
      <c r="O672" s="39"/>
      <c r="Q672" s="48"/>
    </row>
    <row r="673" spans="1:17" hidden="1" outlineLevel="2" x14ac:dyDescent="0.25">
      <c r="A673" s="46" t="s">
        <v>19</v>
      </c>
      <c r="B673" s="38" t="s">
        <v>2340</v>
      </c>
      <c r="C673" s="38" t="s">
        <v>2344</v>
      </c>
      <c r="D673" s="38" t="s">
        <v>208</v>
      </c>
      <c r="E673" s="38" t="s">
        <v>208</v>
      </c>
      <c r="F673" s="38" t="s">
        <v>2345</v>
      </c>
      <c r="G673" s="40">
        <v>197</v>
      </c>
      <c r="H673" s="38" t="s">
        <v>208</v>
      </c>
      <c r="I673" s="38" t="s">
        <v>208</v>
      </c>
      <c r="J673" s="38" t="s">
        <v>2346</v>
      </c>
      <c r="K673" s="38" t="s">
        <v>2346</v>
      </c>
      <c r="L673" s="38" t="s">
        <v>208</v>
      </c>
      <c r="M673" s="39">
        <v>179.93</v>
      </c>
      <c r="N673" s="39" t="s">
        <v>208</v>
      </c>
      <c r="O673" s="39"/>
      <c r="Q673" s="48"/>
    </row>
    <row r="674" spans="1:17" hidden="1" outlineLevel="2" x14ac:dyDescent="0.25">
      <c r="A674" s="46" t="s">
        <v>19</v>
      </c>
      <c r="B674" s="38" t="s">
        <v>2340</v>
      </c>
      <c r="C674" s="38" t="s">
        <v>2347</v>
      </c>
      <c r="D674" s="38" t="s">
        <v>208</v>
      </c>
      <c r="E674" s="38" t="s">
        <v>208</v>
      </c>
      <c r="F674" s="38" t="s">
        <v>2348</v>
      </c>
      <c r="G674" s="40">
        <v>9066</v>
      </c>
      <c r="H674" s="38" t="s">
        <v>208</v>
      </c>
      <c r="I674" s="38" t="s">
        <v>208</v>
      </c>
      <c r="J674" s="38" t="s">
        <v>2349</v>
      </c>
      <c r="K674" s="38" t="s">
        <v>2349</v>
      </c>
      <c r="L674" s="38" t="s">
        <v>208</v>
      </c>
      <c r="M674" s="39">
        <v>118.19</v>
      </c>
      <c r="N674" s="39" t="s">
        <v>208</v>
      </c>
      <c r="O674" s="39"/>
      <c r="Q674" s="48"/>
    </row>
    <row r="675" spans="1:17" hidden="1" outlineLevel="2" x14ac:dyDescent="0.25">
      <c r="A675" s="46" t="s">
        <v>19</v>
      </c>
      <c r="B675" s="38" t="s">
        <v>2340</v>
      </c>
      <c r="C675" s="38" t="s">
        <v>2350</v>
      </c>
      <c r="D675" s="38" t="s">
        <v>208</v>
      </c>
      <c r="E675" s="38" t="s">
        <v>208</v>
      </c>
      <c r="F675" s="38" t="s">
        <v>2351</v>
      </c>
      <c r="G675" s="40">
        <v>290134</v>
      </c>
      <c r="H675" s="38" t="s">
        <v>208</v>
      </c>
      <c r="I675" s="38" t="s">
        <v>208</v>
      </c>
      <c r="J675" s="38" t="s">
        <v>2352</v>
      </c>
      <c r="K675" s="38" t="s">
        <v>2352</v>
      </c>
      <c r="L675" s="38" t="s">
        <v>208</v>
      </c>
      <c r="M675" s="39">
        <v>1.25</v>
      </c>
      <c r="N675" s="39" t="s">
        <v>208</v>
      </c>
      <c r="O675" s="39"/>
      <c r="Q675" s="48"/>
    </row>
    <row r="676" spans="1:17" hidden="1" outlineLevel="2" x14ac:dyDescent="0.25">
      <c r="A676" s="46" t="s">
        <v>19</v>
      </c>
      <c r="B676" s="38" t="s">
        <v>2353</v>
      </c>
      <c r="C676" s="38" t="s">
        <v>2354</v>
      </c>
      <c r="D676" s="38" t="s">
        <v>208</v>
      </c>
      <c r="E676" s="38" t="s">
        <v>208</v>
      </c>
      <c r="F676" s="38" t="s">
        <v>2355</v>
      </c>
      <c r="G676" s="40">
        <v>9078</v>
      </c>
      <c r="H676" s="38" t="s">
        <v>208</v>
      </c>
      <c r="I676" s="38" t="s">
        <v>208</v>
      </c>
      <c r="J676" s="38" t="s">
        <v>2356</v>
      </c>
      <c r="K676" s="38" t="s">
        <v>2356</v>
      </c>
      <c r="L676" s="38" t="s">
        <v>208</v>
      </c>
      <c r="M676" s="39">
        <v>118.19</v>
      </c>
      <c r="N676" s="39" t="s">
        <v>208</v>
      </c>
      <c r="O676" s="39"/>
      <c r="Q676" s="48"/>
    </row>
    <row r="677" spans="1:17" hidden="1" outlineLevel="2" x14ac:dyDescent="0.25">
      <c r="A677" s="46" t="s">
        <v>19</v>
      </c>
      <c r="B677" s="38" t="s">
        <v>2353</v>
      </c>
      <c r="C677" s="38" t="s">
        <v>2357</v>
      </c>
      <c r="D677" s="38" t="s">
        <v>208</v>
      </c>
      <c r="E677" s="38" t="s">
        <v>208</v>
      </c>
      <c r="F677" s="38" t="s">
        <v>2358</v>
      </c>
      <c r="G677" s="40">
        <v>9092</v>
      </c>
      <c r="H677" s="38" t="s">
        <v>208</v>
      </c>
      <c r="I677" s="38" t="s">
        <v>208</v>
      </c>
      <c r="J677" s="38" t="s">
        <v>2359</v>
      </c>
      <c r="K677" s="38" t="s">
        <v>2359</v>
      </c>
      <c r="L677" s="38" t="s">
        <v>208</v>
      </c>
      <c r="M677" s="39">
        <v>122.41</v>
      </c>
      <c r="N677" s="39" t="s">
        <v>208</v>
      </c>
      <c r="O677" s="39"/>
      <c r="Q677" s="48"/>
    </row>
    <row r="678" spans="1:17" hidden="1" outlineLevel="2" x14ac:dyDescent="0.25">
      <c r="A678" s="46" t="s">
        <v>19</v>
      </c>
      <c r="B678" s="38" t="s">
        <v>2353</v>
      </c>
      <c r="C678" s="38" t="s">
        <v>2360</v>
      </c>
      <c r="D678" s="38" t="s">
        <v>208</v>
      </c>
      <c r="E678" s="38" t="s">
        <v>208</v>
      </c>
      <c r="F678" s="38" t="s">
        <v>2361</v>
      </c>
      <c r="G678" s="40">
        <v>167891</v>
      </c>
      <c r="H678" s="38" t="s">
        <v>208</v>
      </c>
      <c r="I678" s="38" t="s">
        <v>208</v>
      </c>
      <c r="J678" s="38" t="s">
        <v>2362</v>
      </c>
      <c r="K678" s="38" t="s">
        <v>2362</v>
      </c>
      <c r="L678" s="38" t="s">
        <v>208</v>
      </c>
      <c r="M678" s="39">
        <v>0.54</v>
      </c>
      <c r="N678" s="39" t="s">
        <v>208</v>
      </c>
      <c r="O678" s="39"/>
      <c r="Q678" s="48"/>
    </row>
    <row r="679" spans="1:17" hidden="1" outlineLevel="2" x14ac:dyDescent="0.25">
      <c r="A679" s="46" t="s">
        <v>19</v>
      </c>
      <c r="B679" s="38" t="s">
        <v>2363</v>
      </c>
      <c r="C679" s="38" t="s">
        <v>2364</v>
      </c>
      <c r="D679" s="38" t="s">
        <v>208</v>
      </c>
      <c r="E679" s="38" t="s">
        <v>208</v>
      </c>
      <c r="F679" s="38" t="s">
        <v>2365</v>
      </c>
      <c r="G679" s="40">
        <v>29935</v>
      </c>
      <c r="H679" s="38" t="s">
        <v>208</v>
      </c>
      <c r="I679" s="38" t="s">
        <v>208</v>
      </c>
      <c r="J679" s="38" t="s">
        <v>2366</v>
      </c>
      <c r="K679" s="38" t="s">
        <v>2366</v>
      </c>
      <c r="L679" s="38" t="s">
        <v>208</v>
      </c>
      <c r="M679" s="39">
        <v>6.07</v>
      </c>
      <c r="N679" s="39" t="s">
        <v>208</v>
      </c>
      <c r="O679" s="39"/>
      <c r="Q679" s="48"/>
    </row>
    <row r="680" spans="1:17" hidden="1" outlineLevel="2" x14ac:dyDescent="0.25">
      <c r="A680" s="46" t="s">
        <v>19</v>
      </c>
      <c r="B680" s="38" t="s">
        <v>2363</v>
      </c>
      <c r="C680" s="38" t="s">
        <v>2367</v>
      </c>
      <c r="D680" s="38" t="s">
        <v>208</v>
      </c>
      <c r="E680" s="38" t="s">
        <v>208</v>
      </c>
      <c r="F680" s="38" t="s">
        <v>2368</v>
      </c>
      <c r="G680" s="40">
        <v>9102</v>
      </c>
      <c r="H680" s="38" t="s">
        <v>208</v>
      </c>
      <c r="I680" s="38" t="s">
        <v>208</v>
      </c>
      <c r="J680" s="38" t="s">
        <v>2369</v>
      </c>
      <c r="K680" s="38" t="s">
        <v>2369</v>
      </c>
      <c r="L680" s="38" t="s">
        <v>208</v>
      </c>
      <c r="M680" s="39">
        <v>118.19</v>
      </c>
      <c r="N680" s="39" t="s">
        <v>208</v>
      </c>
      <c r="O680" s="39"/>
      <c r="Q680" s="48"/>
    </row>
    <row r="681" spans="1:17" hidden="1" outlineLevel="2" x14ac:dyDescent="0.25">
      <c r="A681" s="46" t="s">
        <v>19</v>
      </c>
      <c r="B681" s="38" t="s">
        <v>2363</v>
      </c>
      <c r="C681" s="38" t="s">
        <v>2370</v>
      </c>
      <c r="D681" s="38" t="s">
        <v>208</v>
      </c>
      <c r="E681" s="38" t="s">
        <v>208</v>
      </c>
      <c r="F681" s="38" t="s">
        <v>2371</v>
      </c>
      <c r="G681" s="40">
        <v>9119</v>
      </c>
      <c r="H681" s="38" t="s">
        <v>208</v>
      </c>
      <c r="I681" s="38" t="s">
        <v>208</v>
      </c>
      <c r="J681" s="38" t="s">
        <v>2372</v>
      </c>
      <c r="K681" s="38" t="s">
        <v>2372</v>
      </c>
      <c r="L681" s="38" t="s">
        <v>208</v>
      </c>
      <c r="M681" s="39">
        <v>123.25</v>
      </c>
      <c r="N681" s="39" t="s">
        <v>208</v>
      </c>
      <c r="O681" s="39"/>
      <c r="Q681" s="48"/>
    </row>
    <row r="682" spans="1:17" hidden="1" outlineLevel="2" x14ac:dyDescent="0.25">
      <c r="A682" s="46" t="s">
        <v>19</v>
      </c>
      <c r="B682" s="38" t="s">
        <v>2363</v>
      </c>
      <c r="C682" s="38" t="s">
        <v>2373</v>
      </c>
      <c r="D682" s="38" t="s">
        <v>208</v>
      </c>
      <c r="E682" s="38" t="s">
        <v>208</v>
      </c>
      <c r="F682" s="38" t="s">
        <v>2374</v>
      </c>
      <c r="G682" s="40">
        <v>9120</v>
      </c>
      <c r="H682" s="38" t="s">
        <v>208</v>
      </c>
      <c r="I682" s="38" t="s">
        <v>208</v>
      </c>
      <c r="J682" s="38" t="s">
        <v>2375</v>
      </c>
      <c r="K682" s="38" t="s">
        <v>2375</v>
      </c>
      <c r="L682" s="38" t="s">
        <v>208</v>
      </c>
      <c r="M682" s="39">
        <v>52.34</v>
      </c>
      <c r="N682" s="39" t="s">
        <v>208</v>
      </c>
      <c r="O682" s="39"/>
      <c r="Q682" s="48"/>
    </row>
    <row r="683" spans="1:17" hidden="1" outlineLevel="2" x14ac:dyDescent="0.25">
      <c r="A683" s="46" t="s">
        <v>19</v>
      </c>
      <c r="B683" s="38" t="s">
        <v>2363</v>
      </c>
      <c r="C683" s="38" t="s">
        <v>2376</v>
      </c>
      <c r="D683" s="38" t="s">
        <v>208</v>
      </c>
      <c r="E683" s="38" t="s">
        <v>208</v>
      </c>
      <c r="F683" s="38" t="s">
        <v>2377</v>
      </c>
      <c r="G683" s="40">
        <v>288</v>
      </c>
      <c r="H683" s="38" t="s">
        <v>208</v>
      </c>
      <c r="I683" s="38" t="s">
        <v>208</v>
      </c>
      <c r="J683" s="38" t="s">
        <v>2378</v>
      </c>
      <c r="K683" s="38" t="s">
        <v>2378</v>
      </c>
      <c r="L683" s="38" t="s">
        <v>208</v>
      </c>
      <c r="M683" s="39" t="s">
        <v>208</v>
      </c>
      <c r="N683" s="39">
        <v>123.25</v>
      </c>
      <c r="O683" s="39"/>
      <c r="Q683" s="48"/>
    </row>
    <row r="684" spans="1:17" hidden="1" outlineLevel="2" x14ac:dyDescent="0.25">
      <c r="A684" s="46" t="s">
        <v>19</v>
      </c>
      <c r="B684" s="38" t="s">
        <v>2379</v>
      </c>
      <c r="C684" s="38" t="s">
        <v>2380</v>
      </c>
      <c r="D684" s="38" t="s">
        <v>208</v>
      </c>
      <c r="E684" s="38" t="s">
        <v>208</v>
      </c>
      <c r="F684" s="38" t="s">
        <v>2381</v>
      </c>
      <c r="G684" s="40">
        <v>567</v>
      </c>
      <c r="H684" s="38" t="s">
        <v>208</v>
      </c>
      <c r="I684" s="38" t="s">
        <v>208</v>
      </c>
      <c r="J684" s="38" t="s">
        <v>2382</v>
      </c>
      <c r="K684" s="38" t="s">
        <v>2382</v>
      </c>
      <c r="L684" s="38" t="s">
        <v>208</v>
      </c>
      <c r="M684" s="39">
        <v>3.06</v>
      </c>
      <c r="N684" s="39" t="s">
        <v>208</v>
      </c>
      <c r="O684" s="39"/>
      <c r="Q684" s="48"/>
    </row>
    <row r="685" spans="1:17" hidden="1" outlineLevel="2" x14ac:dyDescent="0.25">
      <c r="A685" s="46" t="s">
        <v>19</v>
      </c>
      <c r="B685" s="38" t="s">
        <v>2379</v>
      </c>
      <c r="C685" s="38" t="s">
        <v>2383</v>
      </c>
      <c r="D685" s="38" t="s">
        <v>208</v>
      </c>
      <c r="E685" s="38" t="s">
        <v>208</v>
      </c>
      <c r="F685" s="38" t="s">
        <v>2384</v>
      </c>
      <c r="G685" s="40">
        <v>9136</v>
      </c>
      <c r="H685" s="38" t="s">
        <v>208</v>
      </c>
      <c r="I685" s="38" t="s">
        <v>208</v>
      </c>
      <c r="J685" s="38" t="s">
        <v>2385</v>
      </c>
      <c r="K685" s="38" t="s">
        <v>2385</v>
      </c>
      <c r="L685" s="38" t="s">
        <v>208</v>
      </c>
      <c r="M685" s="39">
        <v>71.75</v>
      </c>
      <c r="N685" s="39" t="s">
        <v>208</v>
      </c>
      <c r="O685" s="39"/>
      <c r="Q685" s="48"/>
    </row>
    <row r="686" spans="1:17" hidden="1" outlineLevel="2" x14ac:dyDescent="0.25">
      <c r="A686" s="46" t="s">
        <v>19</v>
      </c>
      <c r="B686" s="38" t="s">
        <v>2386</v>
      </c>
      <c r="C686" s="38" t="s">
        <v>2387</v>
      </c>
      <c r="D686" s="38" t="s">
        <v>208</v>
      </c>
      <c r="E686" s="38" t="s">
        <v>208</v>
      </c>
      <c r="F686" s="38" t="s">
        <v>2388</v>
      </c>
      <c r="G686" s="40">
        <v>9161</v>
      </c>
      <c r="H686" s="38" t="s">
        <v>208</v>
      </c>
      <c r="I686" s="38" t="s">
        <v>208</v>
      </c>
      <c r="J686" s="38" t="s">
        <v>2389</v>
      </c>
      <c r="K686" s="38" t="s">
        <v>2389</v>
      </c>
      <c r="L686" s="38" t="s">
        <v>208</v>
      </c>
      <c r="M686" s="39">
        <v>118.19</v>
      </c>
      <c r="N686" s="39" t="s">
        <v>208</v>
      </c>
      <c r="O686" s="39"/>
      <c r="Q686" s="48"/>
    </row>
    <row r="687" spans="1:17" hidden="1" outlineLevel="2" x14ac:dyDescent="0.25">
      <c r="A687" s="46" t="s">
        <v>19</v>
      </c>
      <c r="B687" s="38" t="s">
        <v>2390</v>
      </c>
      <c r="C687" s="38" t="s">
        <v>2391</v>
      </c>
      <c r="D687" s="38" t="s">
        <v>208</v>
      </c>
      <c r="E687" s="38" t="s">
        <v>208</v>
      </c>
      <c r="F687" s="38" t="s">
        <v>2392</v>
      </c>
      <c r="G687" s="40">
        <v>2739772</v>
      </c>
      <c r="H687" s="38" t="s">
        <v>208</v>
      </c>
      <c r="I687" s="38" t="s">
        <v>208</v>
      </c>
      <c r="J687" s="38" t="s">
        <v>2393</v>
      </c>
      <c r="K687" s="38" t="s">
        <v>2393</v>
      </c>
      <c r="L687" s="38" t="s">
        <v>208</v>
      </c>
      <c r="M687" s="39">
        <v>0.75</v>
      </c>
      <c r="N687" s="39" t="s">
        <v>208</v>
      </c>
      <c r="O687" s="39"/>
      <c r="Q687" s="48"/>
    </row>
    <row r="688" spans="1:17" hidden="1" outlineLevel="2" x14ac:dyDescent="0.25">
      <c r="A688" s="46" t="s">
        <v>19</v>
      </c>
      <c r="B688" s="38" t="s">
        <v>2390</v>
      </c>
      <c r="C688" s="38" t="s">
        <v>2394</v>
      </c>
      <c r="D688" s="38" t="s">
        <v>208</v>
      </c>
      <c r="E688" s="38" t="s">
        <v>208</v>
      </c>
      <c r="F688" s="38" t="s">
        <v>2395</v>
      </c>
      <c r="G688" s="40">
        <v>13</v>
      </c>
      <c r="H688" s="38" t="s">
        <v>208</v>
      </c>
      <c r="I688" s="38" t="s">
        <v>208</v>
      </c>
      <c r="J688" s="38" t="s">
        <v>2396</v>
      </c>
      <c r="K688" s="38" t="s">
        <v>2396</v>
      </c>
      <c r="L688" s="38" t="s">
        <v>208</v>
      </c>
      <c r="M688" s="39">
        <v>39.58</v>
      </c>
      <c r="N688" s="39" t="s">
        <v>208</v>
      </c>
      <c r="O688" s="39"/>
      <c r="Q688" s="48"/>
    </row>
    <row r="689" spans="1:17" hidden="1" outlineLevel="2" x14ac:dyDescent="0.25">
      <c r="A689" s="46" t="s">
        <v>19</v>
      </c>
      <c r="B689" s="38" t="s">
        <v>2390</v>
      </c>
      <c r="C689" s="38" t="s">
        <v>2397</v>
      </c>
      <c r="D689" s="38" t="s">
        <v>208</v>
      </c>
      <c r="E689" s="38" t="s">
        <v>208</v>
      </c>
      <c r="F689" s="38" t="s">
        <v>2398</v>
      </c>
      <c r="G689" s="40">
        <v>14</v>
      </c>
      <c r="H689" s="38" t="s">
        <v>208</v>
      </c>
      <c r="I689" s="38" t="s">
        <v>208</v>
      </c>
      <c r="J689" s="38" t="s">
        <v>2399</v>
      </c>
      <c r="K689" s="38" t="s">
        <v>2399</v>
      </c>
      <c r="L689" s="38" t="s">
        <v>208</v>
      </c>
      <c r="M689" s="39">
        <v>128.85</v>
      </c>
      <c r="N689" s="39" t="s">
        <v>208</v>
      </c>
      <c r="O689" s="39"/>
      <c r="Q689" s="48"/>
    </row>
    <row r="690" spans="1:17" hidden="1" outlineLevel="2" x14ac:dyDescent="0.25">
      <c r="A690" s="46" t="s">
        <v>19</v>
      </c>
      <c r="B690" s="38" t="s">
        <v>2390</v>
      </c>
      <c r="C690" s="38" t="s">
        <v>2400</v>
      </c>
      <c r="D690" s="38" t="s">
        <v>208</v>
      </c>
      <c r="E690" s="38" t="s">
        <v>208</v>
      </c>
      <c r="F690" s="38" t="s">
        <v>2401</v>
      </c>
      <c r="G690" s="40">
        <v>9194</v>
      </c>
      <c r="H690" s="38" t="s">
        <v>208</v>
      </c>
      <c r="I690" s="38" t="s">
        <v>208</v>
      </c>
      <c r="J690" s="38" t="s">
        <v>2402</v>
      </c>
      <c r="K690" s="38" t="s">
        <v>2402</v>
      </c>
      <c r="L690" s="38" t="s">
        <v>208</v>
      </c>
      <c r="M690" s="39">
        <v>24.48</v>
      </c>
      <c r="N690" s="39" t="s">
        <v>208</v>
      </c>
      <c r="O690" s="39"/>
      <c r="Q690" s="48"/>
    </row>
    <row r="691" spans="1:17" hidden="1" outlineLevel="2" x14ac:dyDescent="0.25">
      <c r="A691" s="46" t="s">
        <v>19</v>
      </c>
      <c r="B691" s="38" t="s">
        <v>2390</v>
      </c>
      <c r="C691" s="38" t="s">
        <v>2403</v>
      </c>
      <c r="D691" s="38" t="s">
        <v>208</v>
      </c>
      <c r="E691" s="38" t="s">
        <v>208</v>
      </c>
      <c r="F691" s="38" t="s">
        <v>2404</v>
      </c>
      <c r="G691" s="40">
        <v>50015</v>
      </c>
      <c r="H691" s="38" t="s">
        <v>208</v>
      </c>
      <c r="I691" s="38" t="s">
        <v>208</v>
      </c>
      <c r="J691" s="38" t="s">
        <v>2405</v>
      </c>
      <c r="K691" s="38" t="s">
        <v>2405</v>
      </c>
      <c r="L691" s="38" t="s">
        <v>208</v>
      </c>
      <c r="M691" s="39">
        <v>5.73</v>
      </c>
      <c r="N691" s="39" t="s">
        <v>208</v>
      </c>
      <c r="O691" s="39"/>
      <c r="Q691" s="48"/>
    </row>
    <row r="692" spans="1:17" hidden="1" outlineLevel="2" x14ac:dyDescent="0.25">
      <c r="A692" s="46" t="s">
        <v>19</v>
      </c>
      <c r="B692" s="38" t="s">
        <v>2390</v>
      </c>
      <c r="C692" s="38" t="s">
        <v>2406</v>
      </c>
      <c r="D692" s="38" t="s">
        <v>208</v>
      </c>
      <c r="E692" s="38" t="s">
        <v>208</v>
      </c>
      <c r="F692" s="40">
        <v>22930</v>
      </c>
      <c r="G692" s="40">
        <v>22930</v>
      </c>
      <c r="H692" s="38" t="s">
        <v>208</v>
      </c>
      <c r="I692" s="38" t="s">
        <v>208</v>
      </c>
      <c r="J692" s="38" t="s">
        <v>2407</v>
      </c>
      <c r="K692" s="38" t="s">
        <v>2407</v>
      </c>
      <c r="L692" s="38" t="s">
        <v>208</v>
      </c>
      <c r="M692" s="39" t="s">
        <v>208</v>
      </c>
      <c r="N692" s="39">
        <v>4212.8100000000004</v>
      </c>
      <c r="O692" s="39"/>
      <c r="Q692" s="48"/>
    </row>
    <row r="693" spans="1:17" hidden="1" outlineLevel="2" x14ac:dyDescent="0.25">
      <c r="A693" s="46" t="s">
        <v>19</v>
      </c>
      <c r="B693" s="38" t="s">
        <v>2390</v>
      </c>
      <c r="C693" s="38" t="s">
        <v>2408</v>
      </c>
      <c r="D693" s="38" t="s">
        <v>208</v>
      </c>
      <c r="E693" s="38" t="s">
        <v>208</v>
      </c>
      <c r="F693" s="40">
        <v>22933</v>
      </c>
      <c r="G693" s="40">
        <v>2933</v>
      </c>
      <c r="H693" s="38" t="s">
        <v>208</v>
      </c>
      <c r="I693" s="38" t="s">
        <v>208</v>
      </c>
      <c r="J693" s="38" t="s">
        <v>1835</v>
      </c>
      <c r="K693" s="38" t="s">
        <v>1835</v>
      </c>
      <c r="L693" s="38" t="s">
        <v>208</v>
      </c>
      <c r="M693" s="39" t="s">
        <v>208</v>
      </c>
      <c r="N693" s="39">
        <v>7.0000000000000007E-2</v>
      </c>
      <c r="O693" s="39"/>
      <c r="Q693" s="48"/>
    </row>
    <row r="694" spans="1:17" outlineLevel="1" collapsed="1" x14ac:dyDescent="0.25">
      <c r="A694" s="47" t="s">
        <v>3198</v>
      </c>
      <c r="B694" s="38"/>
      <c r="C694" s="38"/>
      <c r="D694" s="38"/>
      <c r="E694" s="38"/>
      <c r="F694" s="40"/>
      <c r="G694" s="40"/>
      <c r="H694" s="38"/>
      <c r="I694" s="38"/>
      <c r="J694" s="38"/>
      <c r="K694" s="38"/>
      <c r="L694" s="38"/>
      <c r="M694" s="39">
        <f>SUBTOTAL(9,M597:M693)</f>
        <v>4354.3599999999997</v>
      </c>
      <c r="N694" s="39">
        <f>SUBTOTAL(9,N597:N693)-N692</f>
        <v>141.56999999999971</v>
      </c>
      <c r="O694" s="39"/>
      <c r="P694" s="41">
        <f>+M694-N694</f>
        <v>4212.79</v>
      </c>
      <c r="Q694" s="48">
        <f>+P694*100/12</f>
        <v>35106.583333333336</v>
      </c>
    </row>
    <row r="695" spans="1:17" outlineLevel="1" x14ac:dyDescent="0.25">
      <c r="B695" s="38" t="s">
        <v>208</v>
      </c>
      <c r="C695" s="38" t="s">
        <v>208</v>
      </c>
      <c r="D695" s="38" t="s">
        <v>208</v>
      </c>
      <c r="E695" s="38" t="s">
        <v>208</v>
      </c>
      <c r="F695" s="38" t="s">
        <v>208</v>
      </c>
      <c r="G695" s="38" t="s">
        <v>208</v>
      </c>
      <c r="H695" s="38" t="s">
        <v>208</v>
      </c>
      <c r="I695" s="38" t="s">
        <v>2409</v>
      </c>
      <c r="J695" s="38" t="s">
        <v>208</v>
      </c>
      <c r="K695" s="38" t="s">
        <v>208</v>
      </c>
      <c r="L695" s="38" t="s">
        <v>208</v>
      </c>
      <c r="M695" s="39">
        <v>4354.3599999999997</v>
      </c>
      <c r="N695" s="39">
        <f>4354.38-N692</f>
        <v>141.56999999999971</v>
      </c>
      <c r="O695" s="39"/>
      <c r="P695" s="41"/>
      <c r="Q695" s="48"/>
    </row>
    <row r="696" spans="1:17" outlineLevel="1" x14ac:dyDescent="0.25">
      <c r="A696" s="47" t="s">
        <v>3199</v>
      </c>
      <c r="B696" s="38"/>
      <c r="C696" s="38"/>
      <c r="D696" s="38"/>
      <c r="E696" s="38"/>
      <c r="F696" s="38"/>
      <c r="G696" s="38"/>
      <c r="H696" s="38"/>
      <c r="I696" s="38"/>
      <c r="J696" s="38"/>
      <c r="K696" s="38"/>
      <c r="L696" s="38"/>
      <c r="M696" s="39"/>
      <c r="N696" s="39"/>
      <c r="O696" s="39"/>
      <c r="P696" s="41"/>
      <c r="Q696" s="48"/>
    </row>
    <row r="697" spans="1:17" x14ac:dyDescent="0.25">
      <c r="B697" s="38" t="s">
        <v>208</v>
      </c>
      <c r="C697" s="38" t="s">
        <v>208</v>
      </c>
      <c r="D697" s="38" t="s">
        <v>208</v>
      </c>
      <c r="E697" s="38" t="s">
        <v>208</v>
      </c>
      <c r="F697" s="38" t="s">
        <v>208</v>
      </c>
      <c r="G697" s="38" t="s">
        <v>2410</v>
      </c>
      <c r="H697" s="38" t="s">
        <v>208</v>
      </c>
      <c r="I697" s="38" t="s">
        <v>208</v>
      </c>
      <c r="J697" s="38" t="s">
        <v>208</v>
      </c>
      <c r="K697" s="38" t="s">
        <v>208</v>
      </c>
      <c r="L697" s="38" t="s">
        <v>2390</v>
      </c>
      <c r="M697" s="39">
        <v>298693.34999999998</v>
      </c>
      <c r="N697" s="39">
        <v>298693.34999999998</v>
      </c>
      <c r="O697" s="39"/>
    </row>
    <row r="698" spans="1:17" x14ac:dyDescent="0.25">
      <c r="B698" s="38"/>
      <c r="C698" s="38"/>
      <c r="D698" s="38"/>
      <c r="E698" s="38"/>
      <c r="F698" s="38"/>
      <c r="G698" s="38"/>
      <c r="H698" s="38"/>
      <c r="I698" s="38"/>
      <c r="J698" s="38"/>
      <c r="K698" s="38"/>
      <c r="L698" s="38"/>
      <c r="M698" s="39"/>
      <c r="N698" s="39"/>
      <c r="O698" s="39"/>
    </row>
    <row r="699" spans="1:17" x14ac:dyDescent="0.25">
      <c r="B699" s="38"/>
      <c r="C699" s="38"/>
      <c r="D699" s="38"/>
      <c r="E699" s="38"/>
      <c r="F699" s="38"/>
      <c r="G699" s="38"/>
      <c r="H699" s="38"/>
      <c r="I699" s="38"/>
      <c r="J699" s="38"/>
      <c r="K699" s="38"/>
      <c r="L699" s="38"/>
      <c r="M699" s="39"/>
      <c r="N699" s="39"/>
      <c r="O699" s="39"/>
    </row>
    <row r="700" spans="1:17" x14ac:dyDescent="0.25">
      <c r="B700" s="38"/>
      <c r="C700" s="38"/>
      <c r="D700" s="38"/>
      <c r="E700" s="38"/>
      <c r="F700" s="38"/>
      <c r="G700" s="38"/>
      <c r="H700" s="38"/>
      <c r="I700" s="38"/>
      <c r="J700" s="38"/>
      <c r="K700" s="38"/>
      <c r="L700" s="38"/>
      <c r="M700" s="39"/>
      <c r="N700" s="39"/>
      <c r="O700" s="39"/>
    </row>
    <row r="701" spans="1:17" x14ac:dyDescent="0.25">
      <c r="B701" s="38"/>
      <c r="C701" s="38"/>
      <c r="D701" s="38"/>
      <c r="E701" s="38"/>
      <c r="F701" s="38"/>
      <c r="G701" s="38"/>
      <c r="H701" s="38"/>
      <c r="I701" s="38"/>
      <c r="J701" s="38"/>
      <c r="K701" s="38"/>
      <c r="L701" s="38"/>
      <c r="M701" s="39"/>
      <c r="N701" s="39"/>
      <c r="O701" s="39"/>
    </row>
    <row r="702" spans="1:17" x14ac:dyDescent="0.25">
      <c r="B702" s="38"/>
      <c r="C702" s="38"/>
      <c r="D702" s="38"/>
      <c r="E702" s="38"/>
      <c r="F702" s="38"/>
      <c r="G702" s="38"/>
      <c r="H702" s="38"/>
      <c r="I702" s="38"/>
      <c r="J702" s="38"/>
      <c r="K702" s="38"/>
      <c r="L702" s="38"/>
      <c r="M702" s="39"/>
      <c r="N702" s="39"/>
      <c r="O702" s="39"/>
    </row>
    <row r="703" spans="1:17" x14ac:dyDescent="0.25">
      <c r="B703" s="38"/>
      <c r="C703" s="38"/>
      <c r="D703" s="38"/>
      <c r="E703" s="38"/>
      <c r="F703" s="38"/>
      <c r="G703" s="38"/>
      <c r="H703" s="38"/>
      <c r="I703" s="38"/>
      <c r="J703" s="38"/>
      <c r="K703" s="38"/>
      <c r="L703" s="38"/>
      <c r="M703" s="39"/>
      <c r="N703" s="39"/>
      <c r="O703" s="39"/>
    </row>
    <row r="704" spans="1:17" x14ac:dyDescent="0.25">
      <c r="B704" s="38"/>
      <c r="C704" s="38"/>
      <c r="D704" s="38"/>
      <c r="E704" s="38"/>
      <c r="F704" s="38"/>
      <c r="G704" s="38"/>
      <c r="H704" s="38"/>
      <c r="I704" s="38"/>
      <c r="J704" s="38"/>
      <c r="K704" s="38"/>
      <c r="L704" s="38"/>
      <c r="M704" s="39"/>
      <c r="N704" s="39"/>
      <c r="O704" s="39"/>
    </row>
    <row r="705" spans="1:15" x14ac:dyDescent="0.25">
      <c r="B705" s="38"/>
      <c r="C705" s="38"/>
      <c r="D705" s="38"/>
      <c r="E705" s="38"/>
      <c r="F705" s="38"/>
      <c r="G705" s="38"/>
      <c r="H705" s="38"/>
      <c r="I705" s="38"/>
      <c r="J705" s="38"/>
      <c r="K705" s="38"/>
      <c r="L705" s="38"/>
      <c r="M705" s="39"/>
      <c r="N705" s="39"/>
      <c r="O705" s="39"/>
    </row>
    <row r="706" spans="1:15" x14ac:dyDescent="0.25">
      <c r="B706" s="38"/>
      <c r="C706" s="38"/>
      <c r="D706" s="38"/>
      <c r="E706" s="38"/>
      <c r="F706" s="38"/>
      <c r="G706" s="38"/>
      <c r="H706" s="38"/>
      <c r="I706" s="38"/>
      <c r="J706" s="38"/>
      <c r="K706" s="38"/>
      <c r="L706" s="38"/>
      <c r="M706" s="39"/>
      <c r="N706" s="39"/>
      <c r="O706" s="39"/>
    </row>
    <row r="707" spans="1:15" x14ac:dyDescent="0.25">
      <c r="B707" s="38"/>
      <c r="C707" s="38"/>
      <c r="D707" s="38"/>
      <c r="E707" s="38"/>
      <c r="F707" s="38"/>
      <c r="G707" s="38"/>
      <c r="H707" s="38"/>
      <c r="I707" s="38"/>
      <c r="J707" s="38"/>
      <c r="K707" s="38"/>
      <c r="L707" s="38"/>
      <c r="M707" s="39"/>
      <c r="N707" s="39"/>
      <c r="O707" s="39"/>
    </row>
    <row r="708" spans="1:15" x14ac:dyDescent="0.25">
      <c r="B708" s="38"/>
      <c r="C708" s="38"/>
      <c r="D708" s="38"/>
      <c r="E708" s="38"/>
      <c r="F708" s="38"/>
      <c r="G708" s="38"/>
      <c r="H708" s="38"/>
      <c r="I708" s="38"/>
      <c r="J708" s="38"/>
      <c r="K708" s="38"/>
      <c r="L708" s="38"/>
      <c r="M708" s="39"/>
      <c r="N708" s="39"/>
      <c r="O708" s="39"/>
    </row>
    <row r="709" spans="1:15" x14ac:dyDescent="0.25">
      <c r="B709" s="38"/>
      <c r="C709" s="38"/>
      <c r="D709" s="38"/>
      <c r="E709" s="38"/>
      <c r="F709" s="38"/>
      <c r="G709" s="38"/>
      <c r="H709" s="38"/>
      <c r="I709" s="38"/>
      <c r="J709" s="38"/>
      <c r="K709" s="38"/>
      <c r="L709" s="38"/>
      <c r="M709" s="39"/>
      <c r="N709" s="39"/>
      <c r="O709" s="39"/>
    </row>
    <row r="710" spans="1:15" x14ac:dyDescent="0.25">
      <c r="B710" s="38"/>
      <c r="C710" s="38"/>
      <c r="D710" s="38"/>
      <c r="E710" s="38"/>
      <c r="F710" s="38"/>
      <c r="G710" s="38"/>
      <c r="H710" s="38"/>
      <c r="I710" s="38"/>
      <c r="J710" s="38"/>
      <c r="K710" s="38"/>
      <c r="L710" s="38"/>
      <c r="M710" s="39"/>
      <c r="N710" s="39"/>
      <c r="O710" s="39"/>
    </row>
    <row r="711" spans="1:15" x14ac:dyDescent="0.25">
      <c r="B711" s="38"/>
      <c r="C711" s="38"/>
      <c r="D711" s="38"/>
      <c r="E711" s="38"/>
      <c r="F711" s="38"/>
      <c r="G711" s="38"/>
      <c r="H711" s="38"/>
      <c r="I711" s="38"/>
      <c r="J711" s="38"/>
      <c r="K711" s="38"/>
      <c r="L711" s="38"/>
      <c r="M711" s="39"/>
      <c r="N711" s="39"/>
      <c r="O711" s="39"/>
    </row>
    <row r="712" spans="1:15" x14ac:dyDescent="0.25">
      <c r="B712" s="38"/>
      <c r="C712" s="38"/>
      <c r="D712" s="38"/>
      <c r="E712" s="38"/>
      <c r="F712" s="38"/>
      <c r="G712" s="38"/>
      <c r="H712" s="38"/>
      <c r="I712" s="38"/>
      <c r="J712" s="38"/>
      <c r="K712" s="38"/>
      <c r="L712" s="38"/>
      <c r="M712" s="39"/>
      <c r="N712" s="39"/>
      <c r="O712" s="39"/>
    </row>
    <row r="713" spans="1:15" x14ac:dyDescent="0.25">
      <c r="B713" s="38"/>
      <c r="C713" s="38"/>
      <c r="D713" s="38"/>
      <c r="E713" s="38"/>
      <c r="F713" s="38"/>
      <c r="G713" s="38"/>
      <c r="H713" s="38"/>
      <c r="I713" s="38"/>
      <c r="J713" s="38"/>
      <c r="K713" s="38"/>
      <c r="L713" s="38"/>
      <c r="M713" s="39"/>
      <c r="N713" s="39"/>
      <c r="O713" s="39"/>
    </row>
    <row r="714" spans="1:15" x14ac:dyDescent="0.25">
      <c r="B714" s="38"/>
      <c r="C714" s="38"/>
      <c r="D714" s="38"/>
      <c r="E714" s="38"/>
      <c r="F714" s="38"/>
      <c r="G714" s="38"/>
      <c r="H714" s="38"/>
      <c r="I714" s="38"/>
      <c r="J714" s="38"/>
      <c r="K714" s="38"/>
      <c r="L714" s="38"/>
      <c r="M714" s="39"/>
      <c r="N714" s="39"/>
      <c r="O714" s="39"/>
    </row>
    <row r="715" spans="1:15" x14ac:dyDescent="0.25">
      <c r="B715" s="38" t="s">
        <v>207</v>
      </c>
      <c r="C715" s="38" t="s">
        <v>208</v>
      </c>
      <c r="D715" s="38" t="s">
        <v>2411</v>
      </c>
      <c r="E715" s="38" t="s">
        <v>2411</v>
      </c>
      <c r="F715" s="38" t="s">
        <v>208</v>
      </c>
      <c r="G715" s="38" t="s">
        <v>2412</v>
      </c>
      <c r="H715" s="38" t="s">
        <v>2412</v>
      </c>
      <c r="I715" s="38" t="s">
        <v>208</v>
      </c>
      <c r="J715" s="38" t="s">
        <v>208</v>
      </c>
      <c r="K715" s="38" t="s">
        <v>208</v>
      </c>
      <c r="L715" s="38" t="s">
        <v>208</v>
      </c>
      <c r="M715" s="39" t="s">
        <v>208</v>
      </c>
      <c r="N715" s="39" t="s">
        <v>208</v>
      </c>
      <c r="O715" s="39" t="s">
        <v>208</v>
      </c>
    </row>
    <row r="716" spans="1:15" x14ac:dyDescent="0.25">
      <c r="B716" s="38" t="s">
        <v>211</v>
      </c>
      <c r="C716" s="38" t="s">
        <v>212</v>
      </c>
      <c r="D716" s="38" t="s">
        <v>208</v>
      </c>
      <c r="E716" s="38" t="s">
        <v>208</v>
      </c>
      <c r="F716" s="38" t="s">
        <v>213</v>
      </c>
      <c r="G716" s="38" t="s">
        <v>214</v>
      </c>
      <c r="H716" s="38" t="s">
        <v>208</v>
      </c>
      <c r="I716" s="38" t="s">
        <v>208</v>
      </c>
      <c r="J716" s="38" t="s">
        <v>215</v>
      </c>
      <c r="K716" s="38" t="s">
        <v>215</v>
      </c>
      <c r="L716" s="38" t="s">
        <v>208</v>
      </c>
      <c r="M716" s="39" t="s">
        <v>216</v>
      </c>
      <c r="N716" s="39" t="s">
        <v>217</v>
      </c>
      <c r="O716" s="39" t="s">
        <v>218</v>
      </c>
    </row>
    <row r="717" spans="1:15" x14ac:dyDescent="0.25">
      <c r="B717" s="38" t="s">
        <v>208</v>
      </c>
      <c r="C717" s="38" t="s">
        <v>219</v>
      </c>
      <c r="D717" s="38" t="s">
        <v>219</v>
      </c>
      <c r="E717" s="38" t="s">
        <v>219</v>
      </c>
      <c r="F717" s="38" t="s">
        <v>208</v>
      </c>
      <c r="G717" s="38" t="s">
        <v>208</v>
      </c>
      <c r="H717" s="38" t="s">
        <v>208</v>
      </c>
      <c r="I717" s="38" t="s">
        <v>208</v>
      </c>
      <c r="J717" s="38" t="s">
        <v>208</v>
      </c>
      <c r="K717" s="38" t="s">
        <v>208</v>
      </c>
      <c r="L717" s="38" t="s">
        <v>220</v>
      </c>
      <c r="M717" s="39">
        <v>9525.43</v>
      </c>
      <c r="N717" s="39">
        <v>9525.43</v>
      </c>
      <c r="O717" s="39">
        <v>0</v>
      </c>
    </row>
    <row r="718" spans="1:15" x14ac:dyDescent="0.25">
      <c r="A718" s="46" t="s">
        <v>12</v>
      </c>
      <c r="B718" s="38" t="s">
        <v>291</v>
      </c>
      <c r="C718" s="38" t="s">
        <v>2413</v>
      </c>
      <c r="D718" s="38" t="s">
        <v>208</v>
      </c>
      <c r="E718" s="38" t="s">
        <v>208</v>
      </c>
      <c r="F718" s="38" t="s">
        <v>2414</v>
      </c>
      <c r="G718" s="38" t="s">
        <v>2414</v>
      </c>
      <c r="H718" s="38" t="s">
        <v>208</v>
      </c>
      <c r="I718" s="38" t="s">
        <v>208</v>
      </c>
      <c r="J718" s="38" t="s">
        <v>2415</v>
      </c>
      <c r="K718" s="38" t="s">
        <v>2415</v>
      </c>
      <c r="L718" s="38" t="s">
        <v>208</v>
      </c>
      <c r="M718" s="39">
        <v>332.99</v>
      </c>
      <c r="N718" s="39" t="s">
        <v>208</v>
      </c>
      <c r="O718" s="39">
        <v>332.99</v>
      </c>
    </row>
    <row r="719" spans="1:15" x14ac:dyDescent="0.25">
      <c r="A719" s="46" t="s">
        <v>12</v>
      </c>
      <c r="B719" s="38" t="s">
        <v>335</v>
      </c>
      <c r="C719" s="38" t="s">
        <v>2416</v>
      </c>
      <c r="D719" s="38" t="s">
        <v>208</v>
      </c>
      <c r="E719" s="38" t="s">
        <v>208</v>
      </c>
      <c r="F719" s="38" t="s">
        <v>2417</v>
      </c>
      <c r="G719" s="38" t="s">
        <v>2417</v>
      </c>
      <c r="H719" s="38" t="s">
        <v>208</v>
      </c>
      <c r="I719" s="38" t="s">
        <v>208</v>
      </c>
      <c r="J719" s="38" t="s">
        <v>2418</v>
      </c>
      <c r="K719" s="38" t="s">
        <v>2418</v>
      </c>
      <c r="L719" s="38" t="s">
        <v>208</v>
      </c>
      <c r="M719" s="39">
        <v>131.75</v>
      </c>
      <c r="N719" s="39" t="s">
        <v>208</v>
      </c>
      <c r="O719" s="39">
        <v>464.74</v>
      </c>
    </row>
    <row r="720" spans="1:15" x14ac:dyDescent="0.25">
      <c r="A720" s="46" t="s">
        <v>12</v>
      </c>
      <c r="B720" s="38" t="s">
        <v>468</v>
      </c>
      <c r="C720" s="38" t="s">
        <v>484</v>
      </c>
      <c r="D720" s="38" t="s">
        <v>208</v>
      </c>
      <c r="E720" s="38" t="s">
        <v>208</v>
      </c>
      <c r="F720" s="40">
        <v>21829</v>
      </c>
      <c r="G720" s="40">
        <v>21829</v>
      </c>
      <c r="H720" s="38" t="s">
        <v>208</v>
      </c>
      <c r="I720" s="38" t="s">
        <v>208</v>
      </c>
      <c r="J720" s="38" t="s">
        <v>485</v>
      </c>
      <c r="K720" s="38" t="s">
        <v>485</v>
      </c>
      <c r="L720" s="38" t="s">
        <v>208</v>
      </c>
      <c r="M720" s="39" t="s">
        <v>208</v>
      </c>
      <c r="N720" s="39">
        <v>464.74</v>
      </c>
      <c r="O720" s="39">
        <v>0</v>
      </c>
    </row>
    <row r="721" spans="1:16" x14ac:dyDescent="0.25">
      <c r="B721" s="38" t="s">
        <v>208</v>
      </c>
      <c r="C721" s="38" t="s">
        <v>208</v>
      </c>
      <c r="D721" s="38" t="s">
        <v>208</v>
      </c>
      <c r="E721" s="38" t="s">
        <v>208</v>
      </c>
      <c r="F721" s="38" t="s">
        <v>208</v>
      </c>
      <c r="G721" s="38" t="s">
        <v>208</v>
      </c>
      <c r="H721" s="38" t="s">
        <v>208</v>
      </c>
      <c r="I721" s="38" t="s">
        <v>486</v>
      </c>
      <c r="J721" s="38" t="s">
        <v>208</v>
      </c>
      <c r="K721" s="38" t="s">
        <v>208</v>
      </c>
      <c r="L721" s="38" t="s">
        <v>208</v>
      </c>
      <c r="M721" s="44">
        <v>464.74</v>
      </c>
      <c r="N721" s="39">
        <f>464.74-N720</f>
        <v>0</v>
      </c>
      <c r="O721" s="39">
        <v>0</v>
      </c>
      <c r="P721" s="41"/>
    </row>
    <row r="722" spans="1:16" x14ac:dyDescent="0.25">
      <c r="A722" s="46" t="s">
        <v>13</v>
      </c>
      <c r="B722" s="38" t="s">
        <v>647</v>
      </c>
      <c r="C722" s="38" t="s">
        <v>2419</v>
      </c>
      <c r="D722" s="38" t="s">
        <v>208</v>
      </c>
      <c r="E722" s="38" t="s">
        <v>208</v>
      </c>
      <c r="F722" s="38" t="s">
        <v>2420</v>
      </c>
      <c r="G722" s="38" t="s">
        <v>2420</v>
      </c>
      <c r="H722" s="38" t="s">
        <v>208</v>
      </c>
      <c r="I722" s="38" t="s">
        <v>208</v>
      </c>
      <c r="J722" s="38" t="s">
        <v>2421</v>
      </c>
      <c r="K722" s="38" t="s">
        <v>2421</v>
      </c>
      <c r="L722" s="38" t="s">
        <v>208</v>
      </c>
      <c r="M722" s="39">
        <v>13.32</v>
      </c>
      <c r="N722" s="39" t="s">
        <v>208</v>
      </c>
      <c r="O722" s="39">
        <v>13.32</v>
      </c>
    </row>
    <row r="723" spans="1:16" x14ac:dyDescent="0.25">
      <c r="A723" s="46" t="s">
        <v>13</v>
      </c>
      <c r="B723" s="38" t="s">
        <v>647</v>
      </c>
      <c r="C723" s="38" t="s">
        <v>2422</v>
      </c>
      <c r="D723" s="38" t="s">
        <v>208</v>
      </c>
      <c r="E723" s="38" t="s">
        <v>208</v>
      </c>
      <c r="F723" s="38" t="s">
        <v>2423</v>
      </c>
      <c r="G723" s="38" t="s">
        <v>2423</v>
      </c>
      <c r="H723" s="38" t="s">
        <v>208</v>
      </c>
      <c r="I723" s="38" t="s">
        <v>208</v>
      </c>
      <c r="J723" s="38" t="s">
        <v>2424</v>
      </c>
      <c r="K723" s="38" t="s">
        <v>2424</v>
      </c>
      <c r="L723" s="38" t="s">
        <v>208</v>
      </c>
      <c r="M723" s="39">
        <v>323.23</v>
      </c>
      <c r="N723" s="39" t="s">
        <v>208</v>
      </c>
      <c r="O723" s="39">
        <v>336.55</v>
      </c>
    </row>
    <row r="724" spans="1:16" x14ac:dyDescent="0.25">
      <c r="A724" s="46" t="s">
        <v>13</v>
      </c>
      <c r="B724" s="38" t="s">
        <v>717</v>
      </c>
      <c r="C724" s="38" t="s">
        <v>724</v>
      </c>
      <c r="D724" s="38" t="s">
        <v>208</v>
      </c>
      <c r="E724" s="38" t="s">
        <v>208</v>
      </c>
      <c r="F724" s="40">
        <v>21952</v>
      </c>
      <c r="G724" s="40">
        <v>21952</v>
      </c>
      <c r="H724" s="38" t="s">
        <v>208</v>
      </c>
      <c r="I724" s="38" t="s">
        <v>208</v>
      </c>
      <c r="J724" s="38" t="s">
        <v>725</v>
      </c>
      <c r="K724" s="38" t="s">
        <v>725</v>
      </c>
      <c r="L724" s="38" t="s">
        <v>208</v>
      </c>
      <c r="M724" s="39" t="s">
        <v>208</v>
      </c>
      <c r="N724" s="39">
        <v>336.55</v>
      </c>
      <c r="O724" s="39">
        <v>0</v>
      </c>
    </row>
    <row r="725" spans="1:16" x14ac:dyDescent="0.25">
      <c r="B725" s="38" t="s">
        <v>208</v>
      </c>
      <c r="C725" s="38" t="s">
        <v>208</v>
      </c>
      <c r="D725" s="38" t="s">
        <v>208</v>
      </c>
      <c r="E725" s="38" t="s">
        <v>208</v>
      </c>
      <c r="F725" s="38" t="s">
        <v>208</v>
      </c>
      <c r="G725" s="38" t="s">
        <v>208</v>
      </c>
      <c r="H725" s="38" t="s">
        <v>208</v>
      </c>
      <c r="I725" s="38" t="s">
        <v>728</v>
      </c>
      <c r="J725" s="38" t="s">
        <v>208</v>
      </c>
      <c r="K725" s="38" t="s">
        <v>208</v>
      </c>
      <c r="L725" s="38" t="s">
        <v>208</v>
      </c>
      <c r="M725" s="44">
        <v>336.55</v>
      </c>
      <c r="N725" s="39">
        <f>336.55-N724</f>
        <v>0</v>
      </c>
      <c r="O725" s="39">
        <v>0</v>
      </c>
    </row>
    <row r="726" spans="1:16" x14ac:dyDescent="0.25">
      <c r="A726" s="46" t="s">
        <v>14</v>
      </c>
      <c r="B726" s="38" t="s">
        <v>860</v>
      </c>
      <c r="C726" s="38" t="s">
        <v>2425</v>
      </c>
      <c r="D726" s="38" t="s">
        <v>208</v>
      </c>
      <c r="E726" s="38" t="s">
        <v>208</v>
      </c>
      <c r="F726" s="38" t="s">
        <v>2426</v>
      </c>
      <c r="G726" s="38" t="s">
        <v>2426</v>
      </c>
      <c r="H726" s="38" t="s">
        <v>208</v>
      </c>
      <c r="I726" s="38" t="s">
        <v>208</v>
      </c>
      <c r="J726" s="38" t="s">
        <v>2427</v>
      </c>
      <c r="K726" s="38" t="s">
        <v>2427</v>
      </c>
      <c r="L726" s="38" t="s">
        <v>208</v>
      </c>
      <c r="M726" s="39">
        <v>48.23</v>
      </c>
      <c r="N726" s="39" t="s">
        <v>208</v>
      </c>
      <c r="O726" s="39">
        <v>48.23</v>
      </c>
    </row>
    <row r="727" spans="1:16" x14ac:dyDescent="0.25">
      <c r="A727" s="46" t="s">
        <v>14</v>
      </c>
      <c r="B727" s="38" t="s">
        <v>991</v>
      </c>
      <c r="C727" s="38" t="s">
        <v>992</v>
      </c>
      <c r="D727" s="38" t="s">
        <v>208</v>
      </c>
      <c r="E727" s="38" t="s">
        <v>208</v>
      </c>
      <c r="F727" s="40">
        <v>21998</v>
      </c>
      <c r="G727" s="40">
        <v>21998</v>
      </c>
      <c r="H727" s="38" t="s">
        <v>208</v>
      </c>
      <c r="I727" s="38" t="s">
        <v>208</v>
      </c>
      <c r="J727" s="38" t="s">
        <v>993</v>
      </c>
      <c r="K727" s="38" t="s">
        <v>993</v>
      </c>
      <c r="L727" s="38" t="s">
        <v>208</v>
      </c>
      <c r="M727" s="39" t="s">
        <v>208</v>
      </c>
      <c r="N727" s="39">
        <v>48.23</v>
      </c>
      <c r="O727" s="39">
        <v>0</v>
      </c>
    </row>
    <row r="728" spans="1:16" x14ac:dyDescent="0.25">
      <c r="B728" s="38" t="s">
        <v>208</v>
      </c>
      <c r="C728" s="38" t="s">
        <v>208</v>
      </c>
      <c r="D728" s="38" t="s">
        <v>208</v>
      </c>
      <c r="E728" s="38" t="s">
        <v>208</v>
      </c>
      <c r="F728" s="38" t="s">
        <v>208</v>
      </c>
      <c r="G728" s="38" t="s">
        <v>208</v>
      </c>
      <c r="H728" s="38" t="s">
        <v>208</v>
      </c>
      <c r="I728" s="38" t="s">
        <v>996</v>
      </c>
      <c r="J728" s="38" t="s">
        <v>208</v>
      </c>
      <c r="K728" s="38" t="s">
        <v>208</v>
      </c>
      <c r="L728" s="38" t="s">
        <v>208</v>
      </c>
      <c r="M728" s="39">
        <v>48.23</v>
      </c>
      <c r="N728" s="39">
        <v>48.23</v>
      </c>
      <c r="O728" s="39">
        <v>0</v>
      </c>
    </row>
    <row r="729" spans="1:16" x14ac:dyDescent="0.25">
      <c r="A729" s="46" t="s">
        <v>15</v>
      </c>
      <c r="B729" s="38" t="s">
        <v>1007</v>
      </c>
      <c r="C729" s="38" t="s">
        <v>2428</v>
      </c>
      <c r="D729" s="38" t="s">
        <v>208</v>
      </c>
      <c r="E729" s="38" t="s">
        <v>208</v>
      </c>
      <c r="F729" s="38" t="s">
        <v>2429</v>
      </c>
      <c r="G729" s="38" t="s">
        <v>2429</v>
      </c>
      <c r="H729" s="38" t="s">
        <v>208</v>
      </c>
      <c r="I729" s="38" t="s">
        <v>208</v>
      </c>
      <c r="J729" s="38" t="s">
        <v>2430</v>
      </c>
      <c r="K729" s="38" t="s">
        <v>2430</v>
      </c>
      <c r="L729" s="38" t="s">
        <v>208</v>
      </c>
      <c r="M729" s="39">
        <v>34.26</v>
      </c>
      <c r="N729" s="39" t="s">
        <v>208</v>
      </c>
      <c r="O729" s="39">
        <v>34.26</v>
      </c>
    </row>
    <row r="730" spans="1:16" x14ac:dyDescent="0.25">
      <c r="A730" s="46" t="s">
        <v>15</v>
      </c>
      <c r="B730" s="38" t="s">
        <v>1191</v>
      </c>
      <c r="C730" s="38" t="s">
        <v>1192</v>
      </c>
      <c r="D730" s="38" t="s">
        <v>208</v>
      </c>
      <c r="E730" s="38" t="s">
        <v>208</v>
      </c>
      <c r="F730" s="40">
        <v>22081</v>
      </c>
      <c r="G730" s="40">
        <v>22081</v>
      </c>
      <c r="H730" s="38" t="s">
        <v>208</v>
      </c>
      <c r="I730" s="38" t="s">
        <v>208</v>
      </c>
      <c r="J730" s="38" t="s">
        <v>1193</v>
      </c>
      <c r="K730" s="38" t="s">
        <v>1193</v>
      </c>
      <c r="L730" s="38" t="s">
        <v>208</v>
      </c>
      <c r="M730" s="39" t="s">
        <v>208</v>
      </c>
      <c r="N730" s="39">
        <v>34.26</v>
      </c>
      <c r="O730" s="39">
        <v>0</v>
      </c>
    </row>
    <row r="731" spans="1:16" x14ac:dyDescent="0.25">
      <c r="B731" s="38" t="s">
        <v>208</v>
      </c>
      <c r="C731" s="38" t="s">
        <v>208</v>
      </c>
      <c r="D731" s="38" t="s">
        <v>208</v>
      </c>
      <c r="E731" s="38" t="s">
        <v>208</v>
      </c>
      <c r="F731" s="38" t="s">
        <v>208</v>
      </c>
      <c r="G731" s="38" t="s">
        <v>208</v>
      </c>
      <c r="H731" s="38" t="s">
        <v>208</v>
      </c>
      <c r="I731" s="38" t="s">
        <v>1196</v>
      </c>
      <c r="J731" s="38" t="s">
        <v>208</v>
      </c>
      <c r="K731" s="38" t="s">
        <v>208</v>
      </c>
      <c r="L731" s="38" t="s">
        <v>208</v>
      </c>
      <c r="M731" s="44">
        <v>34.26</v>
      </c>
      <c r="N731" s="39">
        <v>34.26</v>
      </c>
      <c r="O731" s="39">
        <v>0</v>
      </c>
    </row>
    <row r="732" spans="1:16" x14ac:dyDescent="0.25">
      <c r="B732" s="38" t="s">
        <v>208</v>
      </c>
      <c r="C732" s="38" t="s">
        <v>208</v>
      </c>
      <c r="D732" s="38" t="s">
        <v>208</v>
      </c>
      <c r="E732" s="38" t="s">
        <v>208</v>
      </c>
      <c r="F732" s="38" t="s">
        <v>208</v>
      </c>
      <c r="G732" s="38" t="s">
        <v>2410</v>
      </c>
      <c r="H732" s="38" t="s">
        <v>208</v>
      </c>
      <c r="I732" s="38" t="s">
        <v>208</v>
      </c>
      <c r="J732" s="38" t="s">
        <v>208</v>
      </c>
      <c r="K732" s="38" t="s">
        <v>208</v>
      </c>
      <c r="L732" s="38" t="s">
        <v>2390</v>
      </c>
      <c r="M732" s="39">
        <v>10409.209999999999</v>
      </c>
      <c r="N732" s="39">
        <v>10409.209999999999</v>
      </c>
      <c r="O732" s="39">
        <v>0</v>
      </c>
    </row>
    <row r="733" spans="1:16" x14ac:dyDescent="0.25">
      <c r="B733" s="38" t="s">
        <v>2431</v>
      </c>
      <c r="C733" s="38" t="s">
        <v>208</v>
      </c>
      <c r="D733" s="38" t="s">
        <v>2432</v>
      </c>
      <c r="E733" s="38" t="s">
        <v>208</v>
      </c>
      <c r="F733" s="38" t="s">
        <v>208</v>
      </c>
      <c r="G733" s="38" t="s">
        <v>2433</v>
      </c>
      <c r="H733" s="38" t="s">
        <v>208</v>
      </c>
      <c r="I733" s="38" t="s">
        <v>208</v>
      </c>
      <c r="J733" s="38" t="s">
        <v>208</v>
      </c>
      <c r="K733" s="38" t="s">
        <v>208</v>
      </c>
      <c r="L733" s="38" t="s">
        <v>208</v>
      </c>
      <c r="M733" s="39" t="s">
        <v>208</v>
      </c>
      <c r="N733" s="39" t="s">
        <v>208</v>
      </c>
      <c r="O733" s="39" t="s">
        <v>208</v>
      </c>
    </row>
    <row r="734" spans="1:16" x14ac:dyDescent="0.25">
      <c r="B734" s="38" t="s">
        <v>211</v>
      </c>
      <c r="C734" s="38" t="s">
        <v>212</v>
      </c>
      <c r="D734" s="38" t="s">
        <v>208</v>
      </c>
      <c r="E734" s="38" t="s">
        <v>208</v>
      </c>
      <c r="F734" s="38" t="s">
        <v>213</v>
      </c>
      <c r="G734" s="38" t="s">
        <v>214</v>
      </c>
      <c r="H734" s="38" t="s">
        <v>208</v>
      </c>
      <c r="I734" s="38" t="s">
        <v>208</v>
      </c>
      <c r="J734" s="38" t="s">
        <v>215</v>
      </c>
      <c r="K734" s="38" t="s">
        <v>215</v>
      </c>
      <c r="L734" s="38" t="s">
        <v>208</v>
      </c>
      <c r="M734" s="39" t="s">
        <v>216</v>
      </c>
      <c r="N734" s="39" t="s">
        <v>217</v>
      </c>
      <c r="O734" s="39" t="s">
        <v>218</v>
      </c>
    </row>
    <row r="735" spans="1:16" x14ac:dyDescent="0.25">
      <c r="B735" s="38" t="s">
        <v>2434</v>
      </c>
      <c r="C735" s="38" t="s">
        <v>208</v>
      </c>
      <c r="D735" s="38" t="s">
        <v>208</v>
      </c>
      <c r="E735" s="38" t="s">
        <v>208</v>
      </c>
      <c r="F735" s="38" t="s">
        <v>208</v>
      </c>
      <c r="G735" s="38" t="s">
        <v>208</v>
      </c>
      <c r="H735" s="38" t="s">
        <v>208</v>
      </c>
      <c r="I735" s="38" t="s">
        <v>208</v>
      </c>
      <c r="J735" s="38" t="s">
        <v>208</v>
      </c>
      <c r="K735" s="38" t="s">
        <v>208</v>
      </c>
      <c r="L735" s="38" t="s">
        <v>2435</v>
      </c>
      <c r="M735" s="39">
        <v>908.22</v>
      </c>
      <c r="N735" s="39">
        <v>908.22</v>
      </c>
      <c r="O735" s="39">
        <v>0</v>
      </c>
    </row>
    <row r="736" spans="1:16" x14ac:dyDescent="0.25">
      <c r="B736" s="38"/>
      <c r="C736" s="38"/>
      <c r="D736" s="38"/>
      <c r="E736" s="38"/>
      <c r="F736" s="38"/>
      <c r="G736" s="38"/>
      <c r="H736" s="38"/>
      <c r="I736" s="38"/>
      <c r="J736" s="38"/>
      <c r="K736" s="38"/>
      <c r="L736" s="38"/>
      <c r="M736" s="39"/>
      <c r="N736" s="39"/>
      <c r="O736" s="39"/>
    </row>
    <row r="737" spans="1:15" x14ac:dyDescent="0.25">
      <c r="B737" s="38"/>
      <c r="C737" s="38"/>
      <c r="D737" s="38"/>
      <c r="E737" s="38"/>
      <c r="F737" s="38"/>
      <c r="G737" s="38"/>
      <c r="H737" s="38"/>
      <c r="I737" s="38"/>
      <c r="J737" s="38"/>
      <c r="K737" s="38"/>
      <c r="L737" s="38"/>
      <c r="M737" s="39"/>
      <c r="N737" s="39"/>
      <c r="O737" s="39"/>
    </row>
    <row r="738" spans="1:15" x14ac:dyDescent="0.25">
      <c r="B738" s="38"/>
      <c r="C738" s="38"/>
      <c r="D738" s="38"/>
      <c r="E738" s="38"/>
      <c r="F738" s="38"/>
      <c r="G738" s="38"/>
      <c r="H738" s="38"/>
      <c r="I738" s="38"/>
      <c r="J738" s="38"/>
      <c r="K738" s="38"/>
      <c r="L738" s="38"/>
      <c r="M738" s="39"/>
      <c r="N738" s="39"/>
      <c r="O738" s="39"/>
    </row>
    <row r="739" spans="1:15" x14ac:dyDescent="0.25">
      <c r="B739" s="38"/>
      <c r="C739" s="38"/>
      <c r="D739" s="38"/>
      <c r="E739" s="38"/>
      <c r="F739" s="38"/>
      <c r="G739" s="38"/>
      <c r="H739" s="38"/>
      <c r="I739" s="38"/>
      <c r="J739" s="38"/>
      <c r="K739" s="38"/>
      <c r="L739" s="38"/>
      <c r="M739" s="39"/>
      <c r="N739" s="39"/>
      <c r="O739" s="39"/>
    </row>
    <row r="740" spans="1:15" x14ac:dyDescent="0.25">
      <c r="B740" s="38" t="s">
        <v>207</v>
      </c>
      <c r="C740" s="38" t="s">
        <v>208</v>
      </c>
      <c r="D740" s="38" t="s">
        <v>2436</v>
      </c>
      <c r="E740" s="38" t="s">
        <v>2436</v>
      </c>
      <c r="F740" s="38" t="s">
        <v>208</v>
      </c>
      <c r="G740" s="38" t="s">
        <v>2437</v>
      </c>
      <c r="H740" s="38" t="s">
        <v>2437</v>
      </c>
      <c r="I740" s="38" t="s">
        <v>208</v>
      </c>
      <c r="J740" s="38" t="s">
        <v>208</v>
      </c>
      <c r="K740" s="38" t="s">
        <v>208</v>
      </c>
      <c r="L740" s="38" t="s">
        <v>208</v>
      </c>
      <c r="M740" s="39" t="s">
        <v>208</v>
      </c>
      <c r="N740" s="39" t="s">
        <v>208</v>
      </c>
      <c r="O740" s="39" t="s">
        <v>208</v>
      </c>
    </row>
    <row r="741" spans="1:15" x14ac:dyDescent="0.25">
      <c r="B741" s="38" t="s">
        <v>211</v>
      </c>
      <c r="C741" s="38" t="s">
        <v>212</v>
      </c>
      <c r="D741" s="38" t="s">
        <v>208</v>
      </c>
      <c r="E741" s="38" t="s">
        <v>208</v>
      </c>
      <c r="F741" s="38" t="s">
        <v>213</v>
      </c>
      <c r="G741" s="38" t="s">
        <v>214</v>
      </c>
      <c r="H741" s="38" t="s">
        <v>208</v>
      </c>
      <c r="I741" s="38" t="s">
        <v>208</v>
      </c>
      <c r="J741" s="38" t="s">
        <v>215</v>
      </c>
      <c r="K741" s="38" t="s">
        <v>215</v>
      </c>
      <c r="L741" s="38" t="s">
        <v>208</v>
      </c>
      <c r="M741" s="39" t="s">
        <v>216</v>
      </c>
      <c r="N741" s="39" t="s">
        <v>217</v>
      </c>
      <c r="O741" s="39" t="s">
        <v>218</v>
      </c>
    </row>
    <row r="742" spans="1:15" x14ac:dyDescent="0.25">
      <c r="B742" s="38" t="s">
        <v>208</v>
      </c>
      <c r="C742" s="38" t="s">
        <v>219</v>
      </c>
      <c r="D742" s="38" t="s">
        <v>219</v>
      </c>
      <c r="E742" s="38" t="s">
        <v>219</v>
      </c>
      <c r="F742" s="38" t="s">
        <v>208</v>
      </c>
      <c r="G742" s="38" t="s">
        <v>208</v>
      </c>
      <c r="H742" s="38" t="s">
        <v>208</v>
      </c>
      <c r="I742" s="38" t="s">
        <v>208</v>
      </c>
      <c r="J742" s="38" t="s">
        <v>208</v>
      </c>
      <c r="K742" s="38" t="s">
        <v>208</v>
      </c>
      <c r="L742" s="38" t="s">
        <v>220</v>
      </c>
      <c r="M742" s="39">
        <v>98404.75</v>
      </c>
      <c r="N742" s="39">
        <v>90136.99</v>
      </c>
      <c r="O742" s="39">
        <v>8267.76</v>
      </c>
    </row>
    <row r="743" spans="1:15" x14ac:dyDescent="0.25">
      <c r="A743" s="46" t="s">
        <v>12</v>
      </c>
      <c r="B743" s="38" t="s">
        <v>291</v>
      </c>
      <c r="C743" s="38" t="s">
        <v>2413</v>
      </c>
      <c r="D743" s="38" t="s">
        <v>208</v>
      </c>
      <c r="E743" s="38" t="s">
        <v>208</v>
      </c>
      <c r="F743" s="38" t="s">
        <v>2414</v>
      </c>
      <c r="G743" s="38" t="s">
        <v>2414</v>
      </c>
      <c r="H743" s="38" t="s">
        <v>208</v>
      </c>
      <c r="I743" s="38" t="s">
        <v>208</v>
      </c>
      <c r="J743" s="38" t="s">
        <v>2415</v>
      </c>
      <c r="K743" s="38" t="s">
        <v>2415</v>
      </c>
      <c r="L743" s="38" t="s">
        <v>208</v>
      </c>
      <c r="M743" s="39">
        <v>79.28</v>
      </c>
      <c r="N743" s="39" t="s">
        <v>208</v>
      </c>
      <c r="O743" s="39">
        <v>8347.0400000000009</v>
      </c>
    </row>
    <row r="744" spans="1:15" x14ac:dyDescent="0.25">
      <c r="A744" s="46" t="s">
        <v>12</v>
      </c>
      <c r="B744" s="38" t="s">
        <v>309</v>
      </c>
      <c r="C744" s="38" t="s">
        <v>2438</v>
      </c>
      <c r="D744" s="38" t="s">
        <v>208</v>
      </c>
      <c r="E744" s="38" t="s">
        <v>208</v>
      </c>
      <c r="F744" s="38" t="s">
        <v>2439</v>
      </c>
      <c r="G744" s="38" t="s">
        <v>2439</v>
      </c>
      <c r="H744" s="38" t="s">
        <v>208</v>
      </c>
      <c r="I744" s="38" t="s">
        <v>208</v>
      </c>
      <c r="J744" s="38" t="s">
        <v>2440</v>
      </c>
      <c r="K744" s="38" t="s">
        <v>2440</v>
      </c>
      <c r="L744" s="38" t="s">
        <v>208</v>
      </c>
      <c r="M744" s="39">
        <v>29.82</v>
      </c>
      <c r="N744" s="39" t="s">
        <v>208</v>
      </c>
      <c r="O744" s="39">
        <v>8376.86</v>
      </c>
    </row>
    <row r="745" spans="1:15" x14ac:dyDescent="0.25">
      <c r="A745" s="46" t="s">
        <v>12</v>
      </c>
      <c r="B745" s="38" t="s">
        <v>309</v>
      </c>
      <c r="C745" s="38" t="s">
        <v>2441</v>
      </c>
      <c r="D745" s="38" t="s">
        <v>208</v>
      </c>
      <c r="E745" s="38" t="s">
        <v>208</v>
      </c>
      <c r="F745" s="38" t="s">
        <v>2442</v>
      </c>
      <c r="G745" s="38" t="s">
        <v>2442</v>
      </c>
      <c r="H745" s="38" t="s">
        <v>208</v>
      </c>
      <c r="I745" s="38" t="s">
        <v>208</v>
      </c>
      <c r="J745" s="38" t="s">
        <v>2443</v>
      </c>
      <c r="K745" s="38" t="s">
        <v>2443</v>
      </c>
      <c r="L745" s="38" t="s">
        <v>208</v>
      </c>
      <c r="M745" s="39">
        <v>14.88</v>
      </c>
      <c r="N745" s="39" t="s">
        <v>208</v>
      </c>
      <c r="O745" s="39">
        <v>8391.74</v>
      </c>
    </row>
    <row r="746" spans="1:15" x14ac:dyDescent="0.25">
      <c r="A746" s="46" t="s">
        <v>12</v>
      </c>
      <c r="B746" s="38" t="s">
        <v>335</v>
      </c>
      <c r="C746" s="38" t="s">
        <v>2416</v>
      </c>
      <c r="D746" s="38" t="s">
        <v>208</v>
      </c>
      <c r="E746" s="38" t="s">
        <v>208</v>
      </c>
      <c r="F746" s="38" t="s">
        <v>2417</v>
      </c>
      <c r="G746" s="38" t="s">
        <v>2417</v>
      </c>
      <c r="H746" s="38" t="s">
        <v>208</v>
      </c>
      <c r="I746" s="38" t="s">
        <v>208</v>
      </c>
      <c r="J746" s="38" t="s">
        <v>2418</v>
      </c>
      <c r="K746" s="38" t="s">
        <v>2418</v>
      </c>
      <c r="L746" s="38" t="s">
        <v>208</v>
      </c>
      <c r="M746" s="39">
        <v>31.37</v>
      </c>
      <c r="N746" s="39" t="s">
        <v>208</v>
      </c>
      <c r="O746" s="39">
        <v>8423.11</v>
      </c>
    </row>
    <row r="747" spans="1:15" x14ac:dyDescent="0.25">
      <c r="A747" s="46" t="s">
        <v>12</v>
      </c>
      <c r="B747" s="38" t="s">
        <v>371</v>
      </c>
      <c r="C747" s="38" t="s">
        <v>2444</v>
      </c>
      <c r="D747" s="38" t="s">
        <v>208</v>
      </c>
      <c r="E747" s="38" t="s">
        <v>208</v>
      </c>
      <c r="F747" s="38" t="s">
        <v>2445</v>
      </c>
      <c r="G747" s="38" t="s">
        <v>2445</v>
      </c>
      <c r="H747" s="38" t="s">
        <v>208</v>
      </c>
      <c r="I747" s="38" t="s">
        <v>208</v>
      </c>
      <c r="J747" s="38" t="s">
        <v>2446</v>
      </c>
      <c r="K747" s="38" t="s">
        <v>2446</v>
      </c>
      <c r="L747" s="38" t="s">
        <v>208</v>
      </c>
      <c r="M747" s="39">
        <v>18</v>
      </c>
      <c r="N747" s="39" t="s">
        <v>208</v>
      </c>
      <c r="O747" s="39">
        <v>8441.11</v>
      </c>
    </row>
    <row r="748" spans="1:15" x14ac:dyDescent="0.25">
      <c r="A748" s="46" t="s">
        <v>12</v>
      </c>
      <c r="B748" s="38" t="s">
        <v>2447</v>
      </c>
      <c r="C748" s="38" t="s">
        <v>2448</v>
      </c>
      <c r="D748" s="38" t="s">
        <v>208</v>
      </c>
      <c r="E748" s="38" t="s">
        <v>208</v>
      </c>
      <c r="F748" s="38" t="s">
        <v>2449</v>
      </c>
      <c r="G748" s="38" t="s">
        <v>2449</v>
      </c>
      <c r="H748" s="38" t="s">
        <v>208</v>
      </c>
      <c r="I748" s="38" t="s">
        <v>208</v>
      </c>
      <c r="J748" s="38" t="s">
        <v>2450</v>
      </c>
      <c r="K748" s="38" t="s">
        <v>2450</v>
      </c>
      <c r="L748" s="38" t="s">
        <v>208</v>
      </c>
      <c r="M748" s="39">
        <v>51.39</v>
      </c>
      <c r="N748" s="39" t="s">
        <v>208</v>
      </c>
      <c r="O748" s="39">
        <v>8492.5</v>
      </c>
    </row>
    <row r="749" spans="1:15" x14ac:dyDescent="0.25">
      <c r="A749" s="46" t="s">
        <v>12</v>
      </c>
      <c r="B749" s="38" t="s">
        <v>2447</v>
      </c>
      <c r="C749" s="38" t="s">
        <v>2451</v>
      </c>
      <c r="D749" s="38" t="s">
        <v>208</v>
      </c>
      <c r="E749" s="38" t="s">
        <v>208</v>
      </c>
      <c r="F749" s="38" t="s">
        <v>2452</v>
      </c>
      <c r="G749" s="38" t="s">
        <v>2452</v>
      </c>
      <c r="H749" s="38" t="s">
        <v>208</v>
      </c>
      <c r="I749" s="38" t="s">
        <v>208</v>
      </c>
      <c r="J749" s="38" t="s">
        <v>2453</v>
      </c>
      <c r="K749" s="38" t="s">
        <v>2453</v>
      </c>
      <c r="L749" s="38" t="s">
        <v>208</v>
      </c>
      <c r="M749" s="39">
        <v>64.75</v>
      </c>
      <c r="N749" s="39" t="s">
        <v>208</v>
      </c>
      <c r="O749" s="39">
        <v>8557.25</v>
      </c>
    </row>
    <row r="750" spans="1:15" x14ac:dyDescent="0.25">
      <c r="A750" s="46" t="s">
        <v>12</v>
      </c>
      <c r="B750" s="38" t="s">
        <v>391</v>
      </c>
      <c r="C750" s="38" t="s">
        <v>2454</v>
      </c>
      <c r="D750" s="38" t="s">
        <v>208</v>
      </c>
      <c r="E750" s="38" t="s">
        <v>208</v>
      </c>
      <c r="F750" s="38" t="s">
        <v>2455</v>
      </c>
      <c r="G750" s="38" t="s">
        <v>2455</v>
      </c>
      <c r="H750" s="38" t="s">
        <v>208</v>
      </c>
      <c r="I750" s="38" t="s">
        <v>208</v>
      </c>
      <c r="J750" s="38" t="s">
        <v>2456</v>
      </c>
      <c r="K750" s="38" t="s">
        <v>2456</v>
      </c>
      <c r="L750" s="38" t="s">
        <v>208</v>
      </c>
      <c r="M750" s="39">
        <v>142.04</v>
      </c>
      <c r="N750" s="39" t="s">
        <v>208</v>
      </c>
      <c r="O750" s="39">
        <v>8699.2900000000009</v>
      </c>
    </row>
    <row r="751" spans="1:15" x14ac:dyDescent="0.25">
      <c r="A751" s="46" t="s">
        <v>12</v>
      </c>
      <c r="B751" s="38" t="s">
        <v>448</v>
      </c>
      <c r="C751" s="38" t="s">
        <v>2457</v>
      </c>
      <c r="D751" s="38" t="s">
        <v>208</v>
      </c>
      <c r="E751" s="38" t="s">
        <v>208</v>
      </c>
      <c r="F751" s="38" t="s">
        <v>2458</v>
      </c>
      <c r="G751" s="38" t="s">
        <v>2458</v>
      </c>
      <c r="H751" s="38" t="s">
        <v>208</v>
      </c>
      <c r="I751" s="38" t="s">
        <v>208</v>
      </c>
      <c r="J751" s="38" t="s">
        <v>2459</v>
      </c>
      <c r="K751" s="38" t="s">
        <v>2459</v>
      </c>
      <c r="L751" s="38" t="s">
        <v>208</v>
      </c>
      <c r="M751" s="39">
        <v>94.69</v>
      </c>
      <c r="N751" s="39" t="s">
        <v>208</v>
      </c>
      <c r="O751" s="39">
        <v>8793.98</v>
      </c>
    </row>
    <row r="752" spans="1:15" x14ac:dyDescent="0.25">
      <c r="A752" s="46" t="s">
        <v>12</v>
      </c>
      <c r="B752" s="38" t="s">
        <v>448</v>
      </c>
      <c r="C752" s="38" t="s">
        <v>2460</v>
      </c>
      <c r="D752" s="38" t="s">
        <v>208</v>
      </c>
      <c r="E752" s="38" t="s">
        <v>208</v>
      </c>
      <c r="F752" s="38" t="s">
        <v>2461</v>
      </c>
      <c r="G752" s="38" t="s">
        <v>2461</v>
      </c>
      <c r="H752" s="38" t="s">
        <v>208</v>
      </c>
      <c r="I752" s="38" t="s">
        <v>208</v>
      </c>
      <c r="J752" s="38" t="s">
        <v>2462</v>
      </c>
      <c r="K752" s="38" t="s">
        <v>2462</v>
      </c>
      <c r="L752" s="38" t="s">
        <v>208</v>
      </c>
      <c r="M752" s="39">
        <v>47.35</v>
      </c>
      <c r="N752" s="39" t="s">
        <v>208</v>
      </c>
      <c r="O752" s="39">
        <v>8841.33</v>
      </c>
    </row>
    <row r="753" spans="1:15" x14ac:dyDescent="0.25">
      <c r="A753" s="46" t="s">
        <v>12</v>
      </c>
      <c r="B753" s="38" t="s">
        <v>448</v>
      </c>
      <c r="C753" s="38" t="s">
        <v>2463</v>
      </c>
      <c r="D753" s="38" t="s">
        <v>208</v>
      </c>
      <c r="E753" s="38" t="s">
        <v>208</v>
      </c>
      <c r="F753" s="38" t="s">
        <v>2464</v>
      </c>
      <c r="G753" s="38" t="s">
        <v>2464</v>
      </c>
      <c r="H753" s="38" t="s">
        <v>208</v>
      </c>
      <c r="I753" s="38" t="s">
        <v>208</v>
      </c>
      <c r="J753" s="38" t="s">
        <v>2465</v>
      </c>
      <c r="K753" s="38" t="s">
        <v>2465</v>
      </c>
      <c r="L753" s="38" t="s">
        <v>208</v>
      </c>
      <c r="M753" s="39">
        <v>93.59</v>
      </c>
      <c r="N753" s="39" t="s">
        <v>208</v>
      </c>
      <c r="O753" s="39">
        <v>8934.92</v>
      </c>
    </row>
    <row r="754" spans="1:15" x14ac:dyDescent="0.25">
      <c r="A754" s="46" t="s">
        <v>12</v>
      </c>
      <c r="B754" s="38" t="s">
        <v>468</v>
      </c>
      <c r="C754" s="38" t="s">
        <v>2466</v>
      </c>
      <c r="D754" s="38" t="s">
        <v>208</v>
      </c>
      <c r="E754" s="38" t="s">
        <v>208</v>
      </c>
      <c r="F754" s="38" t="s">
        <v>2467</v>
      </c>
      <c r="G754" s="38" t="s">
        <v>2467</v>
      </c>
      <c r="H754" s="38" t="s">
        <v>208</v>
      </c>
      <c r="I754" s="38" t="s">
        <v>208</v>
      </c>
      <c r="J754" s="38" t="s">
        <v>2468</v>
      </c>
      <c r="K754" s="38" t="s">
        <v>2468</v>
      </c>
      <c r="L754" s="38" t="s">
        <v>208</v>
      </c>
      <c r="M754" s="39">
        <v>125.87</v>
      </c>
      <c r="N754" s="39" t="s">
        <v>208</v>
      </c>
      <c r="O754" s="39">
        <v>9060.7900000000009</v>
      </c>
    </row>
    <row r="755" spans="1:15" x14ac:dyDescent="0.25">
      <c r="B755" s="38" t="s">
        <v>208</v>
      </c>
      <c r="C755" s="38" t="s">
        <v>208</v>
      </c>
      <c r="D755" s="38" t="s">
        <v>208</v>
      </c>
      <c r="E755" s="38" t="s">
        <v>208</v>
      </c>
      <c r="F755" s="38" t="s">
        <v>208</v>
      </c>
      <c r="G755" s="38" t="s">
        <v>208</v>
      </c>
      <c r="H755" s="38" t="s">
        <v>208</v>
      </c>
      <c r="I755" s="38" t="s">
        <v>486</v>
      </c>
      <c r="J755" s="38" t="s">
        <v>208</v>
      </c>
      <c r="K755" s="38" t="s">
        <v>208</v>
      </c>
      <c r="L755" s="38" t="s">
        <v>208</v>
      </c>
      <c r="M755" s="39">
        <v>793.03</v>
      </c>
      <c r="N755" s="39">
        <v>0</v>
      </c>
      <c r="O755" s="39">
        <v>9060.7900000000009</v>
      </c>
    </row>
    <row r="756" spans="1:15" x14ac:dyDescent="0.25">
      <c r="A756" s="46" t="s">
        <v>13</v>
      </c>
      <c r="B756" s="38" t="s">
        <v>573</v>
      </c>
      <c r="C756" s="38" t="s">
        <v>2469</v>
      </c>
      <c r="D756" s="38" t="s">
        <v>208</v>
      </c>
      <c r="E756" s="38" t="s">
        <v>208</v>
      </c>
      <c r="F756" s="38" t="s">
        <v>2470</v>
      </c>
      <c r="G756" s="38" t="s">
        <v>2470</v>
      </c>
      <c r="H756" s="38" t="s">
        <v>208</v>
      </c>
      <c r="I756" s="38" t="s">
        <v>208</v>
      </c>
      <c r="J756" s="38" t="s">
        <v>2471</v>
      </c>
      <c r="K756" s="38" t="s">
        <v>2471</v>
      </c>
      <c r="L756" s="38" t="s">
        <v>208</v>
      </c>
      <c r="M756" s="39">
        <v>177.16</v>
      </c>
      <c r="N756" s="39" t="s">
        <v>208</v>
      </c>
      <c r="O756" s="39">
        <v>9237.9500000000007</v>
      </c>
    </row>
    <row r="757" spans="1:15" x14ac:dyDescent="0.25">
      <c r="A757" s="46" t="s">
        <v>13</v>
      </c>
      <c r="B757" s="38" t="s">
        <v>606</v>
      </c>
      <c r="C757" s="38" t="s">
        <v>2472</v>
      </c>
      <c r="D757" s="38" t="s">
        <v>208</v>
      </c>
      <c r="E757" s="38" t="s">
        <v>208</v>
      </c>
      <c r="F757" s="38" t="s">
        <v>2473</v>
      </c>
      <c r="G757" s="38" t="s">
        <v>2473</v>
      </c>
      <c r="H757" s="38" t="s">
        <v>208</v>
      </c>
      <c r="I757" s="38" t="s">
        <v>208</v>
      </c>
      <c r="J757" s="38" t="s">
        <v>2474</v>
      </c>
      <c r="K757" s="38" t="s">
        <v>2474</v>
      </c>
      <c r="L757" s="38" t="s">
        <v>208</v>
      </c>
      <c r="M757" s="39">
        <v>26.85</v>
      </c>
      <c r="N757" s="39" t="s">
        <v>208</v>
      </c>
      <c r="O757" s="39">
        <v>9264.7999999999993</v>
      </c>
    </row>
    <row r="758" spans="1:15" x14ac:dyDescent="0.25">
      <c r="A758" s="46" t="s">
        <v>13</v>
      </c>
      <c r="B758" s="38" t="s">
        <v>629</v>
      </c>
      <c r="C758" s="38" t="s">
        <v>2475</v>
      </c>
      <c r="D758" s="38" t="s">
        <v>208</v>
      </c>
      <c r="E758" s="38" t="s">
        <v>208</v>
      </c>
      <c r="F758" s="38" t="s">
        <v>2476</v>
      </c>
      <c r="G758" s="38" t="s">
        <v>2476</v>
      </c>
      <c r="H758" s="38" t="s">
        <v>208</v>
      </c>
      <c r="I758" s="38" t="s">
        <v>208</v>
      </c>
      <c r="J758" s="38" t="s">
        <v>2477</v>
      </c>
      <c r="K758" s="38" t="s">
        <v>2477</v>
      </c>
      <c r="L758" s="38" t="s">
        <v>208</v>
      </c>
      <c r="M758" s="39">
        <v>94.69</v>
      </c>
      <c r="N758" s="39" t="s">
        <v>208</v>
      </c>
      <c r="O758" s="39">
        <v>9359.49</v>
      </c>
    </row>
    <row r="759" spans="1:15" x14ac:dyDescent="0.25">
      <c r="A759" s="46" t="s">
        <v>13</v>
      </c>
      <c r="B759" s="38" t="s">
        <v>2478</v>
      </c>
      <c r="C759" s="38" t="s">
        <v>2479</v>
      </c>
      <c r="D759" s="38" t="s">
        <v>208</v>
      </c>
      <c r="E759" s="38" t="s">
        <v>208</v>
      </c>
      <c r="F759" s="38" t="s">
        <v>2480</v>
      </c>
      <c r="G759" s="38" t="s">
        <v>2480</v>
      </c>
      <c r="H759" s="38" t="s">
        <v>208</v>
      </c>
      <c r="I759" s="38" t="s">
        <v>208</v>
      </c>
      <c r="J759" s="38" t="s">
        <v>2481</v>
      </c>
      <c r="K759" s="38" t="s">
        <v>2481</v>
      </c>
      <c r="L759" s="38" t="s">
        <v>208</v>
      </c>
      <c r="M759" s="39">
        <v>92.51</v>
      </c>
      <c r="N759" s="39" t="s">
        <v>208</v>
      </c>
      <c r="O759" s="39">
        <v>9452</v>
      </c>
    </row>
    <row r="760" spans="1:15" x14ac:dyDescent="0.25">
      <c r="A760" s="46" t="s">
        <v>13</v>
      </c>
      <c r="B760" s="38" t="s">
        <v>647</v>
      </c>
      <c r="C760" s="38" t="s">
        <v>2419</v>
      </c>
      <c r="D760" s="38" t="s">
        <v>208</v>
      </c>
      <c r="E760" s="38" t="s">
        <v>208</v>
      </c>
      <c r="F760" s="38" t="s">
        <v>2420</v>
      </c>
      <c r="G760" s="38" t="s">
        <v>2420</v>
      </c>
      <c r="H760" s="38" t="s">
        <v>208</v>
      </c>
      <c r="I760" s="38" t="s">
        <v>208</v>
      </c>
      <c r="J760" s="38" t="s">
        <v>2421</v>
      </c>
      <c r="K760" s="38" t="s">
        <v>2421</v>
      </c>
      <c r="L760" s="38" t="s">
        <v>208</v>
      </c>
      <c r="M760" s="39">
        <v>3.17</v>
      </c>
      <c r="N760" s="39" t="s">
        <v>208</v>
      </c>
      <c r="O760" s="39">
        <v>9455.17</v>
      </c>
    </row>
    <row r="761" spans="1:15" x14ac:dyDescent="0.25">
      <c r="A761" s="46" t="s">
        <v>13</v>
      </c>
      <c r="B761" s="38" t="s">
        <v>647</v>
      </c>
      <c r="C761" s="38" t="s">
        <v>2422</v>
      </c>
      <c r="D761" s="38" t="s">
        <v>208</v>
      </c>
      <c r="E761" s="38" t="s">
        <v>208</v>
      </c>
      <c r="F761" s="38" t="s">
        <v>2423</v>
      </c>
      <c r="G761" s="38" t="s">
        <v>2423</v>
      </c>
      <c r="H761" s="38" t="s">
        <v>208</v>
      </c>
      <c r="I761" s="38" t="s">
        <v>208</v>
      </c>
      <c r="J761" s="38" t="s">
        <v>2424</v>
      </c>
      <c r="K761" s="38" t="s">
        <v>2424</v>
      </c>
      <c r="L761" s="38" t="s">
        <v>208</v>
      </c>
      <c r="M761" s="39">
        <v>76.959999999999994</v>
      </c>
      <c r="N761" s="39" t="s">
        <v>208</v>
      </c>
      <c r="O761" s="39">
        <v>9532.1299999999992</v>
      </c>
    </row>
    <row r="762" spans="1:15" x14ac:dyDescent="0.25">
      <c r="A762" s="46" t="s">
        <v>13</v>
      </c>
      <c r="B762" s="38" t="s">
        <v>686</v>
      </c>
      <c r="C762" s="38" t="s">
        <v>2482</v>
      </c>
      <c r="D762" s="38" t="s">
        <v>208</v>
      </c>
      <c r="E762" s="38" t="s">
        <v>208</v>
      </c>
      <c r="F762" s="38" t="s">
        <v>2483</v>
      </c>
      <c r="G762" s="38" t="s">
        <v>2483</v>
      </c>
      <c r="H762" s="38" t="s">
        <v>208</v>
      </c>
      <c r="I762" s="38" t="s">
        <v>208</v>
      </c>
      <c r="J762" s="38" t="s">
        <v>2484</v>
      </c>
      <c r="K762" s="38" t="s">
        <v>2484</v>
      </c>
      <c r="L762" s="38" t="s">
        <v>208</v>
      </c>
      <c r="M762" s="39">
        <v>96.97</v>
      </c>
      <c r="N762" s="39" t="s">
        <v>208</v>
      </c>
      <c r="O762" s="39">
        <v>9629.1</v>
      </c>
    </row>
    <row r="763" spans="1:15" x14ac:dyDescent="0.25">
      <c r="A763" s="46" t="s">
        <v>13</v>
      </c>
      <c r="B763" s="38" t="s">
        <v>686</v>
      </c>
      <c r="C763" s="38" t="s">
        <v>2485</v>
      </c>
      <c r="D763" s="38" t="s">
        <v>208</v>
      </c>
      <c r="E763" s="38" t="s">
        <v>208</v>
      </c>
      <c r="F763" s="38" t="s">
        <v>2486</v>
      </c>
      <c r="G763" s="38" t="s">
        <v>2486</v>
      </c>
      <c r="H763" s="38" t="s">
        <v>208</v>
      </c>
      <c r="I763" s="38" t="s">
        <v>208</v>
      </c>
      <c r="J763" s="38" t="s">
        <v>2487</v>
      </c>
      <c r="K763" s="38" t="s">
        <v>2487</v>
      </c>
      <c r="L763" s="38" t="s">
        <v>208</v>
      </c>
      <c r="M763" s="39">
        <v>45.01</v>
      </c>
      <c r="N763" s="39" t="s">
        <v>208</v>
      </c>
      <c r="O763" s="39">
        <v>9674.11</v>
      </c>
    </row>
    <row r="764" spans="1:15" x14ac:dyDescent="0.25">
      <c r="A764" s="46" t="s">
        <v>13</v>
      </c>
      <c r="B764" s="38" t="s">
        <v>703</v>
      </c>
      <c r="C764" s="38" t="s">
        <v>2488</v>
      </c>
      <c r="D764" s="38" t="s">
        <v>208</v>
      </c>
      <c r="E764" s="38" t="s">
        <v>208</v>
      </c>
      <c r="F764" s="38" t="s">
        <v>2489</v>
      </c>
      <c r="G764" s="38" t="s">
        <v>2489</v>
      </c>
      <c r="H764" s="38" t="s">
        <v>208</v>
      </c>
      <c r="I764" s="38" t="s">
        <v>208</v>
      </c>
      <c r="J764" s="38" t="s">
        <v>2490</v>
      </c>
      <c r="K764" s="38" t="s">
        <v>2490</v>
      </c>
      <c r="L764" s="38" t="s">
        <v>208</v>
      </c>
      <c r="M764" s="39">
        <v>29.14</v>
      </c>
      <c r="N764" s="39" t="s">
        <v>208</v>
      </c>
      <c r="O764" s="39">
        <v>9703.25</v>
      </c>
    </row>
    <row r="765" spans="1:15" x14ac:dyDescent="0.25">
      <c r="A765" s="46" t="s">
        <v>13</v>
      </c>
      <c r="B765" s="38" t="s">
        <v>703</v>
      </c>
      <c r="C765" s="38" t="s">
        <v>2491</v>
      </c>
      <c r="D765" s="38" t="s">
        <v>208</v>
      </c>
      <c r="E765" s="38" t="s">
        <v>208</v>
      </c>
      <c r="F765" s="38" t="s">
        <v>2492</v>
      </c>
      <c r="G765" s="38" t="s">
        <v>2492</v>
      </c>
      <c r="H765" s="38" t="s">
        <v>208</v>
      </c>
      <c r="I765" s="38" t="s">
        <v>208</v>
      </c>
      <c r="J765" s="38" t="s">
        <v>2493</v>
      </c>
      <c r="K765" s="38" t="s">
        <v>2493</v>
      </c>
      <c r="L765" s="38" t="s">
        <v>208</v>
      </c>
      <c r="M765" s="39">
        <v>41.01</v>
      </c>
      <c r="N765" s="39" t="s">
        <v>208</v>
      </c>
      <c r="O765" s="39">
        <v>9744.26</v>
      </c>
    </row>
    <row r="766" spans="1:15" x14ac:dyDescent="0.25">
      <c r="A766" s="46" t="s">
        <v>13</v>
      </c>
      <c r="B766" s="38" t="s">
        <v>703</v>
      </c>
      <c r="C766" s="38" t="s">
        <v>2494</v>
      </c>
      <c r="D766" s="38" t="s">
        <v>208</v>
      </c>
      <c r="E766" s="38" t="s">
        <v>208</v>
      </c>
      <c r="F766" s="38" t="s">
        <v>2495</v>
      </c>
      <c r="G766" s="38" t="s">
        <v>2495</v>
      </c>
      <c r="H766" s="38" t="s">
        <v>208</v>
      </c>
      <c r="I766" s="38" t="s">
        <v>208</v>
      </c>
      <c r="J766" s="38" t="s">
        <v>2496</v>
      </c>
      <c r="K766" s="38" t="s">
        <v>2496</v>
      </c>
      <c r="L766" s="38" t="s">
        <v>208</v>
      </c>
      <c r="M766" s="39">
        <v>94.69</v>
      </c>
      <c r="N766" s="39" t="s">
        <v>208</v>
      </c>
      <c r="O766" s="39">
        <v>9838.9500000000007</v>
      </c>
    </row>
    <row r="767" spans="1:15" x14ac:dyDescent="0.25">
      <c r="A767" s="46" t="s">
        <v>13</v>
      </c>
      <c r="B767" s="38" t="s">
        <v>703</v>
      </c>
      <c r="C767" s="38" t="s">
        <v>2497</v>
      </c>
      <c r="D767" s="38" t="s">
        <v>208</v>
      </c>
      <c r="E767" s="38" t="s">
        <v>208</v>
      </c>
      <c r="F767" s="38" t="s">
        <v>2498</v>
      </c>
      <c r="G767" s="38" t="s">
        <v>2498</v>
      </c>
      <c r="H767" s="38" t="s">
        <v>208</v>
      </c>
      <c r="I767" s="38" t="s">
        <v>208</v>
      </c>
      <c r="J767" s="38" t="s">
        <v>2499</v>
      </c>
      <c r="K767" s="38" t="s">
        <v>2499</v>
      </c>
      <c r="L767" s="38" t="s">
        <v>208</v>
      </c>
      <c r="M767" s="39">
        <v>59.96</v>
      </c>
      <c r="N767" s="39" t="s">
        <v>208</v>
      </c>
      <c r="O767" s="39">
        <v>9898.91</v>
      </c>
    </row>
    <row r="768" spans="1:15" x14ac:dyDescent="0.25">
      <c r="B768" s="38" t="s">
        <v>208</v>
      </c>
      <c r="C768" s="38" t="s">
        <v>208</v>
      </c>
      <c r="D768" s="38" t="s">
        <v>208</v>
      </c>
      <c r="E768" s="38" t="s">
        <v>208</v>
      </c>
      <c r="F768" s="38" t="s">
        <v>208</v>
      </c>
      <c r="G768" s="38" t="s">
        <v>208</v>
      </c>
      <c r="H768" s="38" t="s">
        <v>208</v>
      </c>
      <c r="I768" s="38" t="s">
        <v>728</v>
      </c>
      <c r="J768" s="38" t="s">
        <v>208</v>
      </c>
      <c r="K768" s="38" t="s">
        <v>208</v>
      </c>
      <c r="L768" s="38" t="s">
        <v>208</v>
      </c>
      <c r="M768" s="39">
        <v>838.12</v>
      </c>
      <c r="N768" s="39">
        <v>0</v>
      </c>
      <c r="O768" s="39">
        <v>9898.91</v>
      </c>
    </row>
    <row r="769" spans="1:15" x14ac:dyDescent="0.25">
      <c r="A769" s="46" t="s">
        <v>14</v>
      </c>
      <c r="B769" s="38" t="s">
        <v>860</v>
      </c>
      <c r="C769" s="38" t="s">
        <v>2425</v>
      </c>
      <c r="D769" s="38" t="s">
        <v>208</v>
      </c>
      <c r="E769" s="38" t="s">
        <v>208</v>
      </c>
      <c r="F769" s="38" t="s">
        <v>2426</v>
      </c>
      <c r="G769" s="38" t="s">
        <v>2426</v>
      </c>
      <c r="H769" s="38" t="s">
        <v>208</v>
      </c>
      <c r="I769" s="38" t="s">
        <v>208</v>
      </c>
      <c r="J769" s="38" t="s">
        <v>2427</v>
      </c>
      <c r="K769" s="38" t="s">
        <v>2427</v>
      </c>
      <c r="L769" s="38" t="s">
        <v>208</v>
      </c>
      <c r="M769" s="39">
        <v>11.48</v>
      </c>
      <c r="N769" s="39" t="s">
        <v>208</v>
      </c>
      <c r="O769" s="39">
        <v>9910.39</v>
      </c>
    </row>
    <row r="770" spans="1:15" x14ac:dyDescent="0.25">
      <c r="A770" s="46" t="s">
        <v>14</v>
      </c>
      <c r="B770" s="38" t="s">
        <v>886</v>
      </c>
      <c r="C770" s="38" t="s">
        <v>2500</v>
      </c>
      <c r="D770" s="38" t="s">
        <v>208</v>
      </c>
      <c r="E770" s="38" t="s">
        <v>208</v>
      </c>
      <c r="F770" s="38" t="s">
        <v>2501</v>
      </c>
      <c r="G770" s="38" t="s">
        <v>2501</v>
      </c>
      <c r="H770" s="38" t="s">
        <v>208</v>
      </c>
      <c r="I770" s="38" t="s">
        <v>208</v>
      </c>
      <c r="J770" s="38" t="s">
        <v>2502</v>
      </c>
      <c r="K770" s="38" t="s">
        <v>2502</v>
      </c>
      <c r="L770" s="38" t="s">
        <v>208</v>
      </c>
      <c r="M770" s="39">
        <v>41.43</v>
      </c>
      <c r="N770" s="39" t="s">
        <v>208</v>
      </c>
      <c r="O770" s="39">
        <v>9951.82</v>
      </c>
    </row>
    <row r="771" spans="1:15" x14ac:dyDescent="0.25">
      <c r="A771" s="46" t="s">
        <v>14</v>
      </c>
      <c r="B771" s="38" t="s">
        <v>949</v>
      </c>
      <c r="C771" s="38" t="s">
        <v>2503</v>
      </c>
      <c r="D771" s="38" t="s">
        <v>208</v>
      </c>
      <c r="E771" s="38" t="s">
        <v>208</v>
      </c>
      <c r="F771" s="38" t="s">
        <v>2504</v>
      </c>
      <c r="G771" s="38" t="s">
        <v>2504</v>
      </c>
      <c r="H771" s="38" t="s">
        <v>208</v>
      </c>
      <c r="I771" s="38" t="s">
        <v>208</v>
      </c>
      <c r="J771" s="38" t="s">
        <v>2505</v>
      </c>
      <c r="K771" s="38" t="s">
        <v>2505</v>
      </c>
      <c r="L771" s="38" t="s">
        <v>208</v>
      </c>
      <c r="M771" s="39">
        <v>26.64</v>
      </c>
      <c r="N771" s="39" t="s">
        <v>208</v>
      </c>
      <c r="O771" s="39">
        <v>9978.4599999999991</v>
      </c>
    </row>
    <row r="772" spans="1:15" x14ac:dyDescent="0.25">
      <c r="A772" s="46" t="s">
        <v>14</v>
      </c>
      <c r="B772" s="38" t="s">
        <v>963</v>
      </c>
      <c r="C772" s="38" t="s">
        <v>2506</v>
      </c>
      <c r="D772" s="38" t="s">
        <v>208</v>
      </c>
      <c r="E772" s="38" t="s">
        <v>208</v>
      </c>
      <c r="F772" s="38" t="s">
        <v>2507</v>
      </c>
      <c r="G772" s="38" t="s">
        <v>2507</v>
      </c>
      <c r="H772" s="38" t="s">
        <v>208</v>
      </c>
      <c r="I772" s="38" t="s">
        <v>208</v>
      </c>
      <c r="J772" s="38" t="s">
        <v>2508</v>
      </c>
      <c r="K772" s="38" t="s">
        <v>2508</v>
      </c>
      <c r="L772" s="38" t="s">
        <v>208</v>
      </c>
      <c r="M772" s="39">
        <v>113.62</v>
      </c>
      <c r="N772" s="39" t="s">
        <v>208</v>
      </c>
      <c r="O772" s="39">
        <v>10092.08</v>
      </c>
    </row>
    <row r="773" spans="1:15" x14ac:dyDescent="0.25">
      <c r="B773" s="38" t="s">
        <v>208</v>
      </c>
      <c r="C773" s="38" t="s">
        <v>208</v>
      </c>
      <c r="D773" s="38" t="s">
        <v>208</v>
      </c>
      <c r="E773" s="38" t="s">
        <v>208</v>
      </c>
      <c r="F773" s="38" t="s">
        <v>208</v>
      </c>
      <c r="G773" s="38" t="s">
        <v>208</v>
      </c>
      <c r="H773" s="38" t="s">
        <v>208</v>
      </c>
      <c r="I773" s="38" t="s">
        <v>996</v>
      </c>
      <c r="J773" s="38" t="s">
        <v>208</v>
      </c>
      <c r="K773" s="38" t="s">
        <v>208</v>
      </c>
      <c r="L773" s="38" t="s">
        <v>208</v>
      </c>
      <c r="M773" s="39">
        <v>193.17</v>
      </c>
      <c r="N773" s="39">
        <v>0</v>
      </c>
      <c r="O773" s="39">
        <v>10092.08</v>
      </c>
    </row>
    <row r="774" spans="1:15" x14ac:dyDescent="0.25">
      <c r="A774" s="46" t="s">
        <v>15</v>
      </c>
      <c r="B774" s="38" t="s">
        <v>1007</v>
      </c>
      <c r="C774" s="38" t="s">
        <v>2428</v>
      </c>
      <c r="D774" s="38" t="s">
        <v>208</v>
      </c>
      <c r="E774" s="38" t="s">
        <v>208</v>
      </c>
      <c r="F774" s="38" t="s">
        <v>2429</v>
      </c>
      <c r="G774" s="38" t="s">
        <v>2429</v>
      </c>
      <c r="H774" s="38" t="s">
        <v>208</v>
      </c>
      <c r="I774" s="38" t="s">
        <v>208</v>
      </c>
      <c r="J774" s="38" t="s">
        <v>2430</v>
      </c>
      <c r="K774" s="38" t="s">
        <v>2430</v>
      </c>
      <c r="L774" s="38" t="s">
        <v>208</v>
      </c>
      <c r="M774" s="39">
        <v>8.16</v>
      </c>
      <c r="N774" s="39" t="s">
        <v>208</v>
      </c>
      <c r="O774" s="39">
        <v>10100.24</v>
      </c>
    </row>
    <row r="775" spans="1:15" x14ac:dyDescent="0.25">
      <c r="A775" s="46" t="s">
        <v>15</v>
      </c>
      <c r="B775" s="38" t="s">
        <v>1098</v>
      </c>
      <c r="C775" s="38" t="s">
        <v>2509</v>
      </c>
      <c r="D775" s="38" t="s">
        <v>208</v>
      </c>
      <c r="E775" s="38" t="s">
        <v>208</v>
      </c>
      <c r="F775" s="38" t="s">
        <v>2510</v>
      </c>
      <c r="G775" s="38" t="s">
        <v>2510</v>
      </c>
      <c r="H775" s="38" t="s">
        <v>208</v>
      </c>
      <c r="I775" s="38" t="s">
        <v>208</v>
      </c>
      <c r="J775" s="38" t="s">
        <v>2511</v>
      </c>
      <c r="K775" s="38" t="s">
        <v>2511</v>
      </c>
      <c r="L775" s="38" t="s">
        <v>208</v>
      </c>
      <c r="M775" s="39">
        <v>48.14</v>
      </c>
      <c r="N775" s="39" t="s">
        <v>208</v>
      </c>
      <c r="O775" s="39">
        <v>10148.379999999999</v>
      </c>
    </row>
    <row r="776" spans="1:15" x14ac:dyDescent="0.25">
      <c r="A776" s="46" t="s">
        <v>15</v>
      </c>
      <c r="B776" s="38" t="s">
        <v>1135</v>
      </c>
      <c r="C776" s="38" t="s">
        <v>2512</v>
      </c>
      <c r="D776" s="38" t="s">
        <v>208</v>
      </c>
      <c r="E776" s="38" t="s">
        <v>208</v>
      </c>
      <c r="F776" s="38" t="s">
        <v>2513</v>
      </c>
      <c r="G776" s="38" t="s">
        <v>2513</v>
      </c>
      <c r="H776" s="38" t="s">
        <v>208</v>
      </c>
      <c r="I776" s="38" t="s">
        <v>208</v>
      </c>
      <c r="J776" s="38" t="s">
        <v>2514</v>
      </c>
      <c r="K776" s="38" t="s">
        <v>2514</v>
      </c>
      <c r="L776" s="38" t="s">
        <v>208</v>
      </c>
      <c r="M776" s="39">
        <v>20</v>
      </c>
      <c r="N776" s="39" t="s">
        <v>208</v>
      </c>
      <c r="O776" s="39">
        <v>10168.379999999999</v>
      </c>
    </row>
    <row r="777" spans="1:15" x14ac:dyDescent="0.25">
      <c r="A777" s="46" t="s">
        <v>15</v>
      </c>
      <c r="B777" s="38" t="s">
        <v>1155</v>
      </c>
      <c r="C777" s="38" t="s">
        <v>2515</v>
      </c>
      <c r="D777" s="38" t="s">
        <v>208</v>
      </c>
      <c r="E777" s="38" t="s">
        <v>208</v>
      </c>
      <c r="F777" s="38" t="s">
        <v>2516</v>
      </c>
      <c r="G777" s="38" t="s">
        <v>2516</v>
      </c>
      <c r="H777" s="38" t="s">
        <v>208</v>
      </c>
      <c r="I777" s="38" t="s">
        <v>208</v>
      </c>
      <c r="J777" s="38" t="s">
        <v>2517</v>
      </c>
      <c r="K777" s="38" t="s">
        <v>2517</v>
      </c>
      <c r="L777" s="38" t="s">
        <v>208</v>
      </c>
      <c r="M777" s="39">
        <v>44.26</v>
      </c>
      <c r="N777" s="39" t="s">
        <v>208</v>
      </c>
      <c r="O777" s="39">
        <v>10212.64</v>
      </c>
    </row>
    <row r="778" spans="1:15" x14ac:dyDescent="0.25">
      <c r="A778" s="46" t="s">
        <v>15</v>
      </c>
      <c r="B778" s="38" t="s">
        <v>2518</v>
      </c>
      <c r="C778" s="38" t="s">
        <v>2519</v>
      </c>
      <c r="D778" s="38" t="s">
        <v>208</v>
      </c>
      <c r="E778" s="38" t="s">
        <v>208</v>
      </c>
      <c r="F778" s="38" t="s">
        <v>2520</v>
      </c>
      <c r="G778" s="38" t="s">
        <v>2520</v>
      </c>
      <c r="H778" s="38" t="s">
        <v>208</v>
      </c>
      <c r="I778" s="38" t="s">
        <v>208</v>
      </c>
      <c r="J778" s="38" t="s">
        <v>2521</v>
      </c>
      <c r="K778" s="38" t="s">
        <v>2521</v>
      </c>
      <c r="L778" s="38" t="s">
        <v>208</v>
      </c>
      <c r="M778" s="39">
        <v>85.89</v>
      </c>
      <c r="N778" s="39" t="s">
        <v>208</v>
      </c>
      <c r="O778" s="39">
        <v>10298.530000000001</v>
      </c>
    </row>
    <row r="779" spans="1:15" x14ac:dyDescent="0.25">
      <c r="A779" s="46" t="s">
        <v>15</v>
      </c>
      <c r="B779" s="38" t="s">
        <v>2518</v>
      </c>
      <c r="C779" s="38" t="s">
        <v>2522</v>
      </c>
      <c r="D779" s="38" t="s">
        <v>208</v>
      </c>
      <c r="E779" s="38" t="s">
        <v>208</v>
      </c>
      <c r="F779" s="38" t="s">
        <v>2523</v>
      </c>
      <c r="G779" s="38" t="s">
        <v>2523</v>
      </c>
      <c r="H779" s="38" t="s">
        <v>208</v>
      </c>
      <c r="I779" s="38" t="s">
        <v>208</v>
      </c>
      <c r="J779" s="38" t="s">
        <v>2524</v>
      </c>
      <c r="K779" s="38" t="s">
        <v>2524</v>
      </c>
      <c r="L779" s="38" t="s">
        <v>208</v>
      </c>
      <c r="M779" s="39">
        <v>42.95</v>
      </c>
      <c r="N779" s="39" t="s">
        <v>208</v>
      </c>
      <c r="O779" s="39">
        <v>10341.48</v>
      </c>
    </row>
    <row r="780" spans="1:15" x14ac:dyDescent="0.25">
      <c r="A780" s="46" t="s">
        <v>15</v>
      </c>
      <c r="B780" s="38" t="s">
        <v>1191</v>
      </c>
      <c r="C780" s="38" t="s">
        <v>2525</v>
      </c>
      <c r="D780" s="38" t="s">
        <v>208</v>
      </c>
      <c r="E780" s="38" t="s">
        <v>208</v>
      </c>
      <c r="F780" s="40">
        <v>22212</v>
      </c>
      <c r="G780" s="40">
        <v>22212</v>
      </c>
      <c r="H780" s="38" t="s">
        <v>208</v>
      </c>
      <c r="I780" s="38" t="s">
        <v>208</v>
      </c>
      <c r="J780" s="38" t="s">
        <v>2526</v>
      </c>
      <c r="K780" s="38" t="s">
        <v>2526</v>
      </c>
      <c r="L780" s="38" t="s">
        <v>208</v>
      </c>
      <c r="M780" s="39" t="s">
        <v>208</v>
      </c>
      <c r="N780" s="39">
        <v>8267.76</v>
      </c>
      <c r="O780" s="39">
        <v>2073.7199999999998</v>
      </c>
    </row>
    <row r="781" spans="1:15" x14ac:dyDescent="0.25">
      <c r="B781" s="38" t="s">
        <v>208</v>
      </c>
      <c r="C781" s="38" t="s">
        <v>208</v>
      </c>
      <c r="D781" s="38" t="s">
        <v>208</v>
      </c>
      <c r="E781" s="38" t="s">
        <v>208</v>
      </c>
      <c r="F781" s="38" t="s">
        <v>208</v>
      </c>
      <c r="G781" s="38" t="s">
        <v>208</v>
      </c>
      <c r="H781" s="38" t="s">
        <v>208</v>
      </c>
      <c r="I781" s="38" t="s">
        <v>1196</v>
      </c>
      <c r="J781" s="38" t="s">
        <v>208</v>
      </c>
      <c r="K781" s="38" t="s">
        <v>208</v>
      </c>
      <c r="L781" s="38" t="s">
        <v>208</v>
      </c>
      <c r="M781" s="39">
        <v>249.4</v>
      </c>
      <c r="N781" s="39">
        <v>8267.76</v>
      </c>
      <c r="O781" s="39">
        <v>2073.7199999999998</v>
      </c>
    </row>
    <row r="782" spans="1:15" x14ac:dyDescent="0.25">
      <c r="A782" s="46" t="s">
        <v>16</v>
      </c>
      <c r="B782" s="38" t="s">
        <v>1197</v>
      </c>
      <c r="C782" s="38" t="s">
        <v>2527</v>
      </c>
      <c r="D782" s="38" t="s">
        <v>208</v>
      </c>
      <c r="E782" s="38" t="s">
        <v>208</v>
      </c>
      <c r="F782" s="38" t="s">
        <v>2528</v>
      </c>
      <c r="G782" s="38" t="s">
        <v>2528</v>
      </c>
      <c r="H782" s="38" t="s">
        <v>208</v>
      </c>
      <c r="I782" s="38" t="s">
        <v>208</v>
      </c>
      <c r="J782" s="38" t="s">
        <v>2529</v>
      </c>
      <c r="K782" s="38" t="s">
        <v>2529</v>
      </c>
      <c r="L782" s="38" t="s">
        <v>208</v>
      </c>
      <c r="M782" s="39">
        <v>48.45</v>
      </c>
      <c r="N782" s="39" t="s">
        <v>208</v>
      </c>
      <c r="O782" s="39">
        <v>2122.17</v>
      </c>
    </row>
    <row r="783" spans="1:15" x14ac:dyDescent="0.25">
      <c r="A783" s="46" t="s">
        <v>16</v>
      </c>
      <c r="B783" s="38" t="s">
        <v>1197</v>
      </c>
      <c r="C783" s="38" t="s">
        <v>2530</v>
      </c>
      <c r="D783" s="38" t="s">
        <v>208</v>
      </c>
      <c r="E783" s="38" t="s">
        <v>208</v>
      </c>
      <c r="F783" s="38" t="s">
        <v>2531</v>
      </c>
      <c r="G783" s="38" t="s">
        <v>2531</v>
      </c>
      <c r="H783" s="38" t="s">
        <v>208</v>
      </c>
      <c r="I783" s="38" t="s">
        <v>208</v>
      </c>
      <c r="J783" s="38" t="s">
        <v>2532</v>
      </c>
      <c r="K783" s="38" t="s">
        <v>2532</v>
      </c>
      <c r="L783" s="38" t="s">
        <v>208</v>
      </c>
      <c r="M783" s="39">
        <v>171.78</v>
      </c>
      <c r="N783" s="39" t="s">
        <v>208</v>
      </c>
      <c r="O783" s="39">
        <v>2293.9499999999998</v>
      </c>
    </row>
    <row r="784" spans="1:15" x14ac:dyDescent="0.25">
      <c r="A784" s="46" t="s">
        <v>16</v>
      </c>
      <c r="B784" s="38" t="s">
        <v>1204</v>
      </c>
      <c r="C784" s="38" t="s">
        <v>2533</v>
      </c>
      <c r="D784" s="38" t="s">
        <v>208</v>
      </c>
      <c r="E784" s="38" t="s">
        <v>208</v>
      </c>
      <c r="F784" s="38" t="s">
        <v>2534</v>
      </c>
      <c r="G784" s="38" t="s">
        <v>2534</v>
      </c>
      <c r="H784" s="38" t="s">
        <v>208</v>
      </c>
      <c r="I784" s="38" t="s">
        <v>208</v>
      </c>
      <c r="J784" s="38" t="s">
        <v>2535</v>
      </c>
      <c r="K784" s="38" t="s">
        <v>2535</v>
      </c>
      <c r="L784" s="38" t="s">
        <v>208</v>
      </c>
      <c r="M784" s="39">
        <v>89.74</v>
      </c>
      <c r="N784" s="39" t="s">
        <v>208</v>
      </c>
      <c r="O784" s="39">
        <v>2383.69</v>
      </c>
    </row>
    <row r="785" spans="1:15" x14ac:dyDescent="0.25">
      <c r="A785" s="46" t="s">
        <v>16</v>
      </c>
      <c r="B785" s="38" t="s">
        <v>1249</v>
      </c>
      <c r="C785" s="38" t="s">
        <v>2536</v>
      </c>
      <c r="D785" s="38" t="s">
        <v>208</v>
      </c>
      <c r="E785" s="38" t="s">
        <v>208</v>
      </c>
      <c r="F785" s="38" t="s">
        <v>2537</v>
      </c>
      <c r="G785" s="38" t="s">
        <v>2537</v>
      </c>
      <c r="H785" s="38" t="s">
        <v>208</v>
      </c>
      <c r="I785" s="38" t="s">
        <v>208</v>
      </c>
      <c r="J785" s="38" t="s">
        <v>2538</v>
      </c>
      <c r="K785" s="38" t="s">
        <v>2538</v>
      </c>
      <c r="L785" s="38" t="s">
        <v>208</v>
      </c>
      <c r="M785" s="39">
        <v>151.65</v>
      </c>
      <c r="N785" s="39" t="s">
        <v>208</v>
      </c>
      <c r="O785" s="39">
        <v>2535.34</v>
      </c>
    </row>
    <row r="786" spans="1:15" x14ac:dyDescent="0.25">
      <c r="A786" s="46" t="s">
        <v>16</v>
      </c>
      <c r="B786" s="38" t="s">
        <v>1249</v>
      </c>
      <c r="C786" s="38" t="s">
        <v>2539</v>
      </c>
      <c r="D786" s="38" t="s">
        <v>208</v>
      </c>
      <c r="E786" s="38" t="s">
        <v>208</v>
      </c>
      <c r="F786" s="38" t="s">
        <v>2540</v>
      </c>
      <c r="G786" s="38" t="s">
        <v>2540</v>
      </c>
      <c r="H786" s="38" t="s">
        <v>208</v>
      </c>
      <c r="I786" s="38" t="s">
        <v>208</v>
      </c>
      <c r="J786" s="38" t="s">
        <v>2541</v>
      </c>
      <c r="K786" s="38" t="s">
        <v>2541</v>
      </c>
      <c r="L786" s="38" t="s">
        <v>208</v>
      </c>
      <c r="M786" s="39">
        <v>13.63</v>
      </c>
      <c r="N786" s="39" t="s">
        <v>208</v>
      </c>
      <c r="O786" s="39">
        <v>2548.9699999999998</v>
      </c>
    </row>
    <row r="787" spans="1:15" x14ac:dyDescent="0.25">
      <c r="A787" s="46" t="s">
        <v>16</v>
      </c>
      <c r="B787" s="38" t="s">
        <v>1329</v>
      </c>
      <c r="C787" s="38" t="s">
        <v>2542</v>
      </c>
      <c r="D787" s="38" t="s">
        <v>208</v>
      </c>
      <c r="E787" s="38" t="s">
        <v>208</v>
      </c>
      <c r="F787" s="38" t="s">
        <v>2543</v>
      </c>
      <c r="G787" s="38" t="s">
        <v>2543</v>
      </c>
      <c r="H787" s="38" t="s">
        <v>208</v>
      </c>
      <c r="I787" s="38" t="s">
        <v>208</v>
      </c>
      <c r="J787" s="38" t="s">
        <v>2544</v>
      </c>
      <c r="K787" s="38" t="s">
        <v>2544</v>
      </c>
      <c r="L787" s="38" t="s">
        <v>208</v>
      </c>
      <c r="M787" s="39">
        <v>109.84</v>
      </c>
      <c r="N787" s="39" t="s">
        <v>208</v>
      </c>
      <c r="O787" s="39">
        <v>2658.81</v>
      </c>
    </row>
    <row r="788" spans="1:15" x14ac:dyDescent="0.25">
      <c r="A788" s="46" t="s">
        <v>16</v>
      </c>
      <c r="B788" s="38" t="s">
        <v>1329</v>
      </c>
      <c r="C788" s="38" t="s">
        <v>2545</v>
      </c>
      <c r="D788" s="38" t="s">
        <v>208</v>
      </c>
      <c r="E788" s="38" t="s">
        <v>208</v>
      </c>
      <c r="F788" s="38" t="s">
        <v>2546</v>
      </c>
      <c r="G788" s="38" t="s">
        <v>2546</v>
      </c>
      <c r="H788" s="38" t="s">
        <v>208</v>
      </c>
      <c r="I788" s="38" t="s">
        <v>208</v>
      </c>
      <c r="J788" s="38" t="s">
        <v>2547</v>
      </c>
      <c r="K788" s="38" t="s">
        <v>2547</v>
      </c>
      <c r="L788" s="38" t="s">
        <v>208</v>
      </c>
      <c r="M788" s="39">
        <v>130.07</v>
      </c>
      <c r="N788" s="39" t="s">
        <v>208</v>
      </c>
      <c r="O788" s="39">
        <v>2788.88</v>
      </c>
    </row>
    <row r="789" spans="1:15" x14ac:dyDescent="0.25">
      <c r="A789" s="46" t="s">
        <v>16</v>
      </c>
      <c r="B789" s="38" t="s">
        <v>1402</v>
      </c>
      <c r="C789" s="38" t="s">
        <v>2548</v>
      </c>
      <c r="D789" s="38" t="s">
        <v>208</v>
      </c>
      <c r="E789" s="38" t="s">
        <v>208</v>
      </c>
      <c r="F789" s="38" t="s">
        <v>2549</v>
      </c>
      <c r="G789" s="38" t="s">
        <v>2549</v>
      </c>
      <c r="H789" s="38" t="s">
        <v>208</v>
      </c>
      <c r="I789" s="38" t="s">
        <v>208</v>
      </c>
      <c r="J789" s="38" t="s">
        <v>2550</v>
      </c>
      <c r="K789" s="38" t="s">
        <v>2550</v>
      </c>
      <c r="L789" s="38" t="s">
        <v>208</v>
      </c>
      <c r="M789" s="39">
        <v>33.07</v>
      </c>
      <c r="N789" s="39" t="s">
        <v>208</v>
      </c>
      <c r="O789" s="39">
        <v>2821.95</v>
      </c>
    </row>
    <row r="790" spans="1:15" x14ac:dyDescent="0.25">
      <c r="A790" s="46" t="s">
        <v>16</v>
      </c>
      <c r="B790" s="38" t="s">
        <v>1418</v>
      </c>
      <c r="C790" s="38" t="s">
        <v>2551</v>
      </c>
      <c r="D790" s="38" t="s">
        <v>208</v>
      </c>
      <c r="E790" s="38" t="s">
        <v>208</v>
      </c>
      <c r="F790" s="38" t="s">
        <v>2552</v>
      </c>
      <c r="G790" s="38" t="s">
        <v>2552</v>
      </c>
      <c r="H790" s="38" t="s">
        <v>208</v>
      </c>
      <c r="I790" s="38" t="s">
        <v>208</v>
      </c>
      <c r="J790" s="38" t="s">
        <v>2553</v>
      </c>
      <c r="K790" s="38" t="s">
        <v>2553</v>
      </c>
      <c r="L790" s="38" t="s">
        <v>208</v>
      </c>
      <c r="M790" s="39">
        <v>60.51</v>
      </c>
      <c r="N790" s="39" t="s">
        <v>208</v>
      </c>
      <c r="O790" s="39">
        <v>2882.46</v>
      </c>
    </row>
    <row r="791" spans="1:15" x14ac:dyDescent="0.25">
      <c r="A791" s="46" t="s">
        <v>16</v>
      </c>
      <c r="B791" s="38" t="s">
        <v>1418</v>
      </c>
      <c r="C791" s="38" t="s">
        <v>2554</v>
      </c>
      <c r="D791" s="38" t="s">
        <v>208</v>
      </c>
      <c r="E791" s="38" t="s">
        <v>208</v>
      </c>
      <c r="F791" s="38" t="s">
        <v>2555</v>
      </c>
      <c r="G791" s="38" t="s">
        <v>2555</v>
      </c>
      <c r="H791" s="38" t="s">
        <v>208</v>
      </c>
      <c r="I791" s="38" t="s">
        <v>208</v>
      </c>
      <c r="J791" s="38" t="s">
        <v>2556</v>
      </c>
      <c r="K791" s="38" t="s">
        <v>2556</v>
      </c>
      <c r="L791" s="38" t="s">
        <v>208</v>
      </c>
      <c r="M791" s="39">
        <v>17.43</v>
      </c>
      <c r="N791" s="39" t="s">
        <v>208</v>
      </c>
      <c r="O791" s="39">
        <v>2899.89</v>
      </c>
    </row>
    <row r="792" spans="1:15" x14ac:dyDescent="0.25">
      <c r="A792" s="46" t="s">
        <v>16</v>
      </c>
      <c r="B792" s="38" t="s">
        <v>2557</v>
      </c>
      <c r="C792" s="38" t="s">
        <v>2558</v>
      </c>
      <c r="D792" s="38" t="s">
        <v>208</v>
      </c>
      <c r="E792" s="38" t="s">
        <v>208</v>
      </c>
      <c r="F792" s="38" t="s">
        <v>2559</v>
      </c>
      <c r="G792" s="38" t="s">
        <v>2559</v>
      </c>
      <c r="H792" s="38" t="s">
        <v>208</v>
      </c>
      <c r="I792" s="38" t="s">
        <v>208</v>
      </c>
      <c r="J792" s="38" t="s">
        <v>2560</v>
      </c>
      <c r="K792" s="38" t="s">
        <v>2560</v>
      </c>
      <c r="L792" s="38" t="s">
        <v>208</v>
      </c>
      <c r="M792" s="39">
        <v>147.33000000000001</v>
      </c>
      <c r="N792" s="39" t="s">
        <v>208</v>
      </c>
      <c r="O792" s="39">
        <v>3047.22</v>
      </c>
    </row>
    <row r="793" spans="1:15" x14ac:dyDescent="0.25">
      <c r="A793" s="46" t="s">
        <v>16</v>
      </c>
      <c r="B793" s="38" t="s">
        <v>2557</v>
      </c>
      <c r="C793" s="38" t="s">
        <v>2561</v>
      </c>
      <c r="D793" s="38" t="s">
        <v>208</v>
      </c>
      <c r="E793" s="38" t="s">
        <v>208</v>
      </c>
      <c r="F793" s="38" t="s">
        <v>2562</v>
      </c>
      <c r="G793" s="38" t="s">
        <v>2562</v>
      </c>
      <c r="H793" s="38" t="s">
        <v>208</v>
      </c>
      <c r="I793" s="38" t="s">
        <v>208</v>
      </c>
      <c r="J793" s="38" t="s">
        <v>2563</v>
      </c>
      <c r="K793" s="38" t="s">
        <v>2563</v>
      </c>
      <c r="L793" s="38" t="s">
        <v>208</v>
      </c>
      <c r="M793" s="39">
        <v>174.48</v>
      </c>
      <c r="N793" s="39" t="s">
        <v>208</v>
      </c>
      <c r="O793" s="39">
        <v>3221.7</v>
      </c>
    </row>
    <row r="794" spans="1:15" x14ac:dyDescent="0.25">
      <c r="A794" s="46" t="s">
        <v>16</v>
      </c>
      <c r="B794" s="38" t="s">
        <v>2557</v>
      </c>
      <c r="C794" s="38" t="s">
        <v>2564</v>
      </c>
      <c r="D794" s="38" t="s">
        <v>208</v>
      </c>
      <c r="E794" s="38" t="s">
        <v>208</v>
      </c>
      <c r="F794" s="38" t="s">
        <v>2565</v>
      </c>
      <c r="G794" s="38" t="s">
        <v>2565</v>
      </c>
      <c r="H794" s="38" t="s">
        <v>208</v>
      </c>
      <c r="I794" s="38" t="s">
        <v>208</v>
      </c>
      <c r="J794" s="38" t="s">
        <v>2566</v>
      </c>
      <c r="K794" s="38" t="s">
        <v>2566</v>
      </c>
      <c r="L794" s="38" t="s">
        <v>208</v>
      </c>
      <c r="M794" s="39">
        <v>176.9</v>
      </c>
      <c r="N794" s="39" t="s">
        <v>208</v>
      </c>
      <c r="O794" s="39">
        <v>3398.6</v>
      </c>
    </row>
    <row r="795" spans="1:15" x14ac:dyDescent="0.25">
      <c r="A795" s="46" t="s">
        <v>16</v>
      </c>
      <c r="B795" s="38" t="s">
        <v>1438</v>
      </c>
      <c r="C795" s="38" t="s">
        <v>2567</v>
      </c>
      <c r="D795" s="38" t="s">
        <v>208</v>
      </c>
      <c r="E795" s="38" t="s">
        <v>208</v>
      </c>
      <c r="F795" s="38" t="s">
        <v>2568</v>
      </c>
      <c r="G795" s="38" t="s">
        <v>2568</v>
      </c>
      <c r="H795" s="38" t="s">
        <v>208</v>
      </c>
      <c r="I795" s="38" t="s">
        <v>208</v>
      </c>
      <c r="J795" s="38" t="s">
        <v>2569</v>
      </c>
      <c r="K795" s="38" t="s">
        <v>2569</v>
      </c>
      <c r="L795" s="38" t="s">
        <v>208</v>
      </c>
      <c r="M795" s="39">
        <v>90.39</v>
      </c>
      <c r="N795" s="39" t="s">
        <v>208</v>
      </c>
      <c r="O795" s="39">
        <v>3488.99</v>
      </c>
    </row>
    <row r="796" spans="1:15" x14ac:dyDescent="0.25">
      <c r="B796" s="38" t="s">
        <v>208</v>
      </c>
      <c r="C796" s="38" t="s">
        <v>208</v>
      </c>
      <c r="D796" s="38" t="s">
        <v>208</v>
      </c>
      <c r="E796" s="38" t="s">
        <v>208</v>
      </c>
      <c r="F796" s="38" t="s">
        <v>208</v>
      </c>
      <c r="G796" s="38" t="s">
        <v>208</v>
      </c>
      <c r="H796" s="38" t="s">
        <v>208</v>
      </c>
      <c r="I796" s="38" t="s">
        <v>1513</v>
      </c>
      <c r="J796" s="38" t="s">
        <v>208</v>
      </c>
      <c r="K796" s="38" t="s">
        <v>208</v>
      </c>
      <c r="L796" s="38" t="s">
        <v>208</v>
      </c>
      <c r="M796" s="39">
        <v>1415.27</v>
      </c>
      <c r="N796" s="39">
        <v>0</v>
      </c>
      <c r="O796" s="39">
        <v>3488.99</v>
      </c>
    </row>
    <row r="797" spans="1:15" x14ac:dyDescent="0.25">
      <c r="A797" s="46" t="s">
        <v>17</v>
      </c>
      <c r="B797" s="38" t="s">
        <v>1514</v>
      </c>
      <c r="C797" s="38" t="s">
        <v>2570</v>
      </c>
      <c r="D797" s="38" t="s">
        <v>208</v>
      </c>
      <c r="E797" s="38" t="s">
        <v>208</v>
      </c>
      <c r="F797" s="38" t="s">
        <v>2571</v>
      </c>
      <c r="G797" s="38" t="s">
        <v>2571</v>
      </c>
      <c r="H797" s="38" t="s">
        <v>208</v>
      </c>
      <c r="I797" s="38" t="s">
        <v>208</v>
      </c>
      <c r="J797" s="38" t="s">
        <v>2572</v>
      </c>
      <c r="K797" s="38" t="s">
        <v>2572</v>
      </c>
      <c r="L797" s="38" t="s">
        <v>208</v>
      </c>
      <c r="M797" s="39">
        <v>89.14</v>
      </c>
      <c r="N797" s="39" t="s">
        <v>208</v>
      </c>
      <c r="O797" s="39">
        <v>3578.13</v>
      </c>
    </row>
    <row r="798" spans="1:15" x14ac:dyDescent="0.25">
      <c r="A798" s="46" t="s">
        <v>17</v>
      </c>
      <c r="B798" s="38" t="s">
        <v>1602</v>
      </c>
      <c r="C798" s="38" t="s">
        <v>2573</v>
      </c>
      <c r="D798" s="38" t="s">
        <v>208</v>
      </c>
      <c r="E798" s="38" t="s">
        <v>208</v>
      </c>
      <c r="F798" s="38" t="s">
        <v>2574</v>
      </c>
      <c r="G798" s="38" t="s">
        <v>2574</v>
      </c>
      <c r="H798" s="38" t="s">
        <v>208</v>
      </c>
      <c r="I798" s="38" t="s">
        <v>208</v>
      </c>
      <c r="J798" s="38" t="s">
        <v>2575</v>
      </c>
      <c r="K798" s="38" t="s">
        <v>2575</v>
      </c>
      <c r="L798" s="38" t="s">
        <v>208</v>
      </c>
      <c r="M798" s="39">
        <v>29.08</v>
      </c>
      <c r="N798" s="39" t="s">
        <v>208</v>
      </c>
      <c r="O798" s="39">
        <v>3607.21</v>
      </c>
    </row>
    <row r="799" spans="1:15" x14ac:dyDescent="0.25">
      <c r="A799" s="46" t="s">
        <v>17</v>
      </c>
      <c r="B799" s="38" t="s">
        <v>1616</v>
      </c>
      <c r="C799" s="38" t="s">
        <v>2576</v>
      </c>
      <c r="D799" s="38" t="s">
        <v>208</v>
      </c>
      <c r="E799" s="38" t="s">
        <v>208</v>
      </c>
      <c r="F799" s="38" t="s">
        <v>2577</v>
      </c>
      <c r="G799" s="38" t="s">
        <v>2577</v>
      </c>
      <c r="H799" s="38" t="s">
        <v>208</v>
      </c>
      <c r="I799" s="38" t="s">
        <v>208</v>
      </c>
      <c r="J799" s="38" t="s">
        <v>2578</v>
      </c>
      <c r="K799" s="38" t="s">
        <v>2578</v>
      </c>
      <c r="L799" s="38" t="s">
        <v>208</v>
      </c>
      <c r="M799" s="39">
        <v>35.47</v>
      </c>
      <c r="N799" s="39" t="s">
        <v>208</v>
      </c>
      <c r="O799" s="39">
        <v>3642.68</v>
      </c>
    </row>
    <row r="800" spans="1:15" x14ac:dyDescent="0.25">
      <c r="A800" s="46" t="s">
        <v>17</v>
      </c>
      <c r="B800" s="38" t="s">
        <v>1616</v>
      </c>
      <c r="C800" s="38" t="s">
        <v>2579</v>
      </c>
      <c r="D800" s="38" t="s">
        <v>208</v>
      </c>
      <c r="E800" s="38" t="s">
        <v>208</v>
      </c>
      <c r="F800" s="38" t="s">
        <v>2580</v>
      </c>
      <c r="G800" s="38" t="s">
        <v>2580</v>
      </c>
      <c r="H800" s="38" t="s">
        <v>208</v>
      </c>
      <c r="I800" s="38" t="s">
        <v>208</v>
      </c>
      <c r="J800" s="38" t="s">
        <v>2581</v>
      </c>
      <c r="K800" s="38" t="s">
        <v>2581</v>
      </c>
      <c r="L800" s="38" t="s">
        <v>208</v>
      </c>
      <c r="M800" s="39">
        <v>40.42</v>
      </c>
      <c r="N800" s="39" t="s">
        <v>208</v>
      </c>
      <c r="O800" s="39">
        <v>3683.1</v>
      </c>
    </row>
    <row r="801" spans="1:15" x14ac:dyDescent="0.25">
      <c r="A801" s="46" t="s">
        <v>17</v>
      </c>
      <c r="B801" s="38" t="s">
        <v>1616</v>
      </c>
      <c r="C801" s="38" t="s">
        <v>2582</v>
      </c>
      <c r="D801" s="38" t="s">
        <v>208</v>
      </c>
      <c r="E801" s="38" t="s">
        <v>208</v>
      </c>
      <c r="F801" s="38" t="s">
        <v>2583</v>
      </c>
      <c r="G801" s="38" t="s">
        <v>2583</v>
      </c>
      <c r="H801" s="38" t="s">
        <v>208</v>
      </c>
      <c r="I801" s="38" t="s">
        <v>208</v>
      </c>
      <c r="J801" s="38" t="s">
        <v>2584</v>
      </c>
      <c r="K801" s="38" t="s">
        <v>2584</v>
      </c>
      <c r="L801" s="38" t="s">
        <v>208</v>
      </c>
      <c r="M801" s="39">
        <v>11.06</v>
      </c>
      <c r="N801" s="39" t="s">
        <v>208</v>
      </c>
      <c r="O801" s="39">
        <v>3694.16</v>
      </c>
    </row>
    <row r="802" spans="1:15" x14ac:dyDescent="0.25">
      <c r="A802" s="46" t="s">
        <v>17</v>
      </c>
      <c r="B802" s="38" t="s">
        <v>1616</v>
      </c>
      <c r="C802" s="38" t="s">
        <v>2585</v>
      </c>
      <c r="D802" s="38" t="s">
        <v>208</v>
      </c>
      <c r="E802" s="38" t="s">
        <v>208</v>
      </c>
      <c r="F802" s="38" t="s">
        <v>2586</v>
      </c>
      <c r="G802" s="38" t="s">
        <v>2586</v>
      </c>
      <c r="H802" s="38" t="s">
        <v>208</v>
      </c>
      <c r="I802" s="38" t="s">
        <v>208</v>
      </c>
      <c r="J802" s="38" t="s">
        <v>2587</v>
      </c>
      <c r="K802" s="38" t="s">
        <v>2587</v>
      </c>
      <c r="L802" s="38" t="s">
        <v>208</v>
      </c>
      <c r="M802" s="39">
        <v>65.709999999999994</v>
      </c>
      <c r="N802" s="39" t="s">
        <v>208</v>
      </c>
      <c r="O802" s="39">
        <v>3759.87</v>
      </c>
    </row>
    <row r="803" spans="1:15" x14ac:dyDescent="0.25">
      <c r="A803" s="46" t="s">
        <v>17</v>
      </c>
      <c r="B803" s="38" t="s">
        <v>1616</v>
      </c>
      <c r="C803" s="38" t="s">
        <v>2588</v>
      </c>
      <c r="D803" s="38" t="s">
        <v>208</v>
      </c>
      <c r="E803" s="38" t="s">
        <v>208</v>
      </c>
      <c r="F803" s="38" t="s">
        <v>2589</v>
      </c>
      <c r="G803" s="38" t="s">
        <v>2589</v>
      </c>
      <c r="H803" s="38" t="s">
        <v>208</v>
      </c>
      <c r="I803" s="38" t="s">
        <v>208</v>
      </c>
      <c r="J803" s="38" t="s">
        <v>2590</v>
      </c>
      <c r="K803" s="38" t="s">
        <v>2590</v>
      </c>
      <c r="L803" s="38" t="s">
        <v>208</v>
      </c>
      <c r="M803" s="39">
        <v>129.65</v>
      </c>
      <c r="N803" s="39" t="s">
        <v>208</v>
      </c>
      <c r="O803" s="39">
        <v>3889.52</v>
      </c>
    </row>
    <row r="804" spans="1:15" x14ac:dyDescent="0.25">
      <c r="A804" s="46" t="s">
        <v>17</v>
      </c>
      <c r="B804" s="38" t="s">
        <v>1659</v>
      </c>
      <c r="C804" s="38" t="s">
        <v>2591</v>
      </c>
      <c r="D804" s="38" t="s">
        <v>208</v>
      </c>
      <c r="E804" s="38" t="s">
        <v>208</v>
      </c>
      <c r="F804" s="38" t="s">
        <v>2592</v>
      </c>
      <c r="G804" s="38" t="s">
        <v>2592</v>
      </c>
      <c r="H804" s="38" t="s">
        <v>208</v>
      </c>
      <c r="I804" s="38" t="s">
        <v>208</v>
      </c>
      <c r="J804" s="38" t="s">
        <v>2593</v>
      </c>
      <c r="K804" s="38" t="s">
        <v>2593</v>
      </c>
      <c r="L804" s="38" t="s">
        <v>208</v>
      </c>
      <c r="M804" s="39">
        <v>43.13</v>
      </c>
      <c r="N804" s="39" t="s">
        <v>208</v>
      </c>
      <c r="O804" s="39">
        <v>3932.65</v>
      </c>
    </row>
    <row r="805" spans="1:15" x14ac:dyDescent="0.25">
      <c r="A805" s="46" t="s">
        <v>17</v>
      </c>
      <c r="B805" s="38" t="s">
        <v>1659</v>
      </c>
      <c r="C805" s="38" t="s">
        <v>2594</v>
      </c>
      <c r="D805" s="38" t="s">
        <v>208</v>
      </c>
      <c r="E805" s="38" t="s">
        <v>208</v>
      </c>
      <c r="F805" s="38" t="s">
        <v>2595</v>
      </c>
      <c r="G805" s="38" t="s">
        <v>2595</v>
      </c>
      <c r="H805" s="38" t="s">
        <v>208</v>
      </c>
      <c r="I805" s="38" t="s">
        <v>208</v>
      </c>
      <c r="J805" s="38" t="s">
        <v>2596</v>
      </c>
      <c r="K805" s="38" t="s">
        <v>2596</v>
      </c>
      <c r="L805" s="38" t="s">
        <v>208</v>
      </c>
      <c r="M805" s="39">
        <v>1.86</v>
      </c>
      <c r="N805" s="39" t="s">
        <v>208</v>
      </c>
      <c r="O805" s="39">
        <v>3934.51</v>
      </c>
    </row>
    <row r="806" spans="1:15" x14ac:dyDescent="0.25">
      <c r="A806" s="46" t="s">
        <v>17</v>
      </c>
      <c r="B806" s="38" t="s">
        <v>1659</v>
      </c>
      <c r="C806" s="38" t="s">
        <v>2597</v>
      </c>
      <c r="D806" s="38" t="s">
        <v>208</v>
      </c>
      <c r="E806" s="38" t="s">
        <v>208</v>
      </c>
      <c r="F806" s="38" t="s">
        <v>2598</v>
      </c>
      <c r="G806" s="38" t="s">
        <v>2598</v>
      </c>
      <c r="H806" s="38" t="s">
        <v>208</v>
      </c>
      <c r="I806" s="38" t="s">
        <v>208</v>
      </c>
      <c r="J806" s="38" t="s">
        <v>2599</v>
      </c>
      <c r="K806" s="38" t="s">
        <v>2599</v>
      </c>
      <c r="L806" s="38" t="s">
        <v>208</v>
      </c>
      <c r="M806" s="39">
        <v>81.11</v>
      </c>
      <c r="N806" s="39" t="s">
        <v>208</v>
      </c>
      <c r="O806" s="39">
        <v>4015.62</v>
      </c>
    </row>
    <row r="807" spans="1:15" x14ac:dyDescent="0.25">
      <c r="A807" s="46" t="s">
        <v>17</v>
      </c>
      <c r="B807" s="38" t="s">
        <v>1659</v>
      </c>
      <c r="C807" s="38" t="s">
        <v>2600</v>
      </c>
      <c r="D807" s="38" t="s">
        <v>208</v>
      </c>
      <c r="E807" s="38" t="s">
        <v>208</v>
      </c>
      <c r="F807" s="38" t="s">
        <v>2601</v>
      </c>
      <c r="G807" s="38" t="s">
        <v>2601</v>
      </c>
      <c r="H807" s="38" t="s">
        <v>208</v>
      </c>
      <c r="I807" s="38" t="s">
        <v>208</v>
      </c>
      <c r="J807" s="38" t="s">
        <v>2602</v>
      </c>
      <c r="K807" s="38" t="s">
        <v>2602</v>
      </c>
      <c r="L807" s="38" t="s">
        <v>208</v>
      </c>
      <c r="M807" s="39">
        <v>48.38</v>
      </c>
      <c r="N807" s="39" t="s">
        <v>208</v>
      </c>
      <c r="O807" s="39">
        <v>4064</v>
      </c>
    </row>
    <row r="808" spans="1:15" x14ac:dyDescent="0.25">
      <c r="A808" s="46" t="s">
        <v>17</v>
      </c>
      <c r="B808" s="38" t="s">
        <v>1707</v>
      </c>
      <c r="C808" s="38" t="s">
        <v>2603</v>
      </c>
      <c r="D808" s="38" t="s">
        <v>208</v>
      </c>
      <c r="E808" s="38" t="s">
        <v>208</v>
      </c>
      <c r="F808" s="38" t="s">
        <v>2604</v>
      </c>
      <c r="G808" s="38" t="s">
        <v>2604</v>
      </c>
      <c r="H808" s="38" t="s">
        <v>208</v>
      </c>
      <c r="I808" s="38" t="s">
        <v>208</v>
      </c>
      <c r="J808" s="38" t="s">
        <v>2605</v>
      </c>
      <c r="K808" s="38" t="s">
        <v>2605</v>
      </c>
      <c r="L808" s="38" t="s">
        <v>208</v>
      </c>
      <c r="M808" s="39">
        <v>25.86</v>
      </c>
      <c r="N808" s="39" t="s">
        <v>208</v>
      </c>
      <c r="O808" s="39">
        <v>4089.86</v>
      </c>
    </row>
    <row r="809" spans="1:15" x14ac:dyDescent="0.25">
      <c r="A809" s="46" t="s">
        <v>17</v>
      </c>
      <c r="B809" s="38" t="s">
        <v>1707</v>
      </c>
      <c r="C809" s="38" t="s">
        <v>2606</v>
      </c>
      <c r="D809" s="38" t="s">
        <v>208</v>
      </c>
      <c r="E809" s="38" t="s">
        <v>208</v>
      </c>
      <c r="F809" s="38" t="s">
        <v>2607</v>
      </c>
      <c r="G809" s="38" t="s">
        <v>2607</v>
      </c>
      <c r="H809" s="38" t="s">
        <v>208</v>
      </c>
      <c r="I809" s="38" t="s">
        <v>208</v>
      </c>
      <c r="J809" s="38" t="s">
        <v>2608</v>
      </c>
      <c r="K809" s="38" t="s">
        <v>2608</v>
      </c>
      <c r="L809" s="38" t="s">
        <v>208</v>
      </c>
      <c r="M809" s="39">
        <v>22.34</v>
      </c>
      <c r="N809" s="39" t="s">
        <v>208</v>
      </c>
      <c r="O809" s="39">
        <v>4112.2</v>
      </c>
    </row>
    <row r="810" spans="1:15" x14ac:dyDescent="0.25">
      <c r="A810" s="46" t="s">
        <v>17</v>
      </c>
      <c r="B810" s="38" t="s">
        <v>1767</v>
      </c>
      <c r="C810" s="38" t="s">
        <v>2609</v>
      </c>
      <c r="D810" s="38" t="s">
        <v>208</v>
      </c>
      <c r="E810" s="38" t="s">
        <v>208</v>
      </c>
      <c r="F810" s="38" t="s">
        <v>2610</v>
      </c>
      <c r="G810" s="38" t="s">
        <v>2610</v>
      </c>
      <c r="H810" s="38" t="s">
        <v>208</v>
      </c>
      <c r="I810" s="38" t="s">
        <v>208</v>
      </c>
      <c r="J810" s="38" t="s">
        <v>2611</v>
      </c>
      <c r="K810" s="38" t="s">
        <v>2611</v>
      </c>
      <c r="L810" s="38" t="s">
        <v>208</v>
      </c>
      <c r="M810" s="39">
        <v>24.15</v>
      </c>
      <c r="N810" s="39" t="s">
        <v>208</v>
      </c>
      <c r="O810" s="39">
        <v>4136.3500000000004</v>
      </c>
    </row>
    <row r="811" spans="1:15" x14ac:dyDescent="0.25">
      <c r="A811" s="46" t="s">
        <v>17</v>
      </c>
      <c r="B811" s="38" t="s">
        <v>1767</v>
      </c>
      <c r="C811" s="38" t="s">
        <v>2612</v>
      </c>
      <c r="D811" s="38" t="s">
        <v>208</v>
      </c>
      <c r="E811" s="38" t="s">
        <v>208</v>
      </c>
      <c r="F811" s="38" t="s">
        <v>2613</v>
      </c>
      <c r="G811" s="38" t="s">
        <v>2613</v>
      </c>
      <c r="H811" s="38" t="s">
        <v>208</v>
      </c>
      <c r="I811" s="38" t="s">
        <v>208</v>
      </c>
      <c r="J811" s="38" t="s">
        <v>2614</v>
      </c>
      <c r="K811" s="38" t="s">
        <v>2614</v>
      </c>
      <c r="L811" s="38" t="s">
        <v>208</v>
      </c>
      <c r="M811" s="39">
        <v>9.67</v>
      </c>
      <c r="N811" s="39" t="s">
        <v>208</v>
      </c>
      <c r="O811" s="39">
        <v>4146.0200000000004</v>
      </c>
    </row>
    <row r="812" spans="1:15" x14ac:dyDescent="0.25">
      <c r="A812" s="46" t="s">
        <v>17</v>
      </c>
      <c r="B812" s="38" t="s">
        <v>1767</v>
      </c>
      <c r="C812" s="38" t="s">
        <v>2615</v>
      </c>
      <c r="D812" s="38" t="s">
        <v>208</v>
      </c>
      <c r="E812" s="38" t="s">
        <v>208</v>
      </c>
      <c r="F812" s="38" t="s">
        <v>2616</v>
      </c>
      <c r="G812" s="38" t="s">
        <v>2616</v>
      </c>
      <c r="H812" s="38" t="s">
        <v>208</v>
      </c>
      <c r="I812" s="38" t="s">
        <v>208</v>
      </c>
      <c r="J812" s="38" t="s">
        <v>2617</v>
      </c>
      <c r="K812" s="38" t="s">
        <v>2617</v>
      </c>
      <c r="L812" s="38" t="s">
        <v>208</v>
      </c>
      <c r="M812" s="39">
        <v>0.93</v>
      </c>
      <c r="N812" s="39" t="s">
        <v>208</v>
      </c>
      <c r="O812" s="39">
        <v>4146.95</v>
      </c>
    </row>
    <row r="813" spans="1:15" x14ac:dyDescent="0.25">
      <c r="A813" s="46" t="s">
        <v>17</v>
      </c>
      <c r="B813" s="38" t="s">
        <v>1797</v>
      </c>
      <c r="C813" s="38" t="s">
        <v>2618</v>
      </c>
      <c r="D813" s="38" t="s">
        <v>208</v>
      </c>
      <c r="E813" s="38" t="s">
        <v>208</v>
      </c>
      <c r="F813" s="38" t="s">
        <v>2619</v>
      </c>
      <c r="G813" s="38" t="s">
        <v>2619</v>
      </c>
      <c r="H813" s="38" t="s">
        <v>208</v>
      </c>
      <c r="I813" s="38" t="s">
        <v>208</v>
      </c>
      <c r="J813" s="38" t="s">
        <v>2620</v>
      </c>
      <c r="K813" s="38" t="s">
        <v>2620</v>
      </c>
      <c r="L813" s="38" t="s">
        <v>208</v>
      </c>
      <c r="M813" s="39">
        <v>115.77</v>
      </c>
      <c r="N813" s="39" t="s">
        <v>208</v>
      </c>
      <c r="O813" s="39">
        <v>4262.72</v>
      </c>
    </row>
    <row r="814" spans="1:15" x14ac:dyDescent="0.25">
      <c r="A814" s="46" t="s">
        <v>17</v>
      </c>
      <c r="B814" s="38" t="s">
        <v>1797</v>
      </c>
      <c r="C814" s="38" t="s">
        <v>2621</v>
      </c>
      <c r="D814" s="38" t="s">
        <v>208</v>
      </c>
      <c r="E814" s="38" t="s">
        <v>208</v>
      </c>
      <c r="F814" s="38" t="s">
        <v>2622</v>
      </c>
      <c r="G814" s="38" t="s">
        <v>2622</v>
      </c>
      <c r="H814" s="38" t="s">
        <v>208</v>
      </c>
      <c r="I814" s="38" t="s">
        <v>208</v>
      </c>
      <c r="J814" s="38" t="s">
        <v>2623</v>
      </c>
      <c r="K814" s="38" t="s">
        <v>2623</v>
      </c>
      <c r="L814" s="38" t="s">
        <v>208</v>
      </c>
      <c r="M814" s="39">
        <v>104.43</v>
      </c>
      <c r="N814" s="39" t="s">
        <v>208</v>
      </c>
      <c r="O814" s="39">
        <v>4367.1499999999996</v>
      </c>
    </row>
    <row r="815" spans="1:15" x14ac:dyDescent="0.25">
      <c r="A815" s="46" t="s">
        <v>17</v>
      </c>
      <c r="B815" s="38" t="s">
        <v>1797</v>
      </c>
      <c r="C815" s="38" t="s">
        <v>2624</v>
      </c>
      <c r="D815" s="38" t="s">
        <v>208</v>
      </c>
      <c r="E815" s="38" t="s">
        <v>208</v>
      </c>
      <c r="F815" s="38" t="s">
        <v>2625</v>
      </c>
      <c r="G815" s="38" t="s">
        <v>2625</v>
      </c>
      <c r="H815" s="38" t="s">
        <v>208</v>
      </c>
      <c r="I815" s="38" t="s">
        <v>208</v>
      </c>
      <c r="J815" s="38" t="s">
        <v>2626</v>
      </c>
      <c r="K815" s="38" t="s">
        <v>2626</v>
      </c>
      <c r="L815" s="38" t="s">
        <v>208</v>
      </c>
      <c r="M815" s="39">
        <v>81.209999999999994</v>
      </c>
      <c r="N815" s="39" t="s">
        <v>208</v>
      </c>
      <c r="O815" s="39">
        <v>4448.3599999999997</v>
      </c>
    </row>
    <row r="816" spans="1:15" x14ac:dyDescent="0.25">
      <c r="A816" s="46" t="s">
        <v>17</v>
      </c>
      <c r="B816" s="38" t="s">
        <v>1804</v>
      </c>
      <c r="C816" s="38" t="s">
        <v>2627</v>
      </c>
      <c r="D816" s="38" t="s">
        <v>208</v>
      </c>
      <c r="E816" s="38" t="s">
        <v>208</v>
      </c>
      <c r="F816" s="38" t="s">
        <v>2628</v>
      </c>
      <c r="G816" s="38" t="s">
        <v>2628</v>
      </c>
      <c r="H816" s="38" t="s">
        <v>208</v>
      </c>
      <c r="I816" s="38" t="s">
        <v>208</v>
      </c>
      <c r="J816" s="38" t="s">
        <v>2629</v>
      </c>
      <c r="K816" s="38" t="s">
        <v>2629</v>
      </c>
      <c r="L816" s="38" t="s">
        <v>208</v>
      </c>
      <c r="M816" s="39">
        <v>41.76</v>
      </c>
      <c r="N816" s="39" t="s">
        <v>208</v>
      </c>
      <c r="O816" s="39">
        <v>4490.12</v>
      </c>
    </row>
    <row r="817" spans="1:15" x14ac:dyDescent="0.25">
      <c r="A817" s="46" t="s">
        <v>17</v>
      </c>
      <c r="B817" s="38" t="s">
        <v>1804</v>
      </c>
      <c r="C817" s="38" t="s">
        <v>2630</v>
      </c>
      <c r="D817" s="38" t="s">
        <v>208</v>
      </c>
      <c r="E817" s="38" t="s">
        <v>208</v>
      </c>
      <c r="F817" s="38" t="s">
        <v>2631</v>
      </c>
      <c r="G817" s="38" t="s">
        <v>2631</v>
      </c>
      <c r="H817" s="38" t="s">
        <v>208</v>
      </c>
      <c r="I817" s="38" t="s">
        <v>208</v>
      </c>
      <c r="J817" s="38" t="s">
        <v>2632</v>
      </c>
      <c r="K817" s="38" t="s">
        <v>2632</v>
      </c>
      <c r="L817" s="38" t="s">
        <v>208</v>
      </c>
      <c r="M817" s="39">
        <v>22.09</v>
      </c>
      <c r="N817" s="39" t="s">
        <v>208</v>
      </c>
      <c r="O817" s="39">
        <v>4512.21</v>
      </c>
    </row>
    <row r="818" spans="1:15" x14ac:dyDescent="0.25">
      <c r="B818" s="38" t="s">
        <v>208</v>
      </c>
      <c r="C818" s="38" t="s">
        <v>208</v>
      </c>
      <c r="D818" s="38" t="s">
        <v>208</v>
      </c>
      <c r="E818" s="38" t="s">
        <v>208</v>
      </c>
      <c r="F818" s="38" t="s">
        <v>208</v>
      </c>
      <c r="G818" s="38" t="s">
        <v>208</v>
      </c>
      <c r="H818" s="38" t="s">
        <v>208</v>
      </c>
      <c r="I818" s="38" t="s">
        <v>1836</v>
      </c>
      <c r="J818" s="38" t="s">
        <v>208</v>
      </c>
      <c r="K818" s="38" t="s">
        <v>208</v>
      </c>
      <c r="L818" s="38" t="s">
        <v>208</v>
      </c>
      <c r="M818" s="39">
        <v>1023.22</v>
      </c>
      <c r="N818" s="39">
        <v>0</v>
      </c>
      <c r="O818" s="39">
        <v>4512.21</v>
      </c>
    </row>
    <row r="819" spans="1:15" x14ac:dyDescent="0.25">
      <c r="A819" s="46" t="s">
        <v>18</v>
      </c>
      <c r="B819" s="38" t="s">
        <v>1891</v>
      </c>
      <c r="C819" s="38" t="s">
        <v>2633</v>
      </c>
      <c r="D819" s="38" t="s">
        <v>208</v>
      </c>
      <c r="E819" s="38" t="s">
        <v>208</v>
      </c>
      <c r="F819" s="38" t="s">
        <v>2634</v>
      </c>
      <c r="G819" s="38" t="s">
        <v>2634</v>
      </c>
      <c r="H819" s="38" t="s">
        <v>208</v>
      </c>
      <c r="I819" s="38" t="s">
        <v>208</v>
      </c>
      <c r="J819" s="38" t="s">
        <v>2635</v>
      </c>
      <c r="K819" s="38" t="s">
        <v>2635</v>
      </c>
      <c r="L819" s="38" t="s">
        <v>208</v>
      </c>
      <c r="M819" s="39">
        <v>25.3</v>
      </c>
      <c r="N819" s="39" t="s">
        <v>208</v>
      </c>
      <c r="O819" s="39">
        <v>4537.51</v>
      </c>
    </row>
    <row r="820" spans="1:15" x14ac:dyDescent="0.25">
      <c r="A820" s="46" t="s">
        <v>18</v>
      </c>
      <c r="B820" s="38" t="s">
        <v>1891</v>
      </c>
      <c r="C820" s="38" t="s">
        <v>2636</v>
      </c>
      <c r="D820" s="38" t="s">
        <v>208</v>
      </c>
      <c r="E820" s="38" t="s">
        <v>208</v>
      </c>
      <c r="F820" s="38" t="s">
        <v>2637</v>
      </c>
      <c r="G820" s="38" t="s">
        <v>2637</v>
      </c>
      <c r="H820" s="38" t="s">
        <v>208</v>
      </c>
      <c r="I820" s="38" t="s">
        <v>208</v>
      </c>
      <c r="J820" s="38" t="s">
        <v>2638</v>
      </c>
      <c r="K820" s="38" t="s">
        <v>2638</v>
      </c>
      <c r="L820" s="38" t="s">
        <v>208</v>
      </c>
      <c r="M820" s="39">
        <v>0.93</v>
      </c>
      <c r="N820" s="39" t="s">
        <v>208</v>
      </c>
      <c r="O820" s="39">
        <v>4538.4399999999996</v>
      </c>
    </row>
    <row r="821" spans="1:15" x14ac:dyDescent="0.25">
      <c r="A821" s="46" t="s">
        <v>18</v>
      </c>
      <c r="B821" s="38" t="s">
        <v>1891</v>
      </c>
      <c r="C821" s="38" t="s">
        <v>2639</v>
      </c>
      <c r="D821" s="38" t="s">
        <v>208</v>
      </c>
      <c r="E821" s="38" t="s">
        <v>208</v>
      </c>
      <c r="F821" s="38" t="s">
        <v>2640</v>
      </c>
      <c r="G821" s="38" t="s">
        <v>2640</v>
      </c>
      <c r="H821" s="38" t="s">
        <v>208</v>
      </c>
      <c r="I821" s="38" t="s">
        <v>208</v>
      </c>
      <c r="J821" s="38" t="s">
        <v>2641</v>
      </c>
      <c r="K821" s="38" t="s">
        <v>2641</v>
      </c>
      <c r="L821" s="38" t="s">
        <v>208</v>
      </c>
      <c r="M821" s="39">
        <v>52.28</v>
      </c>
      <c r="N821" s="39" t="s">
        <v>208</v>
      </c>
      <c r="O821" s="39">
        <v>4590.72</v>
      </c>
    </row>
    <row r="822" spans="1:15" x14ac:dyDescent="0.25">
      <c r="A822" s="46" t="s">
        <v>18</v>
      </c>
      <c r="B822" s="38" t="s">
        <v>1939</v>
      </c>
      <c r="C822" s="38" t="s">
        <v>2642</v>
      </c>
      <c r="D822" s="38" t="s">
        <v>208</v>
      </c>
      <c r="E822" s="38" t="s">
        <v>208</v>
      </c>
      <c r="F822" s="38" t="s">
        <v>2643</v>
      </c>
      <c r="G822" s="38" t="s">
        <v>2643</v>
      </c>
      <c r="H822" s="38" t="s">
        <v>208</v>
      </c>
      <c r="I822" s="38" t="s">
        <v>208</v>
      </c>
      <c r="J822" s="38" t="s">
        <v>2644</v>
      </c>
      <c r="K822" s="38" t="s">
        <v>2644</v>
      </c>
      <c r="L822" s="38" t="s">
        <v>208</v>
      </c>
      <c r="M822" s="39">
        <v>25.89</v>
      </c>
      <c r="N822" s="39" t="s">
        <v>208</v>
      </c>
      <c r="O822" s="39">
        <v>4616.6099999999997</v>
      </c>
    </row>
    <row r="823" spans="1:15" x14ac:dyDescent="0.25">
      <c r="A823" s="46" t="s">
        <v>18</v>
      </c>
      <c r="B823" s="38" t="s">
        <v>1939</v>
      </c>
      <c r="C823" s="38" t="s">
        <v>2645</v>
      </c>
      <c r="D823" s="38" t="s">
        <v>208</v>
      </c>
      <c r="E823" s="38" t="s">
        <v>208</v>
      </c>
      <c r="F823" s="38" t="s">
        <v>2646</v>
      </c>
      <c r="G823" s="38" t="s">
        <v>2646</v>
      </c>
      <c r="H823" s="38" t="s">
        <v>208</v>
      </c>
      <c r="I823" s="38" t="s">
        <v>208</v>
      </c>
      <c r="J823" s="38" t="s">
        <v>2647</v>
      </c>
      <c r="K823" s="38" t="s">
        <v>2647</v>
      </c>
      <c r="L823" s="38" t="s">
        <v>208</v>
      </c>
      <c r="M823" s="39">
        <v>39.43</v>
      </c>
      <c r="N823" s="39" t="s">
        <v>208</v>
      </c>
      <c r="O823" s="39">
        <v>4656.04</v>
      </c>
    </row>
    <row r="824" spans="1:15" x14ac:dyDescent="0.25">
      <c r="A824" s="46" t="s">
        <v>18</v>
      </c>
      <c r="B824" s="38" t="s">
        <v>2648</v>
      </c>
      <c r="C824" s="38" t="s">
        <v>2649</v>
      </c>
      <c r="D824" s="38" t="s">
        <v>208</v>
      </c>
      <c r="E824" s="38" t="s">
        <v>208</v>
      </c>
      <c r="F824" s="38" t="s">
        <v>2650</v>
      </c>
      <c r="G824" s="38" t="s">
        <v>2650</v>
      </c>
      <c r="H824" s="38" t="s">
        <v>208</v>
      </c>
      <c r="I824" s="38" t="s">
        <v>208</v>
      </c>
      <c r="J824" s="38" t="s">
        <v>2651</v>
      </c>
      <c r="K824" s="38" t="s">
        <v>2651</v>
      </c>
      <c r="L824" s="38" t="s">
        <v>208</v>
      </c>
      <c r="M824" s="39">
        <v>186.64</v>
      </c>
      <c r="N824" s="39" t="s">
        <v>208</v>
      </c>
      <c r="O824" s="39">
        <v>4842.68</v>
      </c>
    </row>
    <row r="825" spans="1:15" x14ac:dyDescent="0.25">
      <c r="A825" s="46" t="s">
        <v>18</v>
      </c>
      <c r="B825" s="38" t="s">
        <v>1972</v>
      </c>
      <c r="C825" s="38" t="s">
        <v>2652</v>
      </c>
      <c r="D825" s="38" t="s">
        <v>208</v>
      </c>
      <c r="E825" s="38" t="s">
        <v>208</v>
      </c>
      <c r="F825" s="38" t="s">
        <v>2653</v>
      </c>
      <c r="G825" s="38" t="s">
        <v>2653</v>
      </c>
      <c r="H825" s="38" t="s">
        <v>208</v>
      </c>
      <c r="I825" s="38" t="s">
        <v>208</v>
      </c>
      <c r="J825" s="38" t="s">
        <v>2654</v>
      </c>
      <c r="K825" s="38" t="s">
        <v>2654</v>
      </c>
      <c r="L825" s="38" t="s">
        <v>208</v>
      </c>
      <c r="M825" s="39">
        <v>74.63</v>
      </c>
      <c r="N825" s="39" t="s">
        <v>208</v>
      </c>
      <c r="O825" s="39">
        <v>4917.3100000000004</v>
      </c>
    </row>
    <row r="826" spans="1:15" x14ac:dyDescent="0.25">
      <c r="A826" s="46" t="s">
        <v>18</v>
      </c>
      <c r="B826" s="38" t="s">
        <v>1985</v>
      </c>
      <c r="C826" s="38" t="s">
        <v>2655</v>
      </c>
      <c r="D826" s="38" t="s">
        <v>208</v>
      </c>
      <c r="E826" s="38" t="s">
        <v>208</v>
      </c>
      <c r="F826" s="38" t="s">
        <v>2656</v>
      </c>
      <c r="G826" s="38" t="s">
        <v>2656</v>
      </c>
      <c r="H826" s="38" t="s">
        <v>208</v>
      </c>
      <c r="I826" s="38" t="s">
        <v>208</v>
      </c>
      <c r="J826" s="38" t="s">
        <v>2657</v>
      </c>
      <c r="K826" s="38" t="s">
        <v>2657</v>
      </c>
      <c r="L826" s="38" t="s">
        <v>208</v>
      </c>
      <c r="M826" s="39">
        <v>37.92</v>
      </c>
      <c r="N826" s="39" t="s">
        <v>208</v>
      </c>
      <c r="O826" s="39">
        <v>4955.2299999999996</v>
      </c>
    </row>
    <row r="827" spans="1:15" x14ac:dyDescent="0.25">
      <c r="A827" s="46" t="s">
        <v>18</v>
      </c>
      <c r="B827" s="38" t="s">
        <v>1985</v>
      </c>
      <c r="C827" s="38" t="s">
        <v>2658</v>
      </c>
      <c r="D827" s="38" t="s">
        <v>208</v>
      </c>
      <c r="E827" s="38" t="s">
        <v>208</v>
      </c>
      <c r="F827" s="38" t="s">
        <v>2659</v>
      </c>
      <c r="G827" s="38" t="s">
        <v>2659</v>
      </c>
      <c r="H827" s="38" t="s">
        <v>208</v>
      </c>
      <c r="I827" s="38" t="s">
        <v>208</v>
      </c>
      <c r="J827" s="38" t="s">
        <v>2660</v>
      </c>
      <c r="K827" s="38" t="s">
        <v>2660</v>
      </c>
      <c r="L827" s="38" t="s">
        <v>208</v>
      </c>
      <c r="M827" s="39">
        <v>24.86</v>
      </c>
      <c r="N827" s="39" t="s">
        <v>208</v>
      </c>
      <c r="O827" s="39">
        <v>4980.09</v>
      </c>
    </row>
    <row r="828" spans="1:15" x14ac:dyDescent="0.25">
      <c r="A828" s="46" t="s">
        <v>18</v>
      </c>
      <c r="B828" s="38" t="s">
        <v>1985</v>
      </c>
      <c r="C828" s="38" t="s">
        <v>2661</v>
      </c>
      <c r="D828" s="38" t="s">
        <v>208</v>
      </c>
      <c r="E828" s="38" t="s">
        <v>208</v>
      </c>
      <c r="F828" s="38" t="s">
        <v>2662</v>
      </c>
      <c r="G828" s="38" t="s">
        <v>2662</v>
      </c>
      <c r="H828" s="38" t="s">
        <v>208</v>
      </c>
      <c r="I828" s="38" t="s">
        <v>208</v>
      </c>
      <c r="J828" s="38" t="s">
        <v>2663</v>
      </c>
      <c r="K828" s="38" t="s">
        <v>2663</v>
      </c>
      <c r="L828" s="38" t="s">
        <v>208</v>
      </c>
      <c r="M828" s="39">
        <v>9.8699999999999992</v>
      </c>
      <c r="N828" s="39" t="s">
        <v>208</v>
      </c>
      <c r="O828" s="39">
        <v>4989.96</v>
      </c>
    </row>
    <row r="829" spans="1:15" x14ac:dyDescent="0.25">
      <c r="A829" s="46" t="s">
        <v>18</v>
      </c>
      <c r="B829" s="38" t="s">
        <v>1985</v>
      </c>
      <c r="C829" s="38" t="s">
        <v>2664</v>
      </c>
      <c r="D829" s="38" t="s">
        <v>208</v>
      </c>
      <c r="E829" s="38" t="s">
        <v>208</v>
      </c>
      <c r="F829" s="38" t="s">
        <v>2665</v>
      </c>
      <c r="G829" s="38" t="s">
        <v>2665</v>
      </c>
      <c r="H829" s="38" t="s">
        <v>208</v>
      </c>
      <c r="I829" s="38" t="s">
        <v>208</v>
      </c>
      <c r="J829" s="38" t="s">
        <v>2666</v>
      </c>
      <c r="K829" s="38" t="s">
        <v>2666</v>
      </c>
      <c r="L829" s="38" t="s">
        <v>208</v>
      </c>
      <c r="M829" s="39">
        <v>3.14</v>
      </c>
      <c r="N829" s="39" t="s">
        <v>208</v>
      </c>
      <c r="O829" s="39">
        <v>4993.1000000000004</v>
      </c>
    </row>
    <row r="830" spans="1:15" x14ac:dyDescent="0.25">
      <c r="A830" s="46" t="s">
        <v>18</v>
      </c>
      <c r="B830" s="38" t="s">
        <v>1985</v>
      </c>
      <c r="C830" s="38" t="s">
        <v>2667</v>
      </c>
      <c r="D830" s="38" t="s">
        <v>208</v>
      </c>
      <c r="E830" s="38" t="s">
        <v>208</v>
      </c>
      <c r="F830" s="38" t="s">
        <v>2668</v>
      </c>
      <c r="G830" s="38" t="s">
        <v>2668</v>
      </c>
      <c r="H830" s="38" t="s">
        <v>208</v>
      </c>
      <c r="I830" s="38" t="s">
        <v>208</v>
      </c>
      <c r="J830" s="38" t="s">
        <v>2669</v>
      </c>
      <c r="K830" s="38" t="s">
        <v>2669</v>
      </c>
      <c r="L830" s="38" t="s">
        <v>208</v>
      </c>
      <c r="M830" s="39">
        <v>5.38</v>
      </c>
      <c r="N830" s="39" t="s">
        <v>208</v>
      </c>
      <c r="O830" s="39">
        <v>4998.4799999999996</v>
      </c>
    </row>
    <row r="831" spans="1:15" x14ac:dyDescent="0.25">
      <c r="A831" s="46" t="s">
        <v>18</v>
      </c>
      <c r="B831" s="38" t="s">
        <v>2039</v>
      </c>
      <c r="C831" s="38" t="s">
        <v>2670</v>
      </c>
      <c r="D831" s="38" t="s">
        <v>208</v>
      </c>
      <c r="E831" s="38" t="s">
        <v>208</v>
      </c>
      <c r="F831" s="38" t="s">
        <v>2671</v>
      </c>
      <c r="G831" s="38" t="s">
        <v>2671</v>
      </c>
      <c r="H831" s="38" t="s">
        <v>208</v>
      </c>
      <c r="I831" s="38" t="s">
        <v>208</v>
      </c>
      <c r="J831" s="38" t="s">
        <v>2672</v>
      </c>
      <c r="K831" s="38" t="s">
        <v>2672</v>
      </c>
      <c r="L831" s="38" t="s">
        <v>208</v>
      </c>
      <c r="M831" s="39">
        <v>63.13</v>
      </c>
      <c r="N831" s="39" t="s">
        <v>208</v>
      </c>
      <c r="O831" s="39">
        <v>5061.6099999999997</v>
      </c>
    </row>
    <row r="832" spans="1:15" x14ac:dyDescent="0.25">
      <c r="A832" s="46" t="s">
        <v>18</v>
      </c>
      <c r="B832" s="38" t="s">
        <v>2055</v>
      </c>
      <c r="C832" s="38" t="s">
        <v>2673</v>
      </c>
      <c r="D832" s="38" t="s">
        <v>208</v>
      </c>
      <c r="E832" s="38" t="s">
        <v>208</v>
      </c>
      <c r="F832" s="38" t="s">
        <v>2674</v>
      </c>
      <c r="G832" s="38" t="s">
        <v>2674</v>
      </c>
      <c r="H832" s="38" t="s">
        <v>208</v>
      </c>
      <c r="I832" s="38" t="s">
        <v>208</v>
      </c>
      <c r="J832" s="38" t="s">
        <v>2675</v>
      </c>
      <c r="K832" s="38" t="s">
        <v>2675</v>
      </c>
      <c r="L832" s="38" t="s">
        <v>208</v>
      </c>
      <c r="M832" s="39">
        <v>103.67</v>
      </c>
      <c r="N832" s="39" t="s">
        <v>208</v>
      </c>
      <c r="O832" s="39">
        <v>5165.28</v>
      </c>
    </row>
    <row r="833" spans="1:15" x14ac:dyDescent="0.25">
      <c r="B833" s="38" t="s">
        <v>208</v>
      </c>
      <c r="C833" s="38" t="s">
        <v>208</v>
      </c>
      <c r="D833" s="38" t="s">
        <v>208</v>
      </c>
      <c r="E833" s="38" t="s">
        <v>208</v>
      </c>
      <c r="F833" s="38" t="s">
        <v>208</v>
      </c>
      <c r="G833" s="38" t="s">
        <v>208</v>
      </c>
      <c r="H833" s="38" t="s">
        <v>208</v>
      </c>
      <c r="I833" s="38" t="s">
        <v>2097</v>
      </c>
      <c r="J833" s="38" t="s">
        <v>208</v>
      </c>
      <c r="K833" s="38" t="s">
        <v>208</v>
      </c>
      <c r="L833" s="38" t="s">
        <v>208</v>
      </c>
      <c r="M833" s="39">
        <v>653.07000000000005</v>
      </c>
      <c r="N833" s="39">
        <v>0</v>
      </c>
      <c r="O833" s="39">
        <v>5165.28</v>
      </c>
    </row>
    <row r="834" spans="1:15" x14ac:dyDescent="0.25">
      <c r="A834" s="46" t="s">
        <v>19</v>
      </c>
      <c r="B834" s="38" t="s">
        <v>2098</v>
      </c>
      <c r="C834" s="38" t="s">
        <v>2676</v>
      </c>
      <c r="D834" s="38" t="s">
        <v>208</v>
      </c>
      <c r="E834" s="38" t="s">
        <v>208</v>
      </c>
      <c r="F834" s="38" t="s">
        <v>2677</v>
      </c>
      <c r="G834" s="38" t="s">
        <v>2677</v>
      </c>
      <c r="H834" s="38" t="s">
        <v>208</v>
      </c>
      <c r="I834" s="38" t="s">
        <v>208</v>
      </c>
      <c r="J834" s="38" t="s">
        <v>2678</v>
      </c>
      <c r="K834" s="38" t="s">
        <v>2678</v>
      </c>
      <c r="L834" s="38" t="s">
        <v>208</v>
      </c>
      <c r="M834" s="39">
        <v>66.75</v>
      </c>
      <c r="N834" s="39" t="s">
        <v>208</v>
      </c>
      <c r="O834" s="39">
        <v>5232.03</v>
      </c>
    </row>
    <row r="835" spans="1:15" x14ac:dyDescent="0.25">
      <c r="A835" s="46" t="s">
        <v>19</v>
      </c>
      <c r="B835" s="38" t="s">
        <v>2098</v>
      </c>
      <c r="C835" s="38" t="s">
        <v>2679</v>
      </c>
      <c r="D835" s="38" t="s">
        <v>208</v>
      </c>
      <c r="E835" s="38" t="s">
        <v>208</v>
      </c>
      <c r="F835" s="38" t="s">
        <v>2680</v>
      </c>
      <c r="G835" s="38" t="s">
        <v>2680</v>
      </c>
      <c r="H835" s="38" t="s">
        <v>208</v>
      </c>
      <c r="I835" s="38" t="s">
        <v>208</v>
      </c>
      <c r="J835" s="38" t="s">
        <v>2681</v>
      </c>
      <c r="K835" s="38" t="s">
        <v>2681</v>
      </c>
      <c r="L835" s="38" t="s">
        <v>208</v>
      </c>
      <c r="M835" s="39">
        <v>13.83</v>
      </c>
      <c r="N835" s="39" t="s">
        <v>208</v>
      </c>
      <c r="O835" s="39">
        <v>5245.86</v>
      </c>
    </row>
    <row r="836" spans="1:15" x14ac:dyDescent="0.25">
      <c r="A836" s="46" t="s">
        <v>19</v>
      </c>
      <c r="B836" s="38" t="s">
        <v>2136</v>
      </c>
      <c r="C836" s="38" t="s">
        <v>2682</v>
      </c>
      <c r="D836" s="38" t="s">
        <v>208</v>
      </c>
      <c r="E836" s="38" t="s">
        <v>208</v>
      </c>
      <c r="F836" s="38" t="s">
        <v>2683</v>
      </c>
      <c r="G836" s="38" t="s">
        <v>2683</v>
      </c>
      <c r="H836" s="38" t="s">
        <v>208</v>
      </c>
      <c r="I836" s="38" t="s">
        <v>208</v>
      </c>
      <c r="J836" s="38" t="s">
        <v>2684</v>
      </c>
      <c r="K836" s="38" t="s">
        <v>2684</v>
      </c>
      <c r="L836" s="38" t="s">
        <v>208</v>
      </c>
      <c r="M836" s="39">
        <v>0.93</v>
      </c>
      <c r="N836" s="39" t="s">
        <v>208</v>
      </c>
      <c r="O836" s="39">
        <v>5246.79</v>
      </c>
    </row>
    <row r="837" spans="1:15" x14ac:dyDescent="0.25">
      <c r="A837" s="46" t="s">
        <v>19</v>
      </c>
      <c r="B837" s="38" t="s">
        <v>2136</v>
      </c>
      <c r="C837" s="38" t="s">
        <v>2685</v>
      </c>
      <c r="D837" s="38" t="s">
        <v>208</v>
      </c>
      <c r="E837" s="38" t="s">
        <v>208</v>
      </c>
      <c r="F837" s="38" t="s">
        <v>2686</v>
      </c>
      <c r="G837" s="38" t="s">
        <v>2686</v>
      </c>
      <c r="H837" s="38" t="s">
        <v>208</v>
      </c>
      <c r="I837" s="38" t="s">
        <v>208</v>
      </c>
      <c r="J837" s="38" t="s">
        <v>2687</v>
      </c>
      <c r="K837" s="38" t="s">
        <v>2687</v>
      </c>
      <c r="L837" s="38" t="s">
        <v>208</v>
      </c>
      <c r="M837" s="39">
        <v>15.71</v>
      </c>
      <c r="N837" s="39" t="s">
        <v>208</v>
      </c>
      <c r="O837" s="39">
        <v>5262.5</v>
      </c>
    </row>
    <row r="838" spans="1:15" x14ac:dyDescent="0.25">
      <c r="A838" s="46" t="s">
        <v>19</v>
      </c>
      <c r="B838" s="38" t="s">
        <v>2164</v>
      </c>
      <c r="C838" s="38" t="s">
        <v>2688</v>
      </c>
      <c r="D838" s="38" t="s">
        <v>208</v>
      </c>
      <c r="E838" s="38" t="s">
        <v>208</v>
      </c>
      <c r="F838" s="38" t="s">
        <v>2689</v>
      </c>
      <c r="G838" s="38" t="s">
        <v>2689</v>
      </c>
      <c r="H838" s="38" t="s">
        <v>208</v>
      </c>
      <c r="I838" s="38" t="s">
        <v>208</v>
      </c>
      <c r="J838" s="38" t="s">
        <v>2690</v>
      </c>
      <c r="K838" s="38" t="s">
        <v>2690</v>
      </c>
      <c r="L838" s="38" t="s">
        <v>208</v>
      </c>
      <c r="M838" s="39">
        <v>26.35</v>
      </c>
      <c r="N838" s="39" t="s">
        <v>208</v>
      </c>
      <c r="O838" s="39">
        <v>5288.85</v>
      </c>
    </row>
    <row r="839" spans="1:15" x14ac:dyDescent="0.25">
      <c r="A839" s="46" t="s">
        <v>19</v>
      </c>
      <c r="B839" s="38" t="s">
        <v>2164</v>
      </c>
      <c r="C839" s="38" t="s">
        <v>2691</v>
      </c>
      <c r="D839" s="38" t="s">
        <v>208</v>
      </c>
      <c r="E839" s="38" t="s">
        <v>208</v>
      </c>
      <c r="F839" s="38" t="s">
        <v>2692</v>
      </c>
      <c r="G839" s="38" t="s">
        <v>2692</v>
      </c>
      <c r="H839" s="38" t="s">
        <v>208</v>
      </c>
      <c r="I839" s="38" t="s">
        <v>208</v>
      </c>
      <c r="J839" s="38" t="s">
        <v>2693</v>
      </c>
      <c r="K839" s="38" t="s">
        <v>2693</v>
      </c>
      <c r="L839" s="38" t="s">
        <v>208</v>
      </c>
      <c r="M839" s="39">
        <v>18.61</v>
      </c>
      <c r="N839" s="39" t="s">
        <v>208</v>
      </c>
      <c r="O839" s="39">
        <v>5307.46</v>
      </c>
    </row>
    <row r="840" spans="1:15" x14ac:dyDescent="0.25">
      <c r="A840" s="46" t="s">
        <v>19</v>
      </c>
      <c r="B840" s="38" t="s">
        <v>2164</v>
      </c>
      <c r="C840" s="38" t="s">
        <v>2694</v>
      </c>
      <c r="D840" s="38" t="s">
        <v>208</v>
      </c>
      <c r="E840" s="38" t="s">
        <v>208</v>
      </c>
      <c r="F840" s="38" t="s">
        <v>2695</v>
      </c>
      <c r="G840" s="38" t="s">
        <v>2695</v>
      </c>
      <c r="H840" s="38" t="s">
        <v>208</v>
      </c>
      <c r="I840" s="38" t="s">
        <v>208</v>
      </c>
      <c r="J840" s="38" t="s">
        <v>2696</v>
      </c>
      <c r="K840" s="38" t="s">
        <v>2696</v>
      </c>
      <c r="L840" s="38" t="s">
        <v>208</v>
      </c>
      <c r="M840" s="39">
        <v>9.93</v>
      </c>
      <c r="N840" s="39" t="s">
        <v>208</v>
      </c>
      <c r="O840" s="39">
        <v>5317.39</v>
      </c>
    </row>
    <row r="841" spans="1:15" x14ac:dyDescent="0.25">
      <c r="A841" s="46" t="s">
        <v>19</v>
      </c>
      <c r="B841" s="38" t="s">
        <v>2164</v>
      </c>
      <c r="C841" s="38" t="s">
        <v>2697</v>
      </c>
      <c r="D841" s="38" t="s">
        <v>208</v>
      </c>
      <c r="E841" s="38" t="s">
        <v>208</v>
      </c>
      <c r="F841" s="38" t="s">
        <v>2698</v>
      </c>
      <c r="G841" s="38" t="s">
        <v>2698</v>
      </c>
      <c r="H841" s="38" t="s">
        <v>208</v>
      </c>
      <c r="I841" s="38" t="s">
        <v>208</v>
      </c>
      <c r="J841" s="38" t="s">
        <v>2699</v>
      </c>
      <c r="K841" s="38" t="s">
        <v>2699</v>
      </c>
      <c r="L841" s="38" t="s">
        <v>208</v>
      </c>
      <c r="M841" s="39">
        <v>59.05</v>
      </c>
      <c r="N841" s="39" t="s">
        <v>208</v>
      </c>
      <c r="O841" s="39">
        <v>5376.44</v>
      </c>
    </row>
    <row r="842" spans="1:15" x14ac:dyDescent="0.25">
      <c r="A842" s="46" t="s">
        <v>19</v>
      </c>
      <c r="B842" s="38" t="s">
        <v>2164</v>
      </c>
      <c r="C842" s="38" t="s">
        <v>2700</v>
      </c>
      <c r="D842" s="38" t="s">
        <v>208</v>
      </c>
      <c r="E842" s="38" t="s">
        <v>208</v>
      </c>
      <c r="F842" s="38" t="s">
        <v>2701</v>
      </c>
      <c r="G842" s="38" t="s">
        <v>2701</v>
      </c>
      <c r="H842" s="38" t="s">
        <v>208</v>
      </c>
      <c r="I842" s="38" t="s">
        <v>208</v>
      </c>
      <c r="J842" s="38" t="s">
        <v>2702</v>
      </c>
      <c r="K842" s="38" t="s">
        <v>2702</v>
      </c>
      <c r="L842" s="38" t="s">
        <v>208</v>
      </c>
      <c r="M842" s="39">
        <v>34.69</v>
      </c>
      <c r="N842" s="39" t="s">
        <v>208</v>
      </c>
      <c r="O842" s="39">
        <v>5411.13</v>
      </c>
    </row>
    <row r="843" spans="1:15" x14ac:dyDescent="0.25">
      <c r="A843" s="46" t="s">
        <v>19</v>
      </c>
      <c r="B843" s="38" t="s">
        <v>2164</v>
      </c>
      <c r="C843" s="38" t="s">
        <v>2703</v>
      </c>
      <c r="D843" s="38" t="s">
        <v>208</v>
      </c>
      <c r="E843" s="38" t="s">
        <v>208</v>
      </c>
      <c r="F843" s="38" t="s">
        <v>2704</v>
      </c>
      <c r="G843" s="38" t="s">
        <v>2704</v>
      </c>
      <c r="H843" s="38" t="s">
        <v>208</v>
      </c>
      <c r="I843" s="38" t="s">
        <v>208</v>
      </c>
      <c r="J843" s="38" t="s">
        <v>2705</v>
      </c>
      <c r="K843" s="38" t="s">
        <v>2705</v>
      </c>
      <c r="L843" s="38" t="s">
        <v>208</v>
      </c>
      <c r="M843" s="39">
        <v>0.93</v>
      </c>
      <c r="N843" s="39" t="s">
        <v>208</v>
      </c>
      <c r="O843" s="39">
        <v>5412.06</v>
      </c>
    </row>
    <row r="844" spans="1:15" x14ac:dyDescent="0.25">
      <c r="A844" s="46" t="s">
        <v>19</v>
      </c>
      <c r="B844" s="38" t="s">
        <v>2199</v>
      </c>
      <c r="C844" s="38" t="s">
        <v>2706</v>
      </c>
      <c r="D844" s="38" t="s">
        <v>208</v>
      </c>
      <c r="E844" s="38" t="s">
        <v>208</v>
      </c>
      <c r="F844" s="38" t="s">
        <v>2707</v>
      </c>
      <c r="G844" s="38" t="s">
        <v>2707</v>
      </c>
      <c r="H844" s="38" t="s">
        <v>208</v>
      </c>
      <c r="I844" s="38" t="s">
        <v>208</v>
      </c>
      <c r="J844" s="38" t="s">
        <v>2708</v>
      </c>
      <c r="K844" s="38" t="s">
        <v>2708</v>
      </c>
      <c r="L844" s="38" t="s">
        <v>208</v>
      </c>
      <c r="M844" s="39">
        <v>116.32</v>
      </c>
      <c r="N844" s="39" t="s">
        <v>208</v>
      </c>
      <c r="O844" s="39">
        <v>5528.38</v>
      </c>
    </row>
    <row r="845" spans="1:15" x14ac:dyDescent="0.25">
      <c r="A845" s="46" t="s">
        <v>19</v>
      </c>
      <c r="B845" s="38" t="s">
        <v>2205</v>
      </c>
      <c r="C845" s="38" t="s">
        <v>2709</v>
      </c>
      <c r="D845" s="38" t="s">
        <v>208</v>
      </c>
      <c r="E845" s="38" t="s">
        <v>208</v>
      </c>
      <c r="F845" s="38" t="s">
        <v>2710</v>
      </c>
      <c r="G845" s="38" t="s">
        <v>2710</v>
      </c>
      <c r="H845" s="38" t="s">
        <v>208</v>
      </c>
      <c r="I845" s="38" t="s">
        <v>208</v>
      </c>
      <c r="J845" s="38" t="s">
        <v>2711</v>
      </c>
      <c r="K845" s="38" t="s">
        <v>2711</v>
      </c>
      <c r="L845" s="38" t="s">
        <v>208</v>
      </c>
      <c r="M845" s="39">
        <v>28.02</v>
      </c>
      <c r="N845" s="39" t="s">
        <v>208</v>
      </c>
      <c r="O845" s="39">
        <v>5556.4</v>
      </c>
    </row>
    <row r="846" spans="1:15" x14ac:dyDescent="0.25">
      <c r="A846" s="46" t="s">
        <v>19</v>
      </c>
      <c r="B846" s="38" t="s">
        <v>2712</v>
      </c>
      <c r="C846" s="38" t="s">
        <v>2713</v>
      </c>
      <c r="D846" s="38" t="s">
        <v>208</v>
      </c>
      <c r="E846" s="38" t="s">
        <v>208</v>
      </c>
      <c r="F846" s="38" t="s">
        <v>2714</v>
      </c>
      <c r="G846" s="38" t="s">
        <v>2714</v>
      </c>
      <c r="H846" s="38" t="s">
        <v>208</v>
      </c>
      <c r="I846" s="38" t="s">
        <v>208</v>
      </c>
      <c r="J846" s="38" t="s">
        <v>2715</v>
      </c>
      <c r="K846" s="38" t="s">
        <v>2715</v>
      </c>
      <c r="L846" s="38" t="s">
        <v>208</v>
      </c>
      <c r="M846" s="39">
        <v>52.92</v>
      </c>
      <c r="N846" s="39" t="s">
        <v>208</v>
      </c>
      <c r="O846" s="39">
        <v>5609.32</v>
      </c>
    </row>
    <row r="847" spans="1:15" x14ac:dyDescent="0.25">
      <c r="A847" s="46" t="s">
        <v>19</v>
      </c>
      <c r="B847" s="38" t="s">
        <v>2712</v>
      </c>
      <c r="C847" s="38" t="s">
        <v>2716</v>
      </c>
      <c r="D847" s="38" t="s">
        <v>208</v>
      </c>
      <c r="E847" s="38" t="s">
        <v>208</v>
      </c>
      <c r="F847" s="38" t="s">
        <v>2717</v>
      </c>
      <c r="G847" s="38" t="s">
        <v>2717</v>
      </c>
      <c r="H847" s="38" t="s">
        <v>208</v>
      </c>
      <c r="I847" s="38" t="s">
        <v>208</v>
      </c>
      <c r="J847" s="38" t="s">
        <v>2718</v>
      </c>
      <c r="K847" s="38" t="s">
        <v>2718</v>
      </c>
      <c r="L847" s="38" t="s">
        <v>208</v>
      </c>
      <c r="M847" s="39">
        <v>29.24</v>
      </c>
      <c r="N847" s="39" t="s">
        <v>208</v>
      </c>
      <c r="O847" s="39">
        <v>5638.56</v>
      </c>
    </row>
    <row r="848" spans="1:15" x14ac:dyDescent="0.25">
      <c r="A848" s="46" t="s">
        <v>19</v>
      </c>
      <c r="B848" s="38" t="s">
        <v>2301</v>
      </c>
      <c r="C848" s="38" t="s">
        <v>2719</v>
      </c>
      <c r="D848" s="38" t="s">
        <v>208</v>
      </c>
      <c r="E848" s="38" t="s">
        <v>208</v>
      </c>
      <c r="F848" s="38" t="s">
        <v>2720</v>
      </c>
      <c r="G848" s="38" t="s">
        <v>2720</v>
      </c>
      <c r="H848" s="38" t="s">
        <v>208</v>
      </c>
      <c r="I848" s="38" t="s">
        <v>208</v>
      </c>
      <c r="J848" s="38" t="s">
        <v>2721</v>
      </c>
      <c r="K848" s="38" t="s">
        <v>2721</v>
      </c>
      <c r="L848" s="38" t="s">
        <v>208</v>
      </c>
      <c r="M848" s="39">
        <v>284.58999999999997</v>
      </c>
      <c r="N848" s="39" t="s">
        <v>208</v>
      </c>
      <c r="O848" s="39">
        <v>5923.15</v>
      </c>
    </row>
    <row r="849" spans="1:15" x14ac:dyDescent="0.25">
      <c r="A849" s="46" t="s">
        <v>19</v>
      </c>
      <c r="B849" s="38" t="s">
        <v>2314</v>
      </c>
      <c r="C849" s="38" t="s">
        <v>2722</v>
      </c>
      <c r="D849" s="38" t="s">
        <v>208</v>
      </c>
      <c r="E849" s="38" t="s">
        <v>208</v>
      </c>
      <c r="F849" s="38" t="s">
        <v>2723</v>
      </c>
      <c r="G849" s="38" t="s">
        <v>2723</v>
      </c>
      <c r="H849" s="38" t="s">
        <v>208</v>
      </c>
      <c r="I849" s="38" t="s">
        <v>208</v>
      </c>
      <c r="J849" s="38" t="s">
        <v>2724</v>
      </c>
      <c r="K849" s="38" t="s">
        <v>2724</v>
      </c>
      <c r="L849" s="38" t="s">
        <v>208</v>
      </c>
      <c r="M849" s="39">
        <v>34.93</v>
      </c>
      <c r="N849" s="39" t="s">
        <v>208</v>
      </c>
      <c r="O849" s="39">
        <v>5958.08</v>
      </c>
    </row>
    <row r="850" spans="1:15" x14ac:dyDescent="0.25">
      <c r="A850" s="46" t="s">
        <v>19</v>
      </c>
      <c r="B850" s="38" t="s">
        <v>2314</v>
      </c>
      <c r="C850" s="38" t="s">
        <v>2725</v>
      </c>
      <c r="D850" s="38" t="s">
        <v>208</v>
      </c>
      <c r="E850" s="38" t="s">
        <v>208</v>
      </c>
      <c r="F850" s="38" t="s">
        <v>2726</v>
      </c>
      <c r="G850" s="38" t="s">
        <v>2726</v>
      </c>
      <c r="H850" s="38" t="s">
        <v>208</v>
      </c>
      <c r="I850" s="38" t="s">
        <v>208</v>
      </c>
      <c r="J850" s="38" t="s">
        <v>2727</v>
      </c>
      <c r="K850" s="38" t="s">
        <v>2727</v>
      </c>
      <c r="L850" s="38" t="s">
        <v>208</v>
      </c>
      <c r="M850" s="39">
        <v>51.76</v>
      </c>
      <c r="N850" s="39" t="s">
        <v>208</v>
      </c>
      <c r="O850" s="39">
        <v>6009.84</v>
      </c>
    </row>
    <row r="851" spans="1:15" x14ac:dyDescent="0.25">
      <c r="A851" s="46" t="s">
        <v>19</v>
      </c>
      <c r="B851" s="38" t="s">
        <v>2314</v>
      </c>
      <c r="C851" s="38" t="s">
        <v>2728</v>
      </c>
      <c r="D851" s="38" t="s">
        <v>208</v>
      </c>
      <c r="E851" s="38" t="s">
        <v>208</v>
      </c>
      <c r="F851" s="38" t="s">
        <v>2729</v>
      </c>
      <c r="G851" s="38" t="s">
        <v>2729</v>
      </c>
      <c r="H851" s="38" t="s">
        <v>208</v>
      </c>
      <c r="I851" s="38" t="s">
        <v>208</v>
      </c>
      <c r="J851" s="38" t="s">
        <v>2730</v>
      </c>
      <c r="K851" s="38" t="s">
        <v>2730</v>
      </c>
      <c r="L851" s="38" t="s">
        <v>208</v>
      </c>
      <c r="M851" s="39">
        <v>41.59</v>
      </c>
      <c r="N851" s="39" t="s">
        <v>208</v>
      </c>
      <c r="O851" s="39">
        <v>6051.43</v>
      </c>
    </row>
    <row r="852" spans="1:15" x14ac:dyDescent="0.25">
      <c r="A852" s="46" t="s">
        <v>19</v>
      </c>
      <c r="B852" s="38" t="s">
        <v>2314</v>
      </c>
      <c r="C852" s="38" t="s">
        <v>2731</v>
      </c>
      <c r="D852" s="38" t="s">
        <v>208</v>
      </c>
      <c r="E852" s="38" t="s">
        <v>208</v>
      </c>
      <c r="F852" s="38" t="s">
        <v>2732</v>
      </c>
      <c r="G852" s="38" t="s">
        <v>2732</v>
      </c>
      <c r="H852" s="38" t="s">
        <v>208</v>
      </c>
      <c r="I852" s="38" t="s">
        <v>208</v>
      </c>
      <c r="J852" s="38" t="s">
        <v>2733</v>
      </c>
      <c r="K852" s="38" t="s">
        <v>2733</v>
      </c>
      <c r="L852" s="38" t="s">
        <v>208</v>
      </c>
      <c r="M852" s="39">
        <v>27.95</v>
      </c>
      <c r="N852" s="39" t="s">
        <v>208</v>
      </c>
      <c r="O852" s="39">
        <v>6079.38</v>
      </c>
    </row>
    <row r="853" spans="1:15" x14ac:dyDescent="0.25">
      <c r="A853" s="46" t="s">
        <v>19</v>
      </c>
      <c r="B853" s="38" t="s">
        <v>2324</v>
      </c>
      <c r="C853" s="38" t="s">
        <v>2734</v>
      </c>
      <c r="D853" s="38" t="s">
        <v>208</v>
      </c>
      <c r="E853" s="38" t="s">
        <v>208</v>
      </c>
      <c r="F853" s="38" t="s">
        <v>2735</v>
      </c>
      <c r="G853" s="38" t="s">
        <v>2735</v>
      </c>
      <c r="H853" s="38" t="s">
        <v>208</v>
      </c>
      <c r="I853" s="38" t="s">
        <v>208</v>
      </c>
      <c r="J853" s="38" t="s">
        <v>2736</v>
      </c>
      <c r="K853" s="38" t="s">
        <v>2736</v>
      </c>
      <c r="L853" s="38" t="s">
        <v>208</v>
      </c>
      <c r="M853" s="39">
        <v>24.8</v>
      </c>
      <c r="N853" s="39" t="s">
        <v>208</v>
      </c>
      <c r="O853" s="39">
        <v>6104.18</v>
      </c>
    </row>
    <row r="854" spans="1:15" x14ac:dyDescent="0.25">
      <c r="A854" s="46" t="s">
        <v>19</v>
      </c>
      <c r="B854" s="38" t="s">
        <v>2379</v>
      </c>
      <c r="C854" s="38" t="s">
        <v>2737</v>
      </c>
      <c r="D854" s="38" t="s">
        <v>208</v>
      </c>
      <c r="E854" s="38" t="s">
        <v>208</v>
      </c>
      <c r="F854" s="38" t="s">
        <v>2738</v>
      </c>
      <c r="G854" s="38" t="s">
        <v>2738</v>
      </c>
      <c r="H854" s="38" t="s">
        <v>208</v>
      </c>
      <c r="I854" s="38" t="s">
        <v>208</v>
      </c>
      <c r="J854" s="38" t="s">
        <v>2739</v>
      </c>
      <c r="K854" s="38" t="s">
        <v>2739</v>
      </c>
      <c r="L854" s="38" t="s">
        <v>208</v>
      </c>
      <c r="M854" s="39">
        <v>42.63</v>
      </c>
      <c r="N854" s="39" t="s">
        <v>208</v>
      </c>
      <c r="O854" s="39">
        <v>6146.81</v>
      </c>
    </row>
    <row r="855" spans="1:15" x14ac:dyDescent="0.25">
      <c r="A855" s="46" t="s">
        <v>19</v>
      </c>
      <c r="B855" s="38" t="s">
        <v>2379</v>
      </c>
      <c r="C855" s="38" t="s">
        <v>2740</v>
      </c>
      <c r="D855" s="38" t="s">
        <v>208</v>
      </c>
      <c r="E855" s="38" t="s">
        <v>208</v>
      </c>
      <c r="F855" s="38" t="s">
        <v>2741</v>
      </c>
      <c r="G855" s="38" t="s">
        <v>2741</v>
      </c>
      <c r="H855" s="38" t="s">
        <v>208</v>
      </c>
      <c r="I855" s="38" t="s">
        <v>208</v>
      </c>
      <c r="J855" s="38" t="s">
        <v>2742</v>
      </c>
      <c r="K855" s="38" t="s">
        <v>2742</v>
      </c>
      <c r="L855" s="38" t="s">
        <v>208</v>
      </c>
      <c r="M855" s="39">
        <v>102.88</v>
      </c>
      <c r="N855" s="39" t="s">
        <v>208</v>
      </c>
      <c r="O855" s="39">
        <v>6249.69</v>
      </c>
    </row>
    <row r="856" spans="1:15" x14ac:dyDescent="0.25">
      <c r="A856" s="46" t="s">
        <v>19</v>
      </c>
      <c r="B856" s="38" t="s">
        <v>2379</v>
      </c>
      <c r="C856" s="38" t="s">
        <v>2743</v>
      </c>
      <c r="D856" s="38" t="s">
        <v>208</v>
      </c>
      <c r="E856" s="38" t="s">
        <v>208</v>
      </c>
      <c r="F856" s="38" t="s">
        <v>2744</v>
      </c>
      <c r="G856" s="38" t="s">
        <v>2744</v>
      </c>
      <c r="H856" s="38" t="s">
        <v>208</v>
      </c>
      <c r="I856" s="38" t="s">
        <v>208</v>
      </c>
      <c r="J856" s="38" t="s">
        <v>2745</v>
      </c>
      <c r="K856" s="38" t="s">
        <v>2745</v>
      </c>
      <c r="L856" s="38" t="s">
        <v>208</v>
      </c>
      <c r="M856" s="39">
        <v>3.72</v>
      </c>
      <c r="N856" s="39" t="s">
        <v>208</v>
      </c>
      <c r="O856" s="39">
        <v>6253.41</v>
      </c>
    </row>
    <row r="857" spans="1:15" x14ac:dyDescent="0.25">
      <c r="B857" s="38" t="s">
        <v>208</v>
      </c>
      <c r="C857" s="38" t="s">
        <v>208</v>
      </c>
      <c r="D857" s="38" t="s">
        <v>208</v>
      </c>
      <c r="E857" s="38" t="s">
        <v>208</v>
      </c>
      <c r="F857" s="38" t="s">
        <v>208</v>
      </c>
      <c r="G857" s="38" t="s">
        <v>208</v>
      </c>
      <c r="H857" s="38" t="s">
        <v>208</v>
      </c>
      <c r="I857" s="38" t="s">
        <v>2409</v>
      </c>
      <c r="J857" s="38" t="s">
        <v>208</v>
      </c>
      <c r="K857" s="38" t="s">
        <v>208</v>
      </c>
      <c r="L857" s="38" t="s">
        <v>208</v>
      </c>
      <c r="M857" s="39">
        <v>1088.1300000000001</v>
      </c>
      <c r="N857" s="39">
        <v>0</v>
      </c>
      <c r="O857" s="39">
        <v>6253.41</v>
      </c>
    </row>
    <row r="858" spans="1:15" x14ac:dyDescent="0.25">
      <c r="B858" s="38" t="s">
        <v>208</v>
      </c>
      <c r="C858" s="38" t="s">
        <v>208</v>
      </c>
      <c r="D858" s="38" t="s">
        <v>208</v>
      </c>
      <c r="E858" s="38" t="s">
        <v>208</v>
      </c>
      <c r="F858" s="38" t="s">
        <v>208</v>
      </c>
      <c r="G858" s="38" t="s">
        <v>2410</v>
      </c>
      <c r="H858" s="38" t="s">
        <v>208</v>
      </c>
      <c r="I858" s="38" t="s">
        <v>208</v>
      </c>
      <c r="J858" s="38" t="s">
        <v>208</v>
      </c>
      <c r="K858" s="38" t="s">
        <v>208</v>
      </c>
      <c r="L858" s="38" t="s">
        <v>2390</v>
      </c>
      <c r="M858" s="39">
        <v>104658.16</v>
      </c>
      <c r="N858" s="39">
        <v>98404.75</v>
      </c>
      <c r="O858" s="39">
        <v>6253.41</v>
      </c>
    </row>
    <row r="859" spans="1:15" x14ac:dyDescent="0.25">
      <c r="B859" s="38" t="s">
        <v>207</v>
      </c>
      <c r="C859" s="38" t="s">
        <v>208</v>
      </c>
      <c r="D859" s="38" t="s">
        <v>2746</v>
      </c>
      <c r="E859" s="38" t="s">
        <v>2746</v>
      </c>
      <c r="F859" s="38" t="s">
        <v>208</v>
      </c>
      <c r="G859" s="38" t="s">
        <v>2747</v>
      </c>
      <c r="H859" s="38" t="s">
        <v>2747</v>
      </c>
      <c r="I859" s="38" t="s">
        <v>208</v>
      </c>
      <c r="J859" s="38" t="s">
        <v>208</v>
      </c>
      <c r="K859" s="38" t="s">
        <v>208</v>
      </c>
      <c r="L859" s="38" t="s">
        <v>208</v>
      </c>
      <c r="M859" s="39" t="s">
        <v>208</v>
      </c>
      <c r="N859" s="39" t="s">
        <v>208</v>
      </c>
      <c r="O859" s="39" t="s">
        <v>208</v>
      </c>
    </row>
    <row r="860" spans="1:15" x14ac:dyDescent="0.25">
      <c r="B860" s="38" t="s">
        <v>211</v>
      </c>
      <c r="C860" s="38" t="s">
        <v>212</v>
      </c>
      <c r="D860" s="38" t="s">
        <v>208</v>
      </c>
      <c r="E860" s="38" t="s">
        <v>208</v>
      </c>
      <c r="F860" s="38" t="s">
        <v>213</v>
      </c>
      <c r="G860" s="38" t="s">
        <v>214</v>
      </c>
      <c r="H860" s="38" t="s">
        <v>208</v>
      </c>
      <c r="I860" s="38" t="s">
        <v>208</v>
      </c>
      <c r="J860" s="38" t="s">
        <v>215</v>
      </c>
      <c r="K860" s="38" t="s">
        <v>215</v>
      </c>
      <c r="L860" s="38" t="s">
        <v>208</v>
      </c>
      <c r="M860" s="39" t="s">
        <v>216</v>
      </c>
      <c r="N860" s="39" t="s">
        <v>217</v>
      </c>
      <c r="O860" s="39" t="s">
        <v>218</v>
      </c>
    </row>
    <row r="861" spans="1:15" x14ac:dyDescent="0.25">
      <c r="B861" s="38" t="s">
        <v>208</v>
      </c>
      <c r="C861" s="38" t="s">
        <v>219</v>
      </c>
      <c r="D861" s="38" t="s">
        <v>219</v>
      </c>
      <c r="E861" s="38" t="s">
        <v>219</v>
      </c>
      <c r="F861" s="38" t="s">
        <v>208</v>
      </c>
      <c r="G861" s="38" t="s">
        <v>208</v>
      </c>
      <c r="H861" s="38" t="s">
        <v>208</v>
      </c>
      <c r="I861" s="38" t="s">
        <v>208</v>
      </c>
      <c r="J861" s="38" t="s">
        <v>208</v>
      </c>
      <c r="K861" s="38" t="s">
        <v>208</v>
      </c>
      <c r="L861" s="38" t="s">
        <v>220</v>
      </c>
      <c r="M861" s="39">
        <v>82447.8</v>
      </c>
      <c r="N861" s="39">
        <v>46586.89</v>
      </c>
      <c r="O861" s="39">
        <v>35860.910000000003</v>
      </c>
    </row>
    <row r="862" spans="1:15" x14ac:dyDescent="0.25">
      <c r="A862" s="46" t="s">
        <v>15</v>
      </c>
      <c r="B862" s="38" t="s">
        <v>1191</v>
      </c>
      <c r="C862" s="38" t="s">
        <v>2525</v>
      </c>
      <c r="D862" s="38" t="s">
        <v>208</v>
      </c>
      <c r="E862" s="38" t="s">
        <v>208</v>
      </c>
      <c r="F862" s="40">
        <v>22212</v>
      </c>
      <c r="G862" s="40">
        <v>22212</v>
      </c>
      <c r="H862" s="38" t="s">
        <v>208</v>
      </c>
      <c r="I862" s="38" t="s">
        <v>208</v>
      </c>
      <c r="J862" s="38" t="s">
        <v>2526</v>
      </c>
      <c r="K862" s="38" t="s">
        <v>2526</v>
      </c>
      <c r="L862" s="38" t="s">
        <v>208</v>
      </c>
      <c r="M862" s="39" t="s">
        <v>208</v>
      </c>
      <c r="N862" s="39">
        <v>35860.910000000003</v>
      </c>
      <c r="O862" s="39">
        <v>0</v>
      </c>
    </row>
    <row r="863" spans="1:15" x14ac:dyDescent="0.25">
      <c r="A863" s="46" t="s">
        <v>15</v>
      </c>
      <c r="B863" s="38" t="s">
        <v>1191</v>
      </c>
      <c r="C863" s="38" t="s">
        <v>2525</v>
      </c>
      <c r="D863" s="38" t="s">
        <v>208</v>
      </c>
      <c r="E863" s="38" t="s">
        <v>208</v>
      </c>
      <c r="F863" s="40">
        <v>22212</v>
      </c>
      <c r="G863" s="40">
        <v>22212</v>
      </c>
      <c r="H863" s="38" t="s">
        <v>208</v>
      </c>
      <c r="I863" s="38" t="s">
        <v>208</v>
      </c>
      <c r="J863" s="38" t="s">
        <v>2526</v>
      </c>
      <c r="K863" s="38" t="s">
        <v>2526</v>
      </c>
      <c r="L863" s="38" t="s">
        <v>208</v>
      </c>
      <c r="M863" s="39">
        <v>43178.34</v>
      </c>
      <c r="N863" s="39" t="s">
        <v>208</v>
      </c>
      <c r="O863" s="39">
        <v>43178.34</v>
      </c>
    </row>
    <row r="864" spans="1:15" x14ac:dyDescent="0.25">
      <c r="B864" s="38" t="s">
        <v>208</v>
      </c>
      <c r="C864" s="38" t="s">
        <v>208</v>
      </c>
      <c r="D864" s="38" t="s">
        <v>208</v>
      </c>
      <c r="E864" s="38" t="s">
        <v>208</v>
      </c>
      <c r="F864" s="38" t="s">
        <v>208</v>
      </c>
      <c r="G864" s="38" t="s">
        <v>208</v>
      </c>
      <c r="H864" s="38" t="s">
        <v>208</v>
      </c>
      <c r="I864" s="38" t="s">
        <v>1196</v>
      </c>
      <c r="J864" s="38" t="s">
        <v>208</v>
      </c>
      <c r="K864" s="38" t="s">
        <v>208</v>
      </c>
      <c r="L864" s="38" t="s">
        <v>208</v>
      </c>
      <c r="M864" s="39">
        <v>43178.34</v>
      </c>
      <c r="N864" s="39">
        <v>35860.910000000003</v>
      </c>
      <c r="O864" s="39">
        <v>43178.34</v>
      </c>
    </row>
    <row r="865" spans="2:15" x14ac:dyDescent="0.25">
      <c r="B865" s="38" t="s">
        <v>208</v>
      </c>
      <c r="C865" s="38" t="s">
        <v>208</v>
      </c>
      <c r="D865" s="38" t="s">
        <v>208</v>
      </c>
      <c r="E865" s="38" t="s">
        <v>208</v>
      </c>
      <c r="F865" s="38" t="s">
        <v>208</v>
      </c>
      <c r="G865" s="38" t="s">
        <v>2410</v>
      </c>
      <c r="H865" s="38" t="s">
        <v>208</v>
      </c>
      <c r="I865" s="38" t="s">
        <v>208</v>
      </c>
      <c r="J865" s="38" t="s">
        <v>208</v>
      </c>
      <c r="K865" s="38" t="s">
        <v>208</v>
      </c>
      <c r="L865" s="38" t="s">
        <v>2390</v>
      </c>
      <c r="M865" s="39">
        <v>125626.14</v>
      </c>
      <c r="N865" s="39">
        <v>82447.8</v>
      </c>
      <c r="O865" s="39">
        <v>43178.34</v>
      </c>
    </row>
  </sheetData>
  <autoFilter ref="A1:Q865" xr:uid="{00000000-0009-0000-0000-000005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20"/>
  <sheetViews>
    <sheetView topLeftCell="A172" workbookViewId="0">
      <selection activeCell="H190" sqref="H190"/>
    </sheetView>
  </sheetViews>
  <sheetFormatPr baseColWidth="10" defaultRowHeight="13.2" x14ac:dyDescent="0.25"/>
  <cols>
    <col min="2" max="2" width="24.88671875" customWidth="1"/>
    <col min="4" max="4" width="0" hidden="1" customWidth="1"/>
    <col min="5" max="5" width="21.44140625" customWidth="1"/>
    <col min="6" max="6" width="14.88671875" customWidth="1"/>
    <col min="7" max="7" width="9.33203125" hidden="1" customWidth="1"/>
    <col min="8" max="8" width="8.88671875" customWidth="1"/>
    <col min="9" max="9" width="27.109375" customWidth="1"/>
    <col min="10" max="10" width="0" hidden="1" customWidth="1"/>
  </cols>
  <sheetData>
    <row r="1" spans="1:14" x14ac:dyDescent="0.25">
      <c r="A1" s="38" t="s">
        <v>2431</v>
      </c>
      <c r="B1" s="38" t="s">
        <v>208</v>
      </c>
      <c r="C1" s="38" t="s">
        <v>2748</v>
      </c>
      <c r="D1" s="38" t="s">
        <v>208</v>
      </c>
      <c r="E1" s="38" t="s">
        <v>208</v>
      </c>
      <c r="F1" s="38" t="s">
        <v>2749</v>
      </c>
      <c r="G1" s="38" t="s">
        <v>208</v>
      </c>
      <c r="H1" s="38" t="s">
        <v>208</v>
      </c>
      <c r="I1" s="38" t="s">
        <v>208</v>
      </c>
      <c r="J1" s="38" t="s">
        <v>208</v>
      </c>
      <c r="K1" s="38" t="s">
        <v>208</v>
      </c>
      <c r="L1" s="39" t="s">
        <v>208</v>
      </c>
      <c r="M1" s="39" t="s">
        <v>208</v>
      </c>
      <c r="N1" s="39" t="s">
        <v>208</v>
      </c>
    </row>
    <row r="2" spans="1:14" x14ac:dyDescent="0.25">
      <c r="A2" s="38" t="s">
        <v>211</v>
      </c>
      <c r="B2" s="38" t="s">
        <v>212</v>
      </c>
      <c r="C2" s="38" t="s">
        <v>208</v>
      </c>
      <c r="D2" s="38" t="s">
        <v>208</v>
      </c>
      <c r="E2" s="38" t="s">
        <v>213</v>
      </c>
      <c r="F2" s="38" t="s">
        <v>214</v>
      </c>
      <c r="G2" s="38" t="s">
        <v>208</v>
      </c>
      <c r="H2" s="38" t="s">
        <v>208</v>
      </c>
      <c r="I2" s="38" t="s">
        <v>215</v>
      </c>
      <c r="J2" s="38" t="s">
        <v>215</v>
      </c>
      <c r="K2" s="38" t="s">
        <v>208</v>
      </c>
      <c r="L2" s="39" t="s">
        <v>216</v>
      </c>
      <c r="M2" s="39" t="s">
        <v>217</v>
      </c>
      <c r="N2" s="39" t="s">
        <v>218</v>
      </c>
    </row>
    <row r="3" spans="1:14" x14ac:dyDescent="0.25">
      <c r="A3" s="38" t="s">
        <v>2434</v>
      </c>
      <c r="B3" s="38" t="s">
        <v>208</v>
      </c>
      <c r="C3" s="38" t="s">
        <v>208</v>
      </c>
      <c r="D3" s="38" t="s">
        <v>208</v>
      </c>
      <c r="E3" s="38" t="s">
        <v>208</v>
      </c>
      <c r="F3" s="38" t="s">
        <v>208</v>
      </c>
      <c r="G3" s="38" t="s">
        <v>208</v>
      </c>
      <c r="H3" s="38" t="s">
        <v>208</v>
      </c>
      <c r="I3" s="38" t="s">
        <v>208</v>
      </c>
      <c r="J3" s="38" t="s">
        <v>208</v>
      </c>
      <c r="K3" s="38" t="s">
        <v>220</v>
      </c>
      <c r="L3" s="39">
        <v>1723.34</v>
      </c>
      <c r="M3" s="39">
        <v>1723.34</v>
      </c>
      <c r="N3" s="39">
        <v>0</v>
      </c>
    </row>
    <row r="4" spans="1:14" x14ac:dyDescent="0.25">
      <c r="A4" s="38" t="s">
        <v>207</v>
      </c>
      <c r="B4" s="38" t="s">
        <v>208</v>
      </c>
      <c r="C4" s="38" t="s">
        <v>2750</v>
      </c>
      <c r="D4" s="38" t="s">
        <v>2750</v>
      </c>
      <c r="E4" s="38" t="s">
        <v>208</v>
      </c>
      <c r="F4" s="38" t="s">
        <v>2751</v>
      </c>
      <c r="G4" s="38" t="s">
        <v>2751</v>
      </c>
      <c r="H4" s="38" t="s">
        <v>208</v>
      </c>
      <c r="I4" s="38" t="s">
        <v>208</v>
      </c>
      <c r="J4" s="38" t="s">
        <v>208</v>
      </c>
      <c r="K4" s="38" t="s">
        <v>208</v>
      </c>
      <c r="L4" s="39" t="s">
        <v>208</v>
      </c>
      <c r="M4" s="39" t="s">
        <v>208</v>
      </c>
      <c r="N4" s="39" t="s">
        <v>208</v>
      </c>
    </row>
    <row r="5" spans="1:14" x14ac:dyDescent="0.25">
      <c r="A5" s="38" t="s">
        <v>211</v>
      </c>
      <c r="B5" s="38" t="s">
        <v>212</v>
      </c>
      <c r="C5" s="38" t="s">
        <v>208</v>
      </c>
      <c r="D5" s="38" t="s">
        <v>208</v>
      </c>
      <c r="E5" s="38" t="s">
        <v>213</v>
      </c>
      <c r="F5" s="38" t="s">
        <v>214</v>
      </c>
      <c r="G5" s="38" t="s">
        <v>208</v>
      </c>
      <c r="H5" s="38" t="s">
        <v>208</v>
      </c>
      <c r="I5" s="38" t="s">
        <v>215</v>
      </c>
      <c r="J5" s="38" t="s">
        <v>215</v>
      </c>
      <c r="K5" s="38" t="s">
        <v>208</v>
      </c>
      <c r="L5" s="39" t="s">
        <v>216</v>
      </c>
      <c r="M5" s="39" t="s">
        <v>217</v>
      </c>
      <c r="N5" s="39" t="s">
        <v>218</v>
      </c>
    </row>
    <row r="6" spans="1:14" x14ac:dyDescent="0.25">
      <c r="A6" s="38" t="s">
        <v>208</v>
      </c>
      <c r="B6" s="38" t="s">
        <v>219</v>
      </c>
      <c r="C6" s="38" t="s">
        <v>219</v>
      </c>
      <c r="D6" s="38" t="s">
        <v>219</v>
      </c>
      <c r="E6" s="38" t="s">
        <v>208</v>
      </c>
      <c r="F6" s="38" t="s">
        <v>208</v>
      </c>
      <c r="G6" s="38" t="s">
        <v>208</v>
      </c>
      <c r="H6" s="38" t="s">
        <v>208</v>
      </c>
      <c r="I6" s="38" t="s">
        <v>208</v>
      </c>
      <c r="J6" s="38" t="s">
        <v>208</v>
      </c>
      <c r="K6" s="38" t="s">
        <v>220</v>
      </c>
      <c r="L6" s="39">
        <v>4379457.6500000004</v>
      </c>
      <c r="M6" s="39">
        <v>4379457.6500000004</v>
      </c>
      <c r="N6" s="39">
        <v>0</v>
      </c>
    </row>
    <row r="7" spans="1:14" x14ac:dyDescent="0.25">
      <c r="A7" s="38" t="s">
        <v>291</v>
      </c>
      <c r="B7" s="38" t="s">
        <v>2752</v>
      </c>
      <c r="C7" s="38" t="s">
        <v>208</v>
      </c>
      <c r="D7" s="38" t="s">
        <v>208</v>
      </c>
      <c r="E7" s="38" t="s">
        <v>2414</v>
      </c>
      <c r="F7" s="40">
        <v>3380</v>
      </c>
      <c r="G7" s="38" t="s">
        <v>208</v>
      </c>
      <c r="H7" s="38" t="s">
        <v>208</v>
      </c>
      <c r="I7" s="38" t="s">
        <v>2753</v>
      </c>
      <c r="J7" s="38" t="s">
        <v>2753</v>
      </c>
      <c r="K7" s="38" t="s">
        <v>208</v>
      </c>
      <c r="L7" s="39" t="s">
        <v>208</v>
      </c>
      <c r="M7" s="39">
        <v>3964.16</v>
      </c>
      <c r="N7" s="39">
        <v>-3964.16</v>
      </c>
    </row>
    <row r="8" spans="1:14" x14ac:dyDescent="0.25">
      <c r="A8" s="38" t="s">
        <v>291</v>
      </c>
      <c r="B8" s="38" t="s">
        <v>2754</v>
      </c>
      <c r="C8" s="38" t="s">
        <v>208</v>
      </c>
      <c r="D8" s="38" t="s">
        <v>208</v>
      </c>
      <c r="E8" s="38" t="s">
        <v>2755</v>
      </c>
      <c r="F8" s="40">
        <v>3389</v>
      </c>
      <c r="G8" s="38" t="s">
        <v>208</v>
      </c>
      <c r="H8" s="38" t="s">
        <v>208</v>
      </c>
      <c r="I8" s="38" t="s">
        <v>2756</v>
      </c>
      <c r="J8" s="38" t="s">
        <v>2756</v>
      </c>
      <c r="K8" s="38" t="s">
        <v>208</v>
      </c>
      <c r="L8" s="39" t="s">
        <v>208</v>
      </c>
      <c r="M8" s="39">
        <v>0.01</v>
      </c>
      <c r="N8" s="39">
        <v>-3964.17</v>
      </c>
    </row>
    <row r="9" spans="1:14" x14ac:dyDescent="0.25">
      <c r="A9" s="38" t="s">
        <v>2757</v>
      </c>
      <c r="B9" s="38" t="s">
        <v>2758</v>
      </c>
      <c r="C9" s="38" t="s">
        <v>208</v>
      </c>
      <c r="D9" s="38" t="s">
        <v>208</v>
      </c>
      <c r="E9" s="38" t="s">
        <v>2759</v>
      </c>
      <c r="F9" s="40">
        <v>3382</v>
      </c>
      <c r="G9" s="38" t="s">
        <v>208</v>
      </c>
      <c r="H9" s="38" t="s">
        <v>208</v>
      </c>
      <c r="I9" s="38" t="s">
        <v>2760</v>
      </c>
      <c r="J9" s="38" t="s">
        <v>2760</v>
      </c>
      <c r="K9" s="38" t="s">
        <v>208</v>
      </c>
      <c r="L9" s="39" t="s">
        <v>208</v>
      </c>
      <c r="M9" s="39">
        <v>2569.5</v>
      </c>
      <c r="N9" s="39">
        <v>-6533.67</v>
      </c>
    </row>
    <row r="10" spans="1:14" x14ac:dyDescent="0.25">
      <c r="A10" s="38" t="s">
        <v>2757</v>
      </c>
      <c r="B10" s="38" t="s">
        <v>2761</v>
      </c>
      <c r="C10" s="38" t="s">
        <v>208</v>
      </c>
      <c r="D10" s="38" t="s">
        <v>208</v>
      </c>
      <c r="E10" s="38" t="s">
        <v>2762</v>
      </c>
      <c r="F10" s="38" t="s">
        <v>208</v>
      </c>
      <c r="G10" s="38" t="s">
        <v>208</v>
      </c>
      <c r="H10" s="38" t="s">
        <v>208</v>
      </c>
      <c r="I10" s="38" t="s">
        <v>2763</v>
      </c>
      <c r="J10" s="38" t="s">
        <v>2763</v>
      </c>
      <c r="K10" s="38" t="s">
        <v>208</v>
      </c>
      <c r="L10" s="39">
        <v>2569.5</v>
      </c>
      <c r="M10" s="39" t="s">
        <v>208</v>
      </c>
      <c r="N10" s="39">
        <v>-3964.17</v>
      </c>
    </row>
    <row r="11" spans="1:14" x14ac:dyDescent="0.25">
      <c r="A11" s="38" t="s">
        <v>2757</v>
      </c>
      <c r="B11" s="38" t="s">
        <v>2764</v>
      </c>
      <c r="C11" s="38" t="s">
        <v>208</v>
      </c>
      <c r="D11" s="38" t="s">
        <v>208</v>
      </c>
      <c r="E11" s="38" t="s">
        <v>2765</v>
      </c>
      <c r="F11" s="40">
        <v>3383</v>
      </c>
      <c r="G11" s="38" t="s">
        <v>208</v>
      </c>
      <c r="H11" s="38" t="s">
        <v>208</v>
      </c>
      <c r="I11" s="38" t="s">
        <v>2766</v>
      </c>
      <c r="J11" s="38" t="s">
        <v>2766</v>
      </c>
      <c r="K11" s="38" t="s">
        <v>208</v>
      </c>
      <c r="L11" s="39" t="s">
        <v>208</v>
      </c>
      <c r="M11" s="39">
        <v>2569.5</v>
      </c>
      <c r="N11" s="39">
        <v>-6533.67</v>
      </c>
    </row>
    <row r="12" spans="1:14" x14ac:dyDescent="0.25">
      <c r="A12" s="38" t="s">
        <v>309</v>
      </c>
      <c r="B12" s="38" t="s">
        <v>2767</v>
      </c>
      <c r="C12" s="38" t="s">
        <v>208</v>
      </c>
      <c r="D12" s="38" t="s">
        <v>208</v>
      </c>
      <c r="E12" s="38" t="s">
        <v>2768</v>
      </c>
      <c r="F12" s="40">
        <v>3384</v>
      </c>
      <c r="G12" s="38" t="s">
        <v>208</v>
      </c>
      <c r="H12" s="38" t="s">
        <v>208</v>
      </c>
      <c r="I12" s="38" t="s">
        <v>2769</v>
      </c>
      <c r="J12" s="38" t="s">
        <v>2769</v>
      </c>
      <c r="K12" s="38" t="s">
        <v>208</v>
      </c>
      <c r="L12" s="39" t="s">
        <v>208</v>
      </c>
      <c r="M12" s="39">
        <v>0.01</v>
      </c>
      <c r="N12" s="39">
        <v>-6533.68</v>
      </c>
    </row>
    <row r="13" spans="1:14" x14ac:dyDescent="0.25">
      <c r="A13" s="38" t="s">
        <v>309</v>
      </c>
      <c r="B13" s="38" t="s">
        <v>2770</v>
      </c>
      <c r="C13" s="38" t="s">
        <v>208</v>
      </c>
      <c r="D13" s="38" t="s">
        <v>208</v>
      </c>
      <c r="E13" s="38" t="s">
        <v>2771</v>
      </c>
      <c r="F13" s="40">
        <v>3385</v>
      </c>
      <c r="G13" s="38" t="s">
        <v>208</v>
      </c>
      <c r="H13" s="38" t="s">
        <v>208</v>
      </c>
      <c r="I13" s="38" t="s">
        <v>2772</v>
      </c>
      <c r="J13" s="38" t="s">
        <v>2772</v>
      </c>
      <c r="K13" s="38" t="s">
        <v>208</v>
      </c>
      <c r="L13" s="39" t="s">
        <v>208</v>
      </c>
      <c r="M13" s="39">
        <v>0.01</v>
      </c>
      <c r="N13" s="39">
        <v>-6533.69</v>
      </c>
    </row>
    <row r="14" spans="1:14" x14ac:dyDescent="0.25">
      <c r="A14" s="38" t="s">
        <v>309</v>
      </c>
      <c r="B14" s="38" t="s">
        <v>2773</v>
      </c>
      <c r="C14" s="38" t="s">
        <v>208</v>
      </c>
      <c r="D14" s="38" t="s">
        <v>208</v>
      </c>
      <c r="E14" s="38" t="s">
        <v>2439</v>
      </c>
      <c r="F14" s="40">
        <v>3386</v>
      </c>
      <c r="G14" s="38" t="s">
        <v>208</v>
      </c>
      <c r="H14" s="38" t="s">
        <v>208</v>
      </c>
      <c r="I14" s="38" t="s">
        <v>2774</v>
      </c>
      <c r="J14" s="38" t="s">
        <v>2774</v>
      </c>
      <c r="K14" s="38" t="s">
        <v>208</v>
      </c>
      <c r="L14" s="39" t="s">
        <v>208</v>
      </c>
      <c r="M14" s="39">
        <v>2982.26</v>
      </c>
      <c r="N14" s="39">
        <v>-9515.9500000000007</v>
      </c>
    </row>
    <row r="15" spans="1:14" x14ac:dyDescent="0.25">
      <c r="A15" s="38" t="s">
        <v>309</v>
      </c>
      <c r="B15" s="38" t="s">
        <v>2775</v>
      </c>
      <c r="C15" s="38" t="s">
        <v>208</v>
      </c>
      <c r="D15" s="38" t="s">
        <v>208</v>
      </c>
      <c r="E15" s="38" t="s">
        <v>2442</v>
      </c>
      <c r="F15" s="40">
        <v>3387</v>
      </c>
      <c r="G15" s="38" t="s">
        <v>208</v>
      </c>
      <c r="H15" s="38" t="s">
        <v>208</v>
      </c>
      <c r="I15" s="38" t="s">
        <v>2776</v>
      </c>
      <c r="J15" s="38" t="s">
        <v>2776</v>
      </c>
      <c r="K15" s="38" t="s">
        <v>208</v>
      </c>
      <c r="L15" s="39" t="s">
        <v>208</v>
      </c>
      <c r="M15" s="39">
        <v>1487.99</v>
      </c>
      <c r="N15" s="39">
        <v>-11003.94</v>
      </c>
    </row>
    <row r="16" spans="1:14" x14ac:dyDescent="0.25">
      <c r="A16" s="38" t="s">
        <v>309</v>
      </c>
      <c r="B16" s="38" t="s">
        <v>2777</v>
      </c>
      <c r="C16" s="38" t="s">
        <v>208</v>
      </c>
      <c r="D16" s="38" t="s">
        <v>208</v>
      </c>
      <c r="E16" s="38" t="s">
        <v>2778</v>
      </c>
      <c r="F16" s="38" t="s">
        <v>208</v>
      </c>
      <c r="G16" s="38" t="s">
        <v>208</v>
      </c>
      <c r="H16" s="38" t="s">
        <v>208</v>
      </c>
      <c r="I16" s="38" t="s">
        <v>2779</v>
      </c>
      <c r="J16" s="38" t="s">
        <v>2779</v>
      </c>
      <c r="K16" s="38" t="s">
        <v>208</v>
      </c>
      <c r="L16" s="39">
        <v>0.01</v>
      </c>
      <c r="M16" s="39" t="s">
        <v>208</v>
      </c>
      <c r="N16" s="39">
        <v>-11003.93</v>
      </c>
    </row>
    <row r="17" spans="1:14" x14ac:dyDescent="0.25">
      <c r="A17" s="38" t="s">
        <v>309</v>
      </c>
      <c r="B17" s="38" t="s">
        <v>2780</v>
      </c>
      <c r="C17" s="38" t="s">
        <v>208</v>
      </c>
      <c r="D17" s="38" t="s">
        <v>208</v>
      </c>
      <c r="E17" s="38" t="s">
        <v>2781</v>
      </c>
      <c r="F17" s="38" t="s">
        <v>208</v>
      </c>
      <c r="G17" s="38" t="s">
        <v>208</v>
      </c>
      <c r="H17" s="38" t="s">
        <v>208</v>
      </c>
      <c r="I17" s="38" t="s">
        <v>2782</v>
      </c>
      <c r="J17" s="38" t="s">
        <v>2782</v>
      </c>
      <c r="K17" s="38" t="s">
        <v>208</v>
      </c>
      <c r="L17" s="39">
        <v>0.01</v>
      </c>
      <c r="M17" s="39" t="s">
        <v>208</v>
      </c>
      <c r="N17" s="39">
        <v>-11003.92</v>
      </c>
    </row>
    <row r="18" spans="1:14" x14ac:dyDescent="0.25">
      <c r="A18" s="38" t="s">
        <v>335</v>
      </c>
      <c r="B18" s="38" t="s">
        <v>2783</v>
      </c>
      <c r="C18" s="38" t="s">
        <v>208</v>
      </c>
      <c r="D18" s="38" t="s">
        <v>208</v>
      </c>
      <c r="E18" s="38" t="s">
        <v>2417</v>
      </c>
      <c r="F18" s="40">
        <v>3390</v>
      </c>
      <c r="G18" s="38" t="s">
        <v>208</v>
      </c>
      <c r="H18" s="38" t="s">
        <v>208</v>
      </c>
      <c r="I18" s="38" t="s">
        <v>2784</v>
      </c>
      <c r="J18" s="38" t="s">
        <v>2784</v>
      </c>
      <c r="K18" s="38" t="s">
        <v>208</v>
      </c>
      <c r="L18" s="39" t="s">
        <v>208</v>
      </c>
      <c r="M18" s="39">
        <v>1568.42</v>
      </c>
      <c r="N18" s="39">
        <v>-12572.34</v>
      </c>
    </row>
    <row r="19" spans="1:14" x14ac:dyDescent="0.25">
      <c r="A19" s="38" t="s">
        <v>335</v>
      </c>
      <c r="B19" s="38" t="s">
        <v>2785</v>
      </c>
      <c r="C19" s="38" t="s">
        <v>208</v>
      </c>
      <c r="D19" s="38" t="s">
        <v>208</v>
      </c>
      <c r="E19" s="38" t="s">
        <v>2786</v>
      </c>
      <c r="F19" s="40">
        <v>3391</v>
      </c>
      <c r="G19" s="38" t="s">
        <v>208</v>
      </c>
      <c r="H19" s="38" t="s">
        <v>208</v>
      </c>
      <c r="I19" s="38" t="s">
        <v>2787</v>
      </c>
      <c r="J19" s="38" t="s">
        <v>2787</v>
      </c>
      <c r="K19" s="38" t="s">
        <v>208</v>
      </c>
      <c r="L19" s="39" t="s">
        <v>208</v>
      </c>
      <c r="M19" s="39">
        <v>0.01</v>
      </c>
      <c r="N19" s="39">
        <v>-12572.35</v>
      </c>
    </row>
    <row r="20" spans="1:14" x14ac:dyDescent="0.25">
      <c r="A20" s="38" t="s">
        <v>335</v>
      </c>
      <c r="B20" s="38" t="s">
        <v>2788</v>
      </c>
      <c r="C20" s="38" t="s">
        <v>208</v>
      </c>
      <c r="D20" s="38" t="s">
        <v>208</v>
      </c>
      <c r="E20" s="38" t="s">
        <v>2452</v>
      </c>
      <c r="F20" s="40">
        <v>3393</v>
      </c>
      <c r="G20" s="38" t="s">
        <v>208</v>
      </c>
      <c r="H20" s="38" t="s">
        <v>208</v>
      </c>
      <c r="I20" s="38" t="s">
        <v>2789</v>
      </c>
      <c r="J20" s="38" t="s">
        <v>2789</v>
      </c>
      <c r="K20" s="38" t="s">
        <v>208</v>
      </c>
      <c r="L20" s="39" t="s">
        <v>208</v>
      </c>
      <c r="M20" s="39">
        <v>3237.71</v>
      </c>
      <c r="N20" s="39">
        <v>-15810.06</v>
      </c>
    </row>
    <row r="21" spans="1:14" x14ac:dyDescent="0.25">
      <c r="A21" s="38" t="s">
        <v>335</v>
      </c>
      <c r="B21" s="38" t="s">
        <v>2790</v>
      </c>
      <c r="C21" s="38" t="s">
        <v>208</v>
      </c>
      <c r="D21" s="38" t="s">
        <v>208</v>
      </c>
      <c r="E21" s="38" t="s">
        <v>2791</v>
      </c>
      <c r="F21" s="38" t="s">
        <v>208</v>
      </c>
      <c r="G21" s="38" t="s">
        <v>208</v>
      </c>
      <c r="H21" s="38" t="s">
        <v>208</v>
      </c>
      <c r="I21" s="38" t="s">
        <v>2792</v>
      </c>
      <c r="J21" s="38" t="s">
        <v>2792</v>
      </c>
      <c r="K21" s="38" t="s">
        <v>208</v>
      </c>
      <c r="L21" s="39">
        <v>2569.5</v>
      </c>
      <c r="M21" s="39" t="s">
        <v>208</v>
      </c>
      <c r="N21" s="39">
        <v>-13240.56</v>
      </c>
    </row>
    <row r="22" spans="1:14" x14ac:dyDescent="0.25">
      <c r="A22" s="38" t="s">
        <v>335</v>
      </c>
      <c r="B22" s="38" t="s">
        <v>2793</v>
      </c>
      <c r="C22" s="38" t="s">
        <v>208</v>
      </c>
      <c r="D22" s="38" t="s">
        <v>208</v>
      </c>
      <c r="E22" s="38" t="s">
        <v>2449</v>
      </c>
      <c r="F22" s="40">
        <v>3395</v>
      </c>
      <c r="G22" s="38" t="s">
        <v>208</v>
      </c>
      <c r="H22" s="38" t="s">
        <v>208</v>
      </c>
      <c r="I22" s="38" t="s">
        <v>2794</v>
      </c>
      <c r="J22" s="38" t="s">
        <v>2794</v>
      </c>
      <c r="K22" s="38" t="s">
        <v>208</v>
      </c>
      <c r="L22" s="39" t="s">
        <v>208</v>
      </c>
      <c r="M22" s="39">
        <v>2569.5</v>
      </c>
      <c r="N22" s="39">
        <v>-15810.06</v>
      </c>
    </row>
    <row r="23" spans="1:14" x14ac:dyDescent="0.25">
      <c r="A23" s="38" t="s">
        <v>335</v>
      </c>
      <c r="B23" s="38" t="s">
        <v>2795</v>
      </c>
      <c r="C23" s="38" t="s">
        <v>208</v>
      </c>
      <c r="D23" s="38" t="s">
        <v>208</v>
      </c>
      <c r="E23" s="38" t="s">
        <v>2796</v>
      </c>
      <c r="F23" s="38" t="s">
        <v>208</v>
      </c>
      <c r="G23" s="38" t="s">
        <v>208</v>
      </c>
      <c r="H23" s="38" t="s">
        <v>208</v>
      </c>
      <c r="I23" s="38" t="s">
        <v>2797</v>
      </c>
      <c r="J23" s="38" t="s">
        <v>2797</v>
      </c>
      <c r="K23" s="38" t="s">
        <v>208</v>
      </c>
      <c r="L23" s="39">
        <v>0.01</v>
      </c>
      <c r="M23" s="39" t="s">
        <v>208</v>
      </c>
      <c r="N23" s="39">
        <v>-15810.05</v>
      </c>
    </row>
    <row r="24" spans="1:14" x14ac:dyDescent="0.25">
      <c r="A24" s="38" t="s">
        <v>358</v>
      </c>
      <c r="B24" s="38" t="s">
        <v>2798</v>
      </c>
      <c r="C24" s="38" t="s">
        <v>208</v>
      </c>
      <c r="D24" s="38" t="s">
        <v>208</v>
      </c>
      <c r="E24" s="38" t="s">
        <v>2455</v>
      </c>
      <c r="F24" s="40">
        <v>3392</v>
      </c>
      <c r="G24" s="38" t="s">
        <v>208</v>
      </c>
      <c r="H24" s="38" t="s">
        <v>208</v>
      </c>
      <c r="I24" s="38" t="s">
        <v>2799</v>
      </c>
      <c r="J24" s="38" t="s">
        <v>2799</v>
      </c>
      <c r="K24" s="38" t="s">
        <v>208</v>
      </c>
      <c r="L24" s="39" t="s">
        <v>208</v>
      </c>
      <c r="M24" s="39">
        <v>7101.88</v>
      </c>
      <c r="N24" s="39">
        <v>-22911.93</v>
      </c>
    </row>
    <row r="25" spans="1:14" x14ac:dyDescent="0.25">
      <c r="A25" s="38" t="s">
        <v>358</v>
      </c>
      <c r="B25" s="38" t="s">
        <v>2800</v>
      </c>
      <c r="C25" s="38" t="s">
        <v>208</v>
      </c>
      <c r="D25" s="38" t="s">
        <v>208</v>
      </c>
      <c r="E25" s="38" t="s">
        <v>2801</v>
      </c>
      <c r="F25" s="40">
        <v>3396</v>
      </c>
      <c r="G25" s="38" t="s">
        <v>208</v>
      </c>
      <c r="H25" s="38" t="s">
        <v>208</v>
      </c>
      <c r="I25" s="38" t="s">
        <v>2802</v>
      </c>
      <c r="J25" s="38" t="s">
        <v>2802</v>
      </c>
      <c r="K25" s="38" t="s">
        <v>208</v>
      </c>
      <c r="L25" s="39" t="s">
        <v>208</v>
      </c>
      <c r="M25" s="39">
        <v>257.61</v>
      </c>
      <c r="N25" s="39">
        <v>-23169.54</v>
      </c>
    </row>
    <row r="26" spans="1:14" x14ac:dyDescent="0.25">
      <c r="A26" s="38" t="s">
        <v>358</v>
      </c>
      <c r="B26" s="38" t="s">
        <v>2803</v>
      </c>
      <c r="C26" s="38" t="s">
        <v>208</v>
      </c>
      <c r="D26" s="38" t="s">
        <v>208</v>
      </c>
      <c r="E26" s="38" t="s">
        <v>2804</v>
      </c>
      <c r="F26" s="40">
        <v>3397</v>
      </c>
      <c r="G26" s="38" t="s">
        <v>208</v>
      </c>
      <c r="H26" s="38" t="s">
        <v>208</v>
      </c>
      <c r="I26" s="38" t="s">
        <v>2805</v>
      </c>
      <c r="J26" s="38" t="s">
        <v>2805</v>
      </c>
      <c r="K26" s="38" t="s">
        <v>208</v>
      </c>
      <c r="L26" s="39" t="s">
        <v>208</v>
      </c>
      <c r="M26" s="39">
        <v>334.66</v>
      </c>
      <c r="N26" s="39">
        <v>-23504.2</v>
      </c>
    </row>
    <row r="27" spans="1:14" x14ac:dyDescent="0.25">
      <c r="A27" s="38" t="s">
        <v>358</v>
      </c>
      <c r="B27" s="38" t="s">
        <v>2806</v>
      </c>
      <c r="C27" s="38" t="s">
        <v>208</v>
      </c>
      <c r="D27" s="38" t="s">
        <v>208</v>
      </c>
      <c r="E27" s="38" t="s">
        <v>2807</v>
      </c>
      <c r="F27" s="38" t="s">
        <v>208</v>
      </c>
      <c r="G27" s="38" t="s">
        <v>208</v>
      </c>
      <c r="H27" s="38" t="s">
        <v>208</v>
      </c>
      <c r="I27" s="38" t="s">
        <v>2808</v>
      </c>
      <c r="J27" s="38" t="s">
        <v>2808</v>
      </c>
      <c r="K27" s="38" t="s">
        <v>208</v>
      </c>
      <c r="L27" s="39">
        <v>334.66</v>
      </c>
      <c r="M27" s="39" t="s">
        <v>208</v>
      </c>
      <c r="N27" s="39">
        <v>-23169.54</v>
      </c>
    </row>
    <row r="28" spans="1:14" x14ac:dyDescent="0.25">
      <c r="A28" s="38" t="s">
        <v>399</v>
      </c>
      <c r="B28" s="38" t="s">
        <v>2809</v>
      </c>
      <c r="C28" s="38" t="s">
        <v>208</v>
      </c>
      <c r="D28" s="38" t="s">
        <v>208</v>
      </c>
      <c r="E28" s="38" t="s">
        <v>2458</v>
      </c>
      <c r="F28" s="40">
        <v>3398</v>
      </c>
      <c r="G28" s="38" t="s">
        <v>208</v>
      </c>
      <c r="H28" s="38" t="s">
        <v>208</v>
      </c>
      <c r="I28" s="38" t="s">
        <v>2810</v>
      </c>
      <c r="J28" s="38" t="s">
        <v>2810</v>
      </c>
      <c r="K28" s="38" t="s">
        <v>208</v>
      </c>
      <c r="L28" s="39" t="s">
        <v>208</v>
      </c>
      <c r="M28" s="39">
        <v>4734.58</v>
      </c>
      <c r="N28" s="39">
        <v>-27904.12</v>
      </c>
    </row>
    <row r="29" spans="1:14" x14ac:dyDescent="0.25">
      <c r="A29" s="38" t="s">
        <v>399</v>
      </c>
      <c r="B29" s="38" t="s">
        <v>2811</v>
      </c>
      <c r="C29" s="38" t="s">
        <v>208</v>
      </c>
      <c r="D29" s="38" t="s">
        <v>208</v>
      </c>
      <c r="E29" s="38" t="s">
        <v>2461</v>
      </c>
      <c r="F29" s="40">
        <v>3399</v>
      </c>
      <c r="G29" s="38" t="s">
        <v>208</v>
      </c>
      <c r="H29" s="38" t="s">
        <v>208</v>
      </c>
      <c r="I29" s="38" t="s">
        <v>2812</v>
      </c>
      <c r="J29" s="38" t="s">
        <v>2812</v>
      </c>
      <c r="K29" s="38" t="s">
        <v>208</v>
      </c>
      <c r="L29" s="39" t="s">
        <v>208</v>
      </c>
      <c r="M29" s="39">
        <v>2367.3000000000002</v>
      </c>
      <c r="N29" s="39">
        <v>-30271.42</v>
      </c>
    </row>
    <row r="30" spans="1:14" x14ac:dyDescent="0.25">
      <c r="A30" s="38" t="s">
        <v>399</v>
      </c>
      <c r="B30" s="38" t="s">
        <v>2813</v>
      </c>
      <c r="C30" s="38" t="s">
        <v>208</v>
      </c>
      <c r="D30" s="38" t="s">
        <v>208</v>
      </c>
      <c r="E30" s="38" t="s">
        <v>2464</v>
      </c>
      <c r="F30" s="40">
        <v>3400</v>
      </c>
      <c r="G30" s="38" t="s">
        <v>208</v>
      </c>
      <c r="H30" s="38" t="s">
        <v>208</v>
      </c>
      <c r="I30" s="38" t="s">
        <v>2814</v>
      </c>
      <c r="J30" s="38" t="s">
        <v>2814</v>
      </c>
      <c r="K30" s="38" t="s">
        <v>208</v>
      </c>
      <c r="L30" s="39" t="s">
        <v>208</v>
      </c>
      <c r="M30" s="39">
        <v>4679.5</v>
      </c>
      <c r="N30" s="39">
        <v>-34950.92</v>
      </c>
    </row>
    <row r="31" spans="1:14" x14ac:dyDescent="0.25">
      <c r="A31" s="38" t="s">
        <v>403</v>
      </c>
      <c r="B31" s="38" t="s">
        <v>2815</v>
      </c>
      <c r="C31" s="38" t="s">
        <v>208</v>
      </c>
      <c r="D31" s="38" t="s">
        <v>208</v>
      </c>
      <c r="E31" s="38" t="s">
        <v>2816</v>
      </c>
      <c r="F31" s="40">
        <v>3401</v>
      </c>
      <c r="G31" s="38" t="s">
        <v>208</v>
      </c>
      <c r="H31" s="38" t="s">
        <v>208</v>
      </c>
      <c r="I31" s="38" t="s">
        <v>2817</v>
      </c>
      <c r="J31" s="38" t="s">
        <v>2817</v>
      </c>
      <c r="K31" s="38" t="s">
        <v>208</v>
      </c>
      <c r="L31" s="39" t="s">
        <v>208</v>
      </c>
      <c r="M31" s="39">
        <v>4246.74</v>
      </c>
      <c r="N31" s="39">
        <v>-39197.660000000003</v>
      </c>
    </row>
    <row r="32" spans="1:14" x14ac:dyDescent="0.25">
      <c r="A32" s="38" t="s">
        <v>468</v>
      </c>
      <c r="B32" s="38" t="s">
        <v>2818</v>
      </c>
      <c r="C32" s="38" t="s">
        <v>208</v>
      </c>
      <c r="D32" s="38" t="s">
        <v>208</v>
      </c>
      <c r="E32" s="38" t="s">
        <v>2467</v>
      </c>
      <c r="F32" s="40">
        <v>3402</v>
      </c>
      <c r="G32" s="38" t="s">
        <v>208</v>
      </c>
      <c r="H32" s="38" t="s">
        <v>208</v>
      </c>
      <c r="I32" s="38" t="s">
        <v>2819</v>
      </c>
      <c r="J32" s="38" t="s">
        <v>2819</v>
      </c>
      <c r="K32" s="38" t="s">
        <v>208</v>
      </c>
      <c r="L32" s="39" t="s">
        <v>208</v>
      </c>
      <c r="M32" s="39">
        <v>6293.26</v>
      </c>
      <c r="N32" s="39">
        <v>-45490.92</v>
      </c>
    </row>
    <row r="33" spans="1:15" x14ac:dyDescent="0.25">
      <c r="A33" s="38" t="s">
        <v>208</v>
      </c>
      <c r="B33" s="38" t="s">
        <v>208</v>
      </c>
      <c r="C33" s="38" t="s">
        <v>208</v>
      </c>
      <c r="D33" s="38" t="s">
        <v>208</v>
      </c>
      <c r="E33" s="38" t="s">
        <v>208</v>
      </c>
      <c r="F33" s="38" t="s">
        <v>208</v>
      </c>
      <c r="G33" s="38" t="s">
        <v>208</v>
      </c>
      <c r="H33" s="38" t="s">
        <v>486</v>
      </c>
      <c r="I33" s="38" t="s">
        <v>208</v>
      </c>
      <c r="J33" s="38" t="s">
        <v>208</v>
      </c>
      <c r="K33" s="38" t="s">
        <v>208</v>
      </c>
      <c r="L33" s="39">
        <v>5473.69</v>
      </c>
      <c r="M33" s="39">
        <v>50964.61</v>
      </c>
      <c r="N33" s="39">
        <v>-45490.92</v>
      </c>
      <c r="O33" s="42">
        <f>+M33-L33</f>
        <v>45490.92</v>
      </c>
    </row>
    <row r="34" spans="1:15" x14ac:dyDescent="0.25">
      <c r="A34" s="38" t="s">
        <v>573</v>
      </c>
      <c r="B34" s="38" t="s">
        <v>2820</v>
      </c>
      <c r="C34" s="38" t="s">
        <v>208</v>
      </c>
      <c r="D34" s="38" t="s">
        <v>208</v>
      </c>
      <c r="E34" s="38" t="s">
        <v>2821</v>
      </c>
      <c r="F34" s="40">
        <v>3406</v>
      </c>
      <c r="G34" s="38" t="s">
        <v>208</v>
      </c>
      <c r="H34" s="38" t="s">
        <v>208</v>
      </c>
      <c r="I34" s="38" t="s">
        <v>2822</v>
      </c>
      <c r="J34" s="38" t="s">
        <v>2822</v>
      </c>
      <c r="K34" s="38" t="s">
        <v>208</v>
      </c>
      <c r="L34" s="39" t="s">
        <v>208</v>
      </c>
      <c r="M34" s="39">
        <v>0.01</v>
      </c>
      <c r="N34" s="39">
        <v>-45490.93</v>
      </c>
    </row>
    <row r="35" spans="1:15" x14ac:dyDescent="0.25">
      <c r="A35" s="38" t="s">
        <v>573</v>
      </c>
      <c r="B35" s="38" t="s">
        <v>2823</v>
      </c>
      <c r="C35" s="38" t="s">
        <v>208</v>
      </c>
      <c r="D35" s="38" t="s">
        <v>208</v>
      </c>
      <c r="E35" s="38" t="s">
        <v>2824</v>
      </c>
      <c r="F35" s="38" t="s">
        <v>208</v>
      </c>
      <c r="G35" s="38" t="s">
        <v>208</v>
      </c>
      <c r="H35" s="38" t="s">
        <v>208</v>
      </c>
      <c r="I35" s="38" t="s">
        <v>2825</v>
      </c>
      <c r="J35" s="38" t="s">
        <v>2825</v>
      </c>
      <c r="K35" s="38" t="s">
        <v>208</v>
      </c>
      <c r="L35" s="39">
        <v>0.01</v>
      </c>
      <c r="M35" s="39" t="s">
        <v>208</v>
      </c>
      <c r="N35" s="39">
        <v>-45490.92</v>
      </c>
    </row>
    <row r="36" spans="1:15" x14ac:dyDescent="0.25">
      <c r="A36" s="38" t="s">
        <v>573</v>
      </c>
      <c r="B36" s="38" t="s">
        <v>2826</v>
      </c>
      <c r="C36" s="38" t="s">
        <v>208</v>
      </c>
      <c r="D36" s="38" t="s">
        <v>208</v>
      </c>
      <c r="E36" s="38" t="s">
        <v>2470</v>
      </c>
      <c r="F36" s="40">
        <v>3407</v>
      </c>
      <c r="G36" s="38" t="s">
        <v>208</v>
      </c>
      <c r="H36" s="38" t="s">
        <v>208</v>
      </c>
      <c r="I36" s="38" t="s">
        <v>2827</v>
      </c>
      <c r="J36" s="38" t="s">
        <v>2827</v>
      </c>
      <c r="K36" s="38" t="s">
        <v>208</v>
      </c>
      <c r="L36" s="39" t="s">
        <v>208</v>
      </c>
      <c r="M36" s="39">
        <v>8857.9500000000007</v>
      </c>
      <c r="N36" s="39">
        <v>-54348.87</v>
      </c>
    </row>
    <row r="37" spans="1:15" x14ac:dyDescent="0.25">
      <c r="A37" s="38" t="s">
        <v>590</v>
      </c>
      <c r="B37" s="38" t="s">
        <v>2828</v>
      </c>
      <c r="C37" s="38" t="s">
        <v>208</v>
      </c>
      <c r="D37" s="38" t="s">
        <v>208</v>
      </c>
      <c r="E37" s="38" t="s">
        <v>2480</v>
      </c>
      <c r="F37" s="40">
        <v>3403</v>
      </c>
      <c r="G37" s="38" t="s">
        <v>208</v>
      </c>
      <c r="H37" s="38" t="s">
        <v>208</v>
      </c>
      <c r="I37" s="38" t="s">
        <v>2829</v>
      </c>
      <c r="J37" s="38" t="s">
        <v>2829</v>
      </c>
      <c r="K37" s="38" t="s">
        <v>208</v>
      </c>
      <c r="L37" s="39" t="s">
        <v>208</v>
      </c>
      <c r="M37" s="39">
        <v>4625.2700000000004</v>
      </c>
      <c r="N37" s="39">
        <v>-58974.14</v>
      </c>
    </row>
    <row r="38" spans="1:15" x14ac:dyDescent="0.25">
      <c r="A38" s="38" t="s">
        <v>590</v>
      </c>
      <c r="B38" s="38" t="s">
        <v>2830</v>
      </c>
      <c r="C38" s="38" t="s">
        <v>208</v>
      </c>
      <c r="D38" s="38" t="s">
        <v>208</v>
      </c>
      <c r="E38" s="38" t="s">
        <v>2476</v>
      </c>
      <c r="F38" s="40">
        <v>3404</v>
      </c>
      <c r="G38" s="38" t="s">
        <v>208</v>
      </c>
      <c r="H38" s="38" t="s">
        <v>208</v>
      </c>
      <c r="I38" s="38" t="s">
        <v>2831</v>
      </c>
      <c r="J38" s="38" t="s">
        <v>2831</v>
      </c>
      <c r="K38" s="38" t="s">
        <v>208</v>
      </c>
      <c r="L38" s="39" t="s">
        <v>208</v>
      </c>
      <c r="M38" s="39">
        <v>4734.58</v>
      </c>
      <c r="N38" s="39">
        <v>-63708.72</v>
      </c>
    </row>
    <row r="39" spans="1:15" x14ac:dyDescent="0.25">
      <c r="A39" s="38" t="s">
        <v>590</v>
      </c>
      <c r="B39" s="38" t="s">
        <v>2832</v>
      </c>
      <c r="C39" s="38" t="s">
        <v>208</v>
      </c>
      <c r="D39" s="38" t="s">
        <v>208</v>
      </c>
      <c r="E39" s="38" t="s">
        <v>2473</v>
      </c>
      <c r="F39" s="40">
        <v>3405</v>
      </c>
      <c r="G39" s="38" t="s">
        <v>208</v>
      </c>
      <c r="H39" s="38" t="s">
        <v>208</v>
      </c>
      <c r="I39" s="38" t="s">
        <v>2833</v>
      </c>
      <c r="J39" s="38" t="s">
        <v>2833</v>
      </c>
      <c r="K39" s="38" t="s">
        <v>208</v>
      </c>
      <c r="L39" s="39" t="s">
        <v>208</v>
      </c>
      <c r="M39" s="39">
        <v>1342.29</v>
      </c>
      <c r="N39" s="39">
        <v>-65051.01</v>
      </c>
    </row>
    <row r="40" spans="1:15" x14ac:dyDescent="0.25">
      <c r="A40" s="38" t="s">
        <v>637</v>
      </c>
      <c r="B40" s="38" t="s">
        <v>2834</v>
      </c>
      <c r="C40" s="38" t="s">
        <v>208</v>
      </c>
      <c r="D40" s="38" t="s">
        <v>208</v>
      </c>
      <c r="E40" s="38" t="s">
        <v>2835</v>
      </c>
      <c r="F40" s="40">
        <v>3408</v>
      </c>
      <c r="G40" s="38" t="s">
        <v>208</v>
      </c>
      <c r="H40" s="38" t="s">
        <v>208</v>
      </c>
      <c r="I40" s="38" t="s">
        <v>2836</v>
      </c>
      <c r="J40" s="38" t="s">
        <v>2836</v>
      </c>
      <c r="K40" s="38" t="s">
        <v>208</v>
      </c>
      <c r="L40" s="39" t="s">
        <v>208</v>
      </c>
      <c r="M40" s="39">
        <v>5204.55</v>
      </c>
      <c r="N40" s="39">
        <v>-70255.56</v>
      </c>
    </row>
    <row r="41" spans="1:15" x14ac:dyDescent="0.25">
      <c r="A41" s="38" t="s">
        <v>647</v>
      </c>
      <c r="B41" s="38" t="s">
        <v>2837</v>
      </c>
      <c r="C41" s="38" t="s">
        <v>208</v>
      </c>
      <c r="D41" s="38" t="s">
        <v>208</v>
      </c>
      <c r="E41" s="38" t="s">
        <v>2838</v>
      </c>
      <c r="F41" s="40">
        <v>3409</v>
      </c>
      <c r="G41" s="38" t="s">
        <v>208</v>
      </c>
      <c r="H41" s="38" t="s">
        <v>208</v>
      </c>
      <c r="I41" s="38" t="s">
        <v>2839</v>
      </c>
      <c r="J41" s="38" t="s">
        <v>2839</v>
      </c>
      <c r="K41" s="38" t="s">
        <v>208</v>
      </c>
      <c r="L41" s="39" t="s">
        <v>208</v>
      </c>
      <c r="M41" s="39">
        <v>334.66</v>
      </c>
      <c r="N41" s="39">
        <v>-70590.22</v>
      </c>
    </row>
    <row r="42" spans="1:15" x14ac:dyDescent="0.25">
      <c r="A42" s="38" t="s">
        <v>647</v>
      </c>
      <c r="B42" s="38" t="s">
        <v>2840</v>
      </c>
      <c r="C42" s="38" t="s">
        <v>208</v>
      </c>
      <c r="D42" s="38" t="s">
        <v>208</v>
      </c>
      <c r="E42" s="38" t="s">
        <v>2420</v>
      </c>
      <c r="F42" s="40">
        <v>3410</v>
      </c>
      <c r="G42" s="38" t="s">
        <v>208</v>
      </c>
      <c r="H42" s="38" t="s">
        <v>208</v>
      </c>
      <c r="I42" s="38" t="s">
        <v>2841</v>
      </c>
      <c r="J42" s="38" t="s">
        <v>2841</v>
      </c>
      <c r="K42" s="38" t="s">
        <v>208</v>
      </c>
      <c r="L42" s="39" t="s">
        <v>208</v>
      </c>
      <c r="M42" s="39">
        <v>158.52000000000001</v>
      </c>
      <c r="N42" s="39">
        <v>-70748.740000000005</v>
      </c>
    </row>
    <row r="43" spans="1:15" x14ac:dyDescent="0.25">
      <c r="A43" s="38" t="s">
        <v>647</v>
      </c>
      <c r="B43" s="38" t="s">
        <v>2842</v>
      </c>
      <c r="C43" s="38" t="s">
        <v>208</v>
      </c>
      <c r="D43" s="38" t="s">
        <v>208</v>
      </c>
      <c r="E43" s="38" t="s">
        <v>2423</v>
      </c>
      <c r="F43" s="40">
        <v>3411</v>
      </c>
      <c r="G43" s="38" t="s">
        <v>208</v>
      </c>
      <c r="H43" s="38" t="s">
        <v>208</v>
      </c>
      <c r="I43" s="38" t="s">
        <v>2843</v>
      </c>
      <c r="J43" s="38" t="s">
        <v>2843</v>
      </c>
      <c r="K43" s="38" t="s">
        <v>208</v>
      </c>
      <c r="L43" s="39" t="s">
        <v>208</v>
      </c>
      <c r="M43" s="39">
        <v>3848.01</v>
      </c>
      <c r="N43" s="39">
        <v>-74596.75</v>
      </c>
    </row>
    <row r="44" spans="1:15" x14ac:dyDescent="0.25">
      <c r="A44" s="38" t="s">
        <v>669</v>
      </c>
      <c r="B44" s="38" t="s">
        <v>2844</v>
      </c>
      <c r="C44" s="38" t="s">
        <v>208</v>
      </c>
      <c r="D44" s="38" t="s">
        <v>208</v>
      </c>
      <c r="E44" s="38" t="s">
        <v>2845</v>
      </c>
      <c r="F44" s="40">
        <v>3413</v>
      </c>
      <c r="G44" s="38" t="s">
        <v>208</v>
      </c>
      <c r="H44" s="38" t="s">
        <v>208</v>
      </c>
      <c r="I44" s="38" t="s">
        <v>2846</v>
      </c>
      <c r="J44" s="38" t="s">
        <v>2846</v>
      </c>
      <c r="K44" s="38" t="s">
        <v>208</v>
      </c>
      <c r="L44" s="39" t="s">
        <v>208</v>
      </c>
      <c r="M44" s="39">
        <v>0.01</v>
      </c>
      <c r="N44" s="39">
        <v>-74596.759999999995</v>
      </c>
    </row>
    <row r="45" spans="1:15" x14ac:dyDescent="0.25">
      <c r="A45" s="38" t="s">
        <v>669</v>
      </c>
      <c r="B45" s="38" t="s">
        <v>2847</v>
      </c>
      <c r="C45" s="38" t="s">
        <v>208</v>
      </c>
      <c r="D45" s="38" t="s">
        <v>208</v>
      </c>
      <c r="E45" s="38" t="s">
        <v>2495</v>
      </c>
      <c r="F45" s="40">
        <v>3412</v>
      </c>
      <c r="G45" s="38" t="s">
        <v>208</v>
      </c>
      <c r="H45" s="38" t="s">
        <v>208</v>
      </c>
      <c r="I45" s="38" t="s">
        <v>2848</v>
      </c>
      <c r="J45" s="38" t="s">
        <v>2848</v>
      </c>
      <c r="K45" s="38" t="s">
        <v>208</v>
      </c>
      <c r="L45" s="39" t="s">
        <v>208</v>
      </c>
      <c r="M45" s="39">
        <v>4734.59</v>
      </c>
      <c r="N45" s="39">
        <v>-79331.350000000006</v>
      </c>
    </row>
    <row r="46" spans="1:15" x14ac:dyDescent="0.25">
      <c r="A46" s="38" t="s">
        <v>669</v>
      </c>
      <c r="B46" s="38" t="s">
        <v>2849</v>
      </c>
      <c r="C46" s="38" t="s">
        <v>208</v>
      </c>
      <c r="D46" s="38" t="s">
        <v>208</v>
      </c>
      <c r="E46" s="38" t="s">
        <v>2498</v>
      </c>
      <c r="F46" s="40">
        <v>3414</v>
      </c>
      <c r="G46" s="38" t="s">
        <v>208</v>
      </c>
      <c r="H46" s="38" t="s">
        <v>208</v>
      </c>
      <c r="I46" s="38" t="s">
        <v>2850</v>
      </c>
      <c r="J46" s="38" t="s">
        <v>2850</v>
      </c>
      <c r="K46" s="38" t="s">
        <v>208</v>
      </c>
      <c r="L46" s="39" t="s">
        <v>208</v>
      </c>
      <c r="M46" s="39">
        <v>2997.82</v>
      </c>
      <c r="N46" s="39">
        <v>-82329.17</v>
      </c>
    </row>
    <row r="47" spans="1:15" x14ac:dyDescent="0.25">
      <c r="A47" s="38" t="s">
        <v>669</v>
      </c>
      <c r="B47" s="38" t="s">
        <v>2851</v>
      </c>
      <c r="C47" s="38" t="s">
        <v>208</v>
      </c>
      <c r="D47" s="38" t="s">
        <v>208</v>
      </c>
      <c r="E47" s="38" t="s">
        <v>2852</v>
      </c>
      <c r="F47" s="38" t="s">
        <v>208</v>
      </c>
      <c r="G47" s="38" t="s">
        <v>208</v>
      </c>
      <c r="H47" s="38" t="s">
        <v>208</v>
      </c>
      <c r="I47" s="38" t="s">
        <v>2853</v>
      </c>
      <c r="J47" s="38" t="s">
        <v>2853</v>
      </c>
      <c r="K47" s="38" t="s">
        <v>208</v>
      </c>
      <c r="L47" s="39">
        <v>0.01</v>
      </c>
      <c r="M47" s="39" t="s">
        <v>208</v>
      </c>
      <c r="N47" s="39">
        <v>-82329.16</v>
      </c>
    </row>
    <row r="48" spans="1:15" x14ac:dyDescent="0.25">
      <c r="A48" s="38" t="s">
        <v>669</v>
      </c>
      <c r="B48" s="38" t="s">
        <v>2854</v>
      </c>
      <c r="C48" s="38" t="s">
        <v>208</v>
      </c>
      <c r="D48" s="38" t="s">
        <v>208</v>
      </c>
      <c r="E48" s="38" t="s">
        <v>2855</v>
      </c>
      <c r="F48" s="40">
        <v>3415</v>
      </c>
      <c r="G48" s="38" t="s">
        <v>208</v>
      </c>
      <c r="H48" s="38" t="s">
        <v>208</v>
      </c>
      <c r="I48" s="38" t="s">
        <v>2856</v>
      </c>
      <c r="J48" s="38" t="s">
        <v>2856</v>
      </c>
      <c r="K48" s="38" t="s">
        <v>208</v>
      </c>
      <c r="L48" s="39" t="s">
        <v>208</v>
      </c>
      <c r="M48" s="39">
        <v>2250.31</v>
      </c>
      <c r="N48" s="39">
        <v>-84579.47</v>
      </c>
    </row>
    <row r="49" spans="1:15" x14ac:dyDescent="0.25">
      <c r="A49" s="38" t="s">
        <v>669</v>
      </c>
      <c r="B49" s="38" t="s">
        <v>2857</v>
      </c>
      <c r="C49" s="38" t="s">
        <v>208</v>
      </c>
      <c r="D49" s="38" t="s">
        <v>208</v>
      </c>
      <c r="E49" s="38" t="s">
        <v>2858</v>
      </c>
      <c r="F49" s="38" t="s">
        <v>208</v>
      </c>
      <c r="G49" s="38" t="s">
        <v>208</v>
      </c>
      <c r="H49" s="38" t="s">
        <v>208</v>
      </c>
      <c r="I49" s="38" t="s">
        <v>2859</v>
      </c>
      <c r="J49" s="38" t="s">
        <v>2859</v>
      </c>
      <c r="K49" s="38" t="s">
        <v>208</v>
      </c>
      <c r="L49" s="39">
        <v>2250.31</v>
      </c>
      <c r="M49" s="39" t="s">
        <v>208</v>
      </c>
      <c r="N49" s="39">
        <v>-82329.16</v>
      </c>
    </row>
    <row r="50" spans="1:15" x14ac:dyDescent="0.25">
      <c r="A50" s="38" t="s">
        <v>669</v>
      </c>
      <c r="B50" s="38" t="s">
        <v>2860</v>
      </c>
      <c r="C50" s="38" t="s">
        <v>208</v>
      </c>
      <c r="D50" s="38" t="s">
        <v>208</v>
      </c>
      <c r="E50" s="38" t="s">
        <v>2486</v>
      </c>
      <c r="F50" s="40">
        <v>3420</v>
      </c>
      <c r="G50" s="38" t="s">
        <v>208</v>
      </c>
      <c r="H50" s="38" t="s">
        <v>208</v>
      </c>
      <c r="I50" s="38" t="s">
        <v>2861</v>
      </c>
      <c r="J50" s="38" t="s">
        <v>2861</v>
      </c>
      <c r="K50" s="38" t="s">
        <v>208</v>
      </c>
      <c r="L50" s="39" t="s">
        <v>208</v>
      </c>
      <c r="M50" s="39">
        <v>2250.31</v>
      </c>
      <c r="N50" s="39">
        <v>-84579.47</v>
      </c>
    </row>
    <row r="51" spans="1:15" x14ac:dyDescent="0.25">
      <c r="A51" s="38" t="s">
        <v>679</v>
      </c>
      <c r="B51" s="38" t="s">
        <v>2862</v>
      </c>
      <c r="C51" s="38" t="s">
        <v>208</v>
      </c>
      <c r="D51" s="38" t="s">
        <v>208</v>
      </c>
      <c r="E51" s="38" t="s">
        <v>2863</v>
      </c>
      <c r="F51" s="40">
        <v>3416</v>
      </c>
      <c r="G51" s="38" t="s">
        <v>208</v>
      </c>
      <c r="H51" s="38" t="s">
        <v>208</v>
      </c>
      <c r="I51" s="38" t="s">
        <v>2864</v>
      </c>
      <c r="J51" s="38" t="s">
        <v>2864</v>
      </c>
      <c r="K51" s="38" t="s">
        <v>208</v>
      </c>
      <c r="L51" s="39" t="s">
        <v>208</v>
      </c>
      <c r="M51" s="39">
        <v>1129.42</v>
      </c>
      <c r="N51" s="39">
        <v>-85708.89</v>
      </c>
    </row>
    <row r="52" spans="1:15" x14ac:dyDescent="0.25">
      <c r="A52" s="38" t="s">
        <v>679</v>
      </c>
      <c r="B52" s="38" t="s">
        <v>2865</v>
      </c>
      <c r="C52" s="38" t="s">
        <v>208</v>
      </c>
      <c r="D52" s="38" t="s">
        <v>208</v>
      </c>
      <c r="E52" s="38" t="s">
        <v>2866</v>
      </c>
      <c r="F52" s="40">
        <v>3417</v>
      </c>
      <c r="G52" s="38" t="s">
        <v>208</v>
      </c>
      <c r="H52" s="38" t="s">
        <v>208</v>
      </c>
      <c r="I52" s="38" t="s">
        <v>2867</v>
      </c>
      <c r="J52" s="38" t="s">
        <v>2867</v>
      </c>
      <c r="K52" s="38" t="s">
        <v>208</v>
      </c>
      <c r="L52" s="39" t="s">
        <v>208</v>
      </c>
      <c r="M52" s="39">
        <v>265.31</v>
      </c>
      <c r="N52" s="39">
        <v>-85974.2</v>
      </c>
    </row>
    <row r="53" spans="1:15" x14ac:dyDescent="0.25">
      <c r="A53" s="38" t="s">
        <v>686</v>
      </c>
      <c r="B53" s="38" t="s">
        <v>2868</v>
      </c>
      <c r="C53" s="38" t="s">
        <v>208</v>
      </c>
      <c r="D53" s="38" t="s">
        <v>208</v>
      </c>
      <c r="E53" s="38" t="s">
        <v>2483</v>
      </c>
      <c r="F53" s="40">
        <v>3418</v>
      </c>
      <c r="G53" s="38" t="s">
        <v>208</v>
      </c>
      <c r="H53" s="38" t="s">
        <v>208</v>
      </c>
      <c r="I53" s="38" t="s">
        <v>2869</v>
      </c>
      <c r="J53" s="38" t="s">
        <v>2869</v>
      </c>
      <c r="K53" s="38" t="s">
        <v>208</v>
      </c>
      <c r="L53" s="39" t="s">
        <v>208</v>
      </c>
      <c r="M53" s="39">
        <v>4848.38</v>
      </c>
      <c r="N53" s="39">
        <v>-90822.58</v>
      </c>
    </row>
    <row r="54" spans="1:15" x14ac:dyDescent="0.25">
      <c r="A54" s="38" t="s">
        <v>703</v>
      </c>
      <c r="B54" s="38" t="s">
        <v>2870</v>
      </c>
      <c r="C54" s="38" t="s">
        <v>208</v>
      </c>
      <c r="D54" s="38" t="s">
        <v>208</v>
      </c>
      <c r="E54" s="38" t="s">
        <v>2489</v>
      </c>
      <c r="F54" s="40">
        <v>3419</v>
      </c>
      <c r="G54" s="38" t="s">
        <v>208</v>
      </c>
      <c r="H54" s="38" t="s">
        <v>208</v>
      </c>
      <c r="I54" s="38" t="s">
        <v>2871</v>
      </c>
      <c r="J54" s="38" t="s">
        <v>2871</v>
      </c>
      <c r="K54" s="38" t="s">
        <v>208</v>
      </c>
      <c r="L54" s="39" t="s">
        <v>208</v>
      </c>
      <c r="M54" s="39">
        <v>1456.77</v>
      </c>
      <c r="N54" s="39">
        <v>-92279.35</v>
      </c>
    </row>
    <row r="55" spans="1:15" x14ac:dyDescent="0.25">
      <c r="A55" s="38" t="s">
        <v>703</v>
      </c>
      <c r="B55" s="38" t="s">
        <v>2872</v>
      </c>
      <c r="C55" s="38" t="s">
        <v>208</v>
      </c>
      <c r="D55" s="38" t="s">
        <v>208</v>
      </c>
      <c r="E55" s="38" t="s">
        <v>2492</v>
      </c>
      <c r="F55" s="40">
        <v>3421</v>
      </c>
      <c r="G55" s="38" t="s">
        <v>208</v>
      </c>
      <c r="H55" s="38" t="s">
        <v>208</v>
      </c>
      <c r="I55" s="38" t="s">
        <v>2873</v>
      </c>
      <c r="J55" s="38" t="s">
        <v>2873</v>
      </c>
      <c r="K55" s="38" t="s">
        <v>208</v>
      </c>
      <c r="L55" s="39" t="s">
        <v>208</v>
      </c>
      <c r="M55" s="39">
        <v>2050.4499999999998</v>
      </c>
      <c r="N55" s="39">
        <v>-94329.8</v>
      </c>
    </row>
    <row r="56" spans="1:15" x14ac:dyDescent="0.25">
      <c r="A56" s="38" t="s">
        <v>208</v>
      </c>
      <c r="B56" s="38" t="s">
        <v>208</v>
      </c>
      <c r="C56" s="38" t="s">
        <v>208</v>
      </c>
      <c r="D56" s="38" t="s">
        <v>208</v>
      </c>
      <c r="E56" s="38" t="s">
        <v>208</v>
      </c>
      <c r="F56" s="38" t="s">
        <v>208</v>
      </c>
      <c r="G56" s="38" t="s">
        <v>208</v>
      </c>
      <c r="H56" s="38" t="s">
        <v>728</v>
      </c>
      <c r="I56" s="38" t="s">
        <v>208</v>
      </c>
      <c r="J56" s="38" t="s">
        <v>208</v>
      </c>
      <c r="K56" s="38" t="s">
        <v>208</v>
      </c>
      <c r="L56" s="39">
        <v>2250.33</v>
      </c>
      <c r="M56" s="39">
        <v>51089.21</v>
      </c>
      <c r="N56" s="39">
        <v>-94329.8</v>
      </c>
      <c r="O56" s="41">
        <f>+M56-L56</f>
        <v>48838.879999999997</v>
      </c>
    </row>
    <row r="57" spans="1:15" x14ac:dyDescent="0.25">
      <c r="A57" s="38" t="s">
        <v>729</v>
      </c>
      <c r="B57" s="38" t="s">
        <v>2874</v>
      </c>
      <c r="C57" s="38" t="s">
        <v>208</v>
      </c>
      <c r="D57" s="38" t="s">
        <v>208</v>
      </c>
      <c r="E57" s="38" t="s">
        <v>2875</v>
      </c>
      <c r="F57" s="40">
        <v>3422</v>
      </c>
      <c r="G57" s="38" t="s">
        <v>208</v>
      </c>
      <c r="H57" s="38" t="s">
        <v>208</v>
      </c>
      <c r="I57" s="38" t="s">
        <v>2876</v>
      </c>
      <c r="J57" s="38" t="s">
        <v>2876</v>
      </c>
      <c r="K57" s="38" t="s">
        <v>208</v>
      </c>
      <c r="L57" s="39" t="s">
        <v>208</v>
      </c>
      <c r="M57" s="39">
        <v>1428.81</v>
      </c>
      <c r="N57" s="39">
        <v>-95758.61</v>
      </c>
    </row>
    <row r="58" spans="1:15" x14ac:dyDescent="0.25">
      <c r="A58" s="38" t="s">
        <v>860</v>
      </c>
      <c r="B58" s="38" t="s">
        <v>2877</v>
      </c>
      <c r="C58" s="38" t="s">
        <v>208</v>
      </c>
      <c r="D58" s="38" t="s">
        <v>208</v>
      </c>
      <c r="E58" s="38" t="s">
        <v>2878</v>
      </c>
      <c r="F58" s="40">
        <v>3423</v>
      </c>
      <c r="G58" s="38" t="s">
        <v>208</v>
      </c>
      <c r="H58" s="38" t="s">
        <v>208</v>
      </c>
      <c r="I58" s="38" t="s">
        <v>2879</v>
      </c>
      <c r="J58" s="38" t="s">
        <v>2879</v>
      </c>
      <c r="K58" s="38" t="s">
        <v>208</v>
      </c>
      <c r="L58" s="39" t="s">
        <v>208</v>
      </c>
      <c r="M58" s="39">
        <v>3476.74</v>
      </c>
      <c r="N58" s="39">
        <v>-99235.35</v>
      </c>
    </row>
    <row r="59" spans="1:15" x14ac:dyDescent="0.25">
      <c r="A59" s="38" t="s">
        <v>860</v>
      </c>
      <c r="B59" s="38" t="s">
        <v>2880</v>
      </c>
      <c r="C59" s="38" t="s">
        <v>208</v>
      </c>
      <c r="D59" s="38" t="s">
        <v>208</v>
      </c>
      <c r="E59" s="38" t="s">
        <v>2426</v>
      </c>
      <c r="F59" s="40">
        <v>3426</v>
      </c>
      <c r="G59" s="38" t="s">
        <v>208</v>
      </c>
      <c r="H59" s="38" t="s">
        <v>208</v>
      </c>
      <c r="I59" s="38" t="s">
        <v>2881</v>
      </c>
      <c r="J59" s="38" t="s">
        <v>2881</v>
      </c>
      <c r="K59" s="38" t="s">
        <v>208</v>
      </c>
      <c r="L59" s="39" t="s">
        <v>208</v>
      </c>
      <c r="M59" s="39">
        <v>574.13</v>
      </c>
      <c r="N59" s="39">
        <v>-99809.48</v>
      </c>
    </row>
    <row r="60" spans="1:15" x14ac:dyDescent="0.25">
      <c r="A60" s="38" t="s">
        <v>875</v>
      </c>
      <c r="B60" s="38" t="s">
        <v>2882</v>
      </c>
      <c r="C60" s="38" t="s">
        <v>208</v>
      </c>
      <c r="D60" s="38" t="s">
        <v>208</v>
      </c>
      <c r="E60" s="38" t="s">
        <v>2883</v>
      </c>
      <c r="F60" s="40">
        <v>3424</v>
      </c>
      <c r="G60" s="38" t="s">
        <v>208</v>
      </c>
      <c r="H60" s="38" t="s">
        <v>208</v>
      </c>
      <c r="I60" s="38" t="s">
        <v>2884</v>
      </c>
      <c r="J60" s="38" t="s">
        <v>2884</v>
      </c>
      <c r="K60" s="38" t="s">
        <v>208</v>
      </c>
      <c r="L60" s="39" t="s">
        <v>208</v>
      </c>
      <c r="M60" s="39">
        <v>2387.84</v>
      </c>
      <c r="N60" s="39">
        <v>-102197.32</v>
      </c>
    </row>
    <row r="61" spans="1:15" x14ac:dyDescent="0.25">
      <c r="A61" s="38" t="s">
        <v>875</v>
      </c>
      <c r="B61" s="38" t="s">
        <v>2885</v>
      </c>
      <c r="C61" s="38" t="s">
        <v>208</v>
      </c>
      <c r="D61" s="38" t="s">
        <v>208</v>
      </c>
      <c r="E61" s="38" t="s">
        <v>2886</v>
      </c>
      <c r="F61" s="40">
        <v>3425</v>
      </c>
      <c r="G61" s="38" t="s">
        <v>208</v>
      </c>
      <c r="H61" s="38" t="s">
        <v>208</v>
      </c>
      <c r="I61" s="38" t="s">
        <v>2887</v>
      </c>
      <c r="J61" s="38" t="s">
        <v>2887</v>
      </c>
      <c r="K61" s="38" t="s">
        <v>208</v>
      </c>
      <c r="L61" s="39" t="s">
        <v>208</v>
      </c>
      <c r="M61" s="39">
        <v>1240.3599999999999</v>
      </c>
      <c r="N61" s="39">
        <v>-103437.68</v>
      </c>
    </row>
    <row r="62" spans="1:15" x14ac:dyDescent="0.25">
      <c r="A62" s="38" t="s">
        <v>886</v>
      </c>
      <c r="B62" s="38" t="s">
        <v>2888</v>
      </c>
      <c r="C62" s="38" t="s">
        <v>208</v>
      </c>
      <c r="D62" s="38" t="s">
        <v>208</v>
      </c>
      <c r="E62" s="38" t="s">
        <v>2889</v>
      </c>
      <c r="F62" s="40">
        <v>3428</v>
      </c>
      <c r="G62" s="38" t="s">
        <v>208</v>
      </c>
      <c r="H62" s="38" t="s">
        <v>208</v>
      </c>
      <c r="I62" s="38" t="s">
        <v>2890</v>
      </c>
      <c r="J62" s="38" t="s">
        <v>2890</v>
      </c>
      <c r="K62" s="38" t="s">
        <v>208</v>
      </c>
      <c r="L62" s="39" t="s">
        <v>208</v>
      </c>
      <c r="M62" s="39">
        <v>0.01</v>
      </c>
      <c r="N62" s="39">
        <v>-103437.69</v>
      </c>
    </row>
    <row r="63" spans="1:15" x14ac:dyDescent="0.25">
      <c r="A63" s="38" t="s">
        <v>886</v>
      </c>
      <c r="B63" s="38" t="s">
        <v>2891</v>
      </c>
      <c r="C63" s="38" t="s">
        <v>208</v>
      </c>
      <c r="D63" s="38" t="s">
        <v>208</v>
      </c>
      <c r="E63" s="38" t="s">
        <v>2501</v>
      </c>
      <c r="F63" s="40">
        <v>3429</v>
      </c>
      <c r="G63" s="38" t="s">
        <v>208</v>
      </c>
      <c r="H63" s="38" t="s">
        <v>208</v>
      </c>
      <c r="I63" s="38" t="s">
        <v>2892</v>
      </c>
      <c r="J63" s="38" t="s">
        <v>2892</v>
      </c>
      <c r="K63" s="38" t="s">
        <v>208</v>
      </c>
      <c r="L63" s="39" t="s">
        <v>208</v>
      </c>
      <c r="M63" s="39">
        <v>4142.5200000000004</v>
      </c>
      <c r="N63" s="39">
        <v>-107580.21</v>
      </c>
    </row>
    <row r="64" spans="1:15" x14ac:dyDescent="0.25">
      <c r="A64" s="38" t="s">
        <v>886</v>
      </c>
      <c r="B64" s="38" t="s">
        <v>2893</v>
      </c>
      <c r="C64" s="38" t="s">
        <v>208</v>
      </c>
      <c r="D64" s="38" t="s">
        <v>208</v>
      </c>
      <c r="E64" s="38" t="s">
        <v>2894</v>
      </c>
      <c r="F64" s="38" t="s">
        <v>208</v>
      </c>
      <c r="G64" s="38" t="s">
        <v>208</v>
      </c>
      <c r="H64" s="38" t="s">
        <v>208</v>
      </c>
      <c r="I64" s="38" t="s">
        <v>2895</v>
      </c>
      <c r="J64" s="38" t="s">
        <v>2895</v>
      </c>
      <c r="K64" s="38" t="s">
        <v>208</v>
      </c>
      <c r="L64" s="39">
        <v>0.01</v>
      </c>
      <c r="M64" s="39" t="s">
        <v>208</v>
      </c>
      <c r="N64" s="39">
        <v>-107580.2</v>
      </c>
    </row>
    <row r="65" spans="1:15" x14ac:dyDescent="0.25">
      <c r="A65" s="38" t="s">
        <v>938</v>
      </c>
      <c r="B65" s="38" t="s">
        <v>2896</v>
      </c>
      <c r="C65" s="38" t="s">
        <v>208</v>
      </c>
      <c r="D65" s="38" t="s">
        <v>208</v>
      </c>
      <c r="E65" s="38" t="s">
        <v>2507</v>
      </c>
      <c r="F65" s="40">
        <v>3427</v>
      </c>
      <c r="G65" s="38" t="s">
        <v>208</v>
      </c>
      <c r="H65" s="38" t="s">
        <v>208</v>
      </c>
      <c r="I65" s="38" t="s">
        <v>2897</v>
      </c>
      <c r="J65" s="38" t="s">
        <v>2897</v>
      </c>
      <c r="K65" s="38" t="s">
        <v>208</v>
      </c>
      <c r="L65" s="39" t="s">
        <v>208</v>
      </c>
      <c r="M65" s="39">
        <v>5680.77</v>
      </c>
      <c r="N65" s="39">
        <v>-113260.97</v>
      </c>
    </row>
    <row r="66" spans="1:15" x14ac:dyDescent="0.25">
      <c r="A66" s="38" t="s">
        <v>938</v>
      </c>
      <c r="B66" s="38" t="s">
        <v>2898</v>
      </c>
      <c r="C66" s="38" t="s">
        <v>208</v>
      </c>
      <c r="D66" s="38" t="s">
        <v>208</v>
      </c>
      <c r="E66" s="38" t="s">
        <v>2899</v>
      </c>
      <c r="F66" s="40">
        <v>3430</v>
      </c>
      <c r="G66" s="38" t="s">
        <v>208</v>
      </c>
      <c r="H66" s="38" t="s">
        <v>208</v>
      </c>
      <c r="I66" s="38" t="s">
        <v>2900</v>
      </c>
      <c r="J66" s="38" t="s">
        <v>2900</v>
      </c>
      <c r="K66" s="38" t="s">
        <v>208</v>
      </c>
      <c r="L66" s="39" t="s">
        <v>208</v>
      </c>
      <c r="M66" s="39">
        <v>2133.35</v>
      </c>
      <c r="N66" s="39">
        <v>-115394.32</v>
      </c>
    </row>
    <row r="67" spans="1:15" x14ac:dyDescent="0.25">
      <c r="A67" s="38" t="s">
        <v>949</v>
      </c>
      <c r="B67" s="38" t="s">
        <v>2901</v>
      </c>
      <c r="C67" s="38" t="s">
        <v>208</v>
      </c>
      <c r="D67" s="38" t="s">
        <v>208</v>
      </c>
      <c r="E67" s="38" t="s">
        <v>2504</v>
      </c>
      <c r="F67" s="40">
        <v>3431</v>
      </c>
      <c r="G67" s="38" t="s">
        <v>208</v>
      </c>
      <c r="H67" s="38" t="s">
        <v>208</v>
      </c>
      <c r="I67" s="38" t="s">
        <v>2902</v>
      </c>
      <c r="J67" s="38" t="s">
        <v>2902</v>
      </c>
      <c r="K67" s="38" t="s">
        <v>208</v>
      </c>
      <c r="L67" s="39" t="s">
        <v>208</v>
      </c>
      <c r="M67" s="39">
        <v>1331.8</v>
      </c>
      <c r="N67" s="39">
        <v>-116726.12</v>
      </c>
    </row>
    <row r="68" spans="1:15" x14ac:dyDescent="0.25">
      <c r="A68" s="38" t="s">
        <v>208</v>
      </c>
      <c r="B68" s="38" t="s">
        <v>208</v>
      </c>
      <c r="C68" s="38" t="s">
        <v>208</v>
      </c>
      <c r="D68" s="38" t="s">
        <v>208</v>
      </c>
      <c r="E68" s="38" t="s">
        <v>208</v>
      </c>
      <c r="F68" s="38" t="s">
        <v>208</v>
      </c>
      <c r="G68" s="38" t="s">
        <v>208</v>
      </c>
      <c r="H68" s="38" t="s">
        <v>996</v>
      </c>
      <c r="I68" s="38" t="s">
        <v>208</v>
      </c>
      <c r="J68" s="38" t="s">
        <v>208</v>
      </c>
      <c r="K68" s="38" t="s">
        <v>208</v>
      </c>
      <c r="L68" s="39">
        <v>0.01</v>
      </c>
      <c r="M68" s="39">
        <v>22396.33</v>
      </c>
      <c r="N68" s="39">
        <v>-116726.12</v>
      </c>
      <c r="O68" s="41">
        <f>+M68-L68</f>
        <v>22396.320000000003</v>
      </c>
    </row>
    <row r="69" spans="1:15" x14ac:dyDescent="0.25">
      <c r="A69" s="38" t="s">
        <v>1007</v>
      </c>
      <c r="B69" s="38" t="s">
        <v>2903</v>
      </c>
      <c r="C69" s="38" t="s">
        <v>208</v>
      </c>
      <c r="D69" s="38" t="s">
        <v>208</v>
      </c>
      <c r="E69" s="38" t="s">
        <v>2429</v>
      </c>
      <c r="F69" s="40">
        <v>3436</v>
      </c>
      <c r="G69" s="38" t="s">
        <v>208</v>
      </c>
      <c r="H69" s="38" t="s">
        <v>208</v>
      </c>
      <c r="I69" s="38" t="s">
        <v>2904</v>
      </c>
      <c r="J69" s="38" t="s">
        <v>2904</v>
      </c>
      <c r="K69" s="38" t="s">
        <v>208</v>
      </c>
      <c r="L69" s="39" t="s">
        <v>208</v>
      </c>
      <c r="M69" s="39">
        <v>407.89</v>
      </c>
      <c r="N69" s="39">
        <v>-117134.01</v>
      </c>
    </row>
    <row r="70" spans="1:15" x14ac:dyDescent="0.25">
      <c r="A70" s="38" t="s">
        <v>1072</v>
      </c>
      <c r="B70" s="38" t="s">
        <v>2905</v>
      </c>
      <c r="C70" s="38" t="s">
        <v>208</v>
      </c>
      <c r="D70" s="38" t="s">
        <v>208</v>
      </c>
      <c r="E70" s="38" t="s">
        <v>2513</v>
      </c>
      <c r="F70" s="40">
        <v>3437</v>
      </c>
      <c r="G70" s="38" t="s">
        <v>208</v>
      </c>
      <c r="H70" s="38" t="s">
        <v>208</v>
      </c>
      <c r="I70" s="38" t="s">
        <v>2906</v>
      </c>
      <c r="J70" s="38" t="s">
        <v>2906</v>
      </c>
      <c r="K70" s="38" t="s">
        <v>208</v>
      </c>
      <c r="L70" s="39" t="s">
        <v>208</v>
      </c>
      <c r="M70" s="39">
        <v>2000</v>
      </c>
      <c r="N70" s="39">
        <v>-119134.01</v>
      </c>
    </row>
    <row r="71" spans="1:15" x14ac:dyDescent="0.25">
      <c r="A71" s="38" t="s">
        <v>1098</v>
      </c>
      <c r="B71" s="38" t="s">
        <v>2907</v>
      </c>
      <c r="C71" s="38" t="s">
        <v>208</v>
      </c>
      <c r="D71" s="38" t="s">
        <v>208</v>
      </c>
      <c r="E71" s="38" t="s">
        <v>2510</v>
      </c>
      <c r="F71" s="40">
        <v>3438</v>
      </c>
      <c r="G71" s="38" t="s">
        <v>208</v>
      </c>
      <c r="H71" s="38" t="s">
        <v>208</v>
      </c>
      <c r="I71" s="38" t="s">
        <v>2908</v>
      </c>
      <c r="J71" s="38" t="s">
        <v>2908</v>
      </c>
      <c r="K71" s="38" t="s">
        <v>208</v>
      </c>
      <c r="L71" s="39" t="s">
        <v>208</v>
      </c>
      <c r="M71" s="39">
        <v>4814.1000000000004</v>
      </c>
      <c r="N71" s="39">
        <v>-123948.11</v>
      </c>
    </row>
    <row r="72" spans="1:15" x14ac:dyDescent="0.25">
      <c r="A72" s="38" t="s">
        <v>1105</v>
      </c>
      <c r="B72" s="38" t="s">
        <v>2909</v>
      </c>
      <c r="C72" s="38" t="s">
        <v>208</v>
      </c>
      <c r="D72" s="38" t="s">
        <v>208</v>
      </c>
      <c r="E72" s="38" t="s">
        <v>2528</v>
      </c>
      <c r="F72" s="40">
        <v>3439</v>
      </c>
      <c r="G72" s="38" t="s">
        <v>208</v>
      </c>
      <c r="H72" s="38" t="s">
        <v>208</v>
      </c>
      <c r="I72" s="38" t="s">
        <v>2910</v>
      </c>
      <c r="J72" s="38" t="s">
        <v>2910</v>
      </c>
      <c r="K72" s="38" t="s">
        <v>208</v>
      </c>
      <c r="L72" s="39" t="s">
        <v>208</v>
      </c>
      <c r="M72" s="39">
        <v>2422.6799999999998</v>
      </c>
      <c r="N72" s="39">
        <v>-126370.79</v>
      </c>
    </row>
    <row r="73" spans="1:15" x14ac:dyDescent="0.25">
      <c r="A73" s="38" t="s">
        <v>1105</v>
      </c>
      <c r="B73" s="38" t="s">
        <v>2911</v>
      </c>
      <c r="C73" s="38" t="s">
        <v>208</v>
      </c>
      <c r="D73" s="38" t="s">
        <v>208</v>
      </c>
      <c r="E73" s="38" t="s">
        <v>2531</v>
      </c>
      <c r="F73" s="40">
        <v>3440</v>
      </c>
      <c r="G73" s="38" t="s">
        <v>208</v>
      </c>
      <c r="H73" s="38" t="s">
        <v>208</v>
      </c>
      <c r="I73" s="38" t="s">
        <v>2912</v>
      </c>
      <c r="J73" s="38" t="s">
        <v>2912</v>
      </c>
      <c r="K73" s="38" t="s">
        <v>208</v>
      </c>
      <c r="L73" s="39" t="s">
        <v>208</v>
      </c>
      <c r="M73" s="39">
        <v>8589.0300000000007</v>
      </c>
      <c r="N73" s="39">
        <v>-134959.82</v>
      </c>
    </row>
    <row r="74" spans="1:15" x14ac:dyDescent="0.25">
      <c r="A74" s="38" t="s">
        <v>1155</v>
      </c>
      <c r="B74" s="38" t="s">
        <v>2913</v>
      </c>
      <c r="C74" s="38" t="s">
        <v>208</v>
      </c>
      <c r="D74" s="38" t="s">
        <v>208</v>
      </c>
      <c r="E74" s="38" t="s">
        <v>2516</v>
      </c>
      <c r="F74" s="40">
        <v>3441</v>
      </c>
      <c r="G74" s="38" t="s">
        <v>208</v>
      </c>
      <c r="H74" s="38" t="s">
        <v>208</v>
      </c>
      <c r="I74" s="38" t="s">
        <v>2914</v>
      </c>
      <c r="J74" s="38" t="s">
        <v>2914</v>
      </c>
      <c r="K74" s="38" t="s">
        <v>208</v>
      </c>
      <c r="L74" s="39" t="s">
        <v>208</v>
      </c>
      <c r="M74" s="39">
        <v>4425.54</v>
      </c>
      <c r="N74" s="39">
        <v>-139385.35999999999</v>
      </c>
    </row>
    <row r="75" spans="1:15" x14ac:dyDescent="0.25">
      <c r="A75" s="38" t="s">
        <v>1162</v>
      </c>
      <c r="B75" s="38" t="s">
        <v>2915</v>
      </c>
      <c r="C75" s="38" t="s">
        <v>208</v>
      </c>
      <c r="D75" s="38" t="s">
        <v>208</v>
      </c>
      <c r="E75" s="38" t="s">
        <v>2523</v>
      </c>
      <c r="F75" s="40">
        <v>3442</v>
      </c>
      <c r="G75" s="38" t="s">
        <v>208</v>
      </c>
      <c r="H75" s="38" t="s">
        <v>208</v>
      </c>
      <c r="I75" s="38" t="s">
        <v>2916</v>
      </c>
      <c r="J75" s="38" t="s">
        <v>2916</v>
      </c>
      <c r="K75" s="38" t="s">
        <v>208</v>
      </c>
      <c r="L75" s="39" t="s">
        <v>208</v>
      </c>
      <c r="M75" s="39">
        <v>2147.2600000000002</v>
      </c>
      <c r="N75" s="39">
        <v>-141532.62</v>
      </c>
    </row>
    <row r="76" spans="1:15" x14ac:dyDescent="0.25">
      <c r="A76" s="38" t="s">
        <v>1162</v>
      </c>
      <c r="B76" s="38" t="s">
        <v>2917</v>
      </c>
      <c r="C76" s="38" t="s">
        <v>208</v>
      </c>
      <c r="D76" s="38" t="s">
        <v>208</v>
      </c>
      <c r="E76" s="38" t="s">
        <v>2520</v>
      </c>
      <c r="F76" s="40">
        <v>3443</v>
      </c>
      <c r="G76" s="38" t="s">
        <v>208</v>
      </c>
      <c r="H76" s="38" t="s">
        <v>208</v>
      </c>
      <c r="I76" s="38" t="s">
        <v>2918</v>
      </c>
      <c r="J76" s="38" t="s">
        <v>2918</v>
      </c>
      <c r="K76" s="38" t="s">
        <v>208</v>
      </c>
      <c r="L76" s="39" t="s">
        <v>208</v>
      </c>
      <c r="M76" s="39">
        <v>4294.5200000000004</v>
      </c>
      <c r="N76" s="39">
        <v>-145827.14000000001</v>
      </c>
    </row>
    <row r="77" spans="1:15" x14ac:dyDescent="0.25">
      <c r="A77" s="38" t="s">
        <v>208</v>
      </c>
      <c r="B77" s="38" t="s">
        <v>208</v>
      </c>
      <c r="C77" s="38" t="s">
        <v>208</v>
      </c>
      <c r="D77" s="38" t="s">
        <v>208</v>
      </c>
      <c r="E77" s="38" t="s">
        <v>208</v>
      </c>
      <c r="F77" s="38" t="s">
        <v>208</v>
      </c>
      <c r="G77" s="38" t="s">
        <v>208</v>
      </c>
      <c r="H77" s="38" t="s">
        <v>1196</v>
      </c>
      <c r="I77" s="38" t="s">
        <v>208</v>
      </c>
      <c r="J77" s="38" t="s">
        <v>208</v>
      </c>
      <c r="K77" s="38" t="s">
        <v>208</v>
      </c>
      <c r="L77" s="39">
        <v>0</v>
      </c>
      <c r="M77" s="39">
        <v>29101.02</v>
      </c>
      <c r="N77" s="39">
        <v>-145827.14000000001</v>
      </c>
      <c r="O77" s="41">
        <f>+M77-L77</f>
        <v>29101.02</v>
      </c>
    </row>
    <row r="78" spans="1:15" x14ac:dyDescent="0.25">
      <c r="A78" s="38" t="s">
        <v>1204</v>
      </c>
      <c r="B78" s="38" t="s">
        <v>2919</v>
      </c>
      <c r="C78" s="38" t="s">
        <v>208</v>
      </c>
      <c r="D78" s="38" t="s">
        <v>208</v>
      </c>
      <c r="E78" s="38" t="s">
        <v>2534</v>
      </c>
      <c r="F78" s="40">
        <v>3444</v>
      </c>
      <c r="G78" s="38" t="s">
        <v>208</v>
      </c>
      <c r="H78" s="38" t="s">
        <v>208</v>
      </c>
      <c r="I78" s="38" t="s">
        <v>2920</v>
      </c>
      <c r="J78" s="38" t="s">
        <v>2920</v>
      </c>
      <c r="K78" s="38" t="s">
        <v>208</v>
      </c>
      <c r="L78" s="39" t="s">
        <v>208</v>
      </c>
      <c r="M78" s="39">
        <v>4486.8500000000004</v>
      </c>
      <c r="N78" s="39">
        <v>-150313.99</v>
      </c>
    </row>
    <row r="79" spans="1:15" x14ac:dyDescent="0.25">
      <c r="A79" s="38" t="s">
        <v>1249</v>
      </c>
      <c r="B79" s="38" t="s">
        <v>2921</v>
      </c>
      <c r="C79" s="38" t="s">
        <v>208</v>
      </c>
      <c r="D79" s="38" t="s">
        <v>208</v>
      </c>
      <c r="E79" s="38" t="s">
        <v>2540</v>
      </c>
      <c r="F79" s="40">
        <v>3445</v>
      </c>
      <c r="G79" s="38" t="s">
        <v>208</v>
      </c>
      <c r="H79" s="38" t="s">
        <v>208</v>
      </c>
      <c r="I79" s="38" t="s">
        <v>2922</v>
      </c>
      <c r="J79" s="38" t="s">
        <v>2922</v>
      </c>
      <c r="K79" s="38" t="s">
        <v>208</v>
      </c>
      <c r="L79" s="39" t="s">
        <v>208</v>
      </c>
      <c r="M79" s="39">
        <v>1363.29</v>
      </c>
      <c r="N79" s="39">
        <v>-151677.28</v>
      </c>
    </row>
    <row r="80" spans="1:15" x14ac:dyDescent="0.25">
      <c r="A80" s="38" t="s">
        <v>1249</v>
      </c>
      <c r="B80" s="38" t="s">
        <v>2923</v>
      </c>
      <c r="C80" s="38" t="s">
        <v>208</v>
      </c>
      <c r="D80" s="38" t="s">
        <v>208</v>
      </c>
      <c r="E80" s="38" t="s">
        <v>2537</v>
      </c>
      <c r="F80" s="40">
        <v>3446</v>
      </c>
      <c r="G80" s="38" t="s">
        <v>208</v>
      </c>
      <c r="H80" s="38" t="s">
        <v>208</v>
      </c>
      <c r="I80" s="38" t="s">
        <v>2924</v>
      </c>
      <c r="J80" s="38" t="s">
        <v>2924</v>
      </c>
      <c r="K80" s="38" t="s">
        <v>208</v>
      </c>
      <c r="L80" s="39" t="s">
        <v>208</v>
      </c>
      <c r="M80" s="39">
        <v>7582.74</v>
      </c>
      <c r="N80" s="39">
        <v>-159260.01999999999</v>
      </c>
    </row>
    <row r="81" spans="1:15" x14ac:dyDescent="0.25">
      <c r="A81" s="38" t="s">
        <v>1295</v>
      </c>
      <c r="B81" s="38" t="s">
        <v>2925</v>
      </c>
      <c r="C81" s="38" t="s">
        <v>208</v>
      </c>
      <c r="D81" s="38" t="s">
        <v>208</v>
      </c>
      <c r="E81" s="38" t="s">
        <v>2546</v>
      </c>
      <c r="F81" s="40">
        <v>3447</v>
      </c>
      <c r="G81" s="38" t="s">
        <v>208</v>
      </c>
      <c r="H81" s="38" t="s">
        <v>208</v>
      </c>
      <c r="I81" s="38" t="s">
        <v>2926</v>
      </c>
      <c r="J81" s="38" t="s">
        <v>2926</v>
      </c>
      <c r="K81" s="38" t="s">
        <v>208</v>
      </c>
      <c r="L81" s="39" t="s">
        <v>208</v>
      </c>
      <c r="M81" s="39">
        <v>6503.58</v>
      </c>
      <c r="N81" s="39">
        <v>-165763.6</v>
      </c>
    </row>
    <row r="82" spans="1:15" x14ac:dyDescent="0.25">
      <c r="A82" s="38" t="s">
        <v>1329</v>
      </c>
      <c r="B82" s="38" t="s">
        <v>2927</v>
      </c>
      <c r="C82" s="38" t="s">
        <v>208</v>
      </c>
      <c r="D82" s="38" t="s">
        <v>208</v>
      </c>
      <c r="E82" s="38" t="s">
        <v>2543</v>
      </c>
      <c r="F82" s="40">
        <v>3448</v>
      </c>
      <c r="G82" s="38" t="s">
        <v>208</v>
      </c>
      <c r="H82" s="38" t="s">
        <v>208</v>
      </c>
      <c r="I82" s="38" t="s">
        <v>2928</v>
      </c>
      <c r="J82" s="38" t="s">
        <v>2928</v>
      </c>
      <c r="K82" s="38" t="s">
        <v>208</v>
      </c>
      <c r="L82" s="39" t="s">
        <v>208</v>
      </c>
      <c r="M82" s="39">
        <v>5492.13</v>
      </c>
      <c r="N82" s="39">
        <v>-171255.73</v>
      </c>
    </row>
    <row r="83" spans="1:15" x14ac:dyDescent="0.25">
      <c r="A83" s="38" t="s">
        <v>1402</v>
      </c>
      <c r="B83" s="38" t="s">
        <v>2929</v>
      </c>
      <c r="C83" s="38" t="s">
        <v>208</v>
      </c>
      <c r="D83" s="38" t="s">
        <v>208</v>
      </c>
      <c r="E83" s="38" t="s">
        <v>2549</v>
      </c>
      <c r="F83" s="40">
        <v>3449</v>
      </c>
      <c r="G83" s="38" t="s">
        <v>208</v>
      </c>
      <c r="H83" s="38" t="s">
        <v>208</v>
      </c>
      <c r="I83" s="38" t="s">
        <v>2930</v>
      </c>
      <c r="J83" s="38" t="s">
        <v>2930</v>
      </c>
      <c r="K83" s="38" t="s">
        <v>208</v>
      </c>
      <c r="L83" s="39" t="s">
        <v>208</v>
      </c>
      <c r="M83" s="39">
        <v>1653.67</v>
      </c>
      <c r="N83" s="39">
        <v>-172909.4</v>
      </c>
    </row>
    <row r="84" spans="1:15" x14ac:dyDescent="0.25">
      <c r="A84" s="38" t="s">
        <v>1402</v>
      </c>
      <c r="B84" s="38" t="s">
        <v>2931</v>
      </c>
      <c r="C84" s="38" t="s">
        <v>208</v>
      </c>
      <c r="D84" s="38" t="s">
        <v>208</v>
      </c>
      <c r="E84" s="38" t="s">
        <v>2559</v>
      </c>
      <c r="F84" s="40">
        <v>3450</v>
      </c>
      <c r="G84" s="38" t="s">
        <v>208</v>
      </c>
      <c r="H84" s="38" t="s">
        <v>208</v>
      </c>
      <c r="I84" s="38" t="s">
        <v>2932</v>
      </c>
      <c r="J84" s="38" t="s">
        <v>2932</v>
      </c>
      <c r="K84" s="38" t="s">
        <v>208</v>
      </c>
      <c r="L84" s="39" t="s">
        <v>208</v>
      </c>
      <c r="M84" s="39">
        <v>7366.59</v>
      </c>
      <c r="N84" s="39">
        <v>-180275.99</v>
      </c>
    </row>
    <row r="85" spans="1:15" x14ac:dyDescent="0.25">
      <c r="A85" s="38" t="s">
        <v>1402</v>
      </c>
      <c r="B85" s="38" t="s">
        <v>2933</v>
      </c>
      <c r="C85" s="38" t="s">
        <v>208</v>
      </c>
      <c r="D85" s="38" t="s">
        <v>208</v>
      </c>
      <c r="E85" s="38" t="s">
        <v>2562</v>
      </c>
      <c r="F85" s="40">
        <v>3451</v>
      </c>
      <c r="G85" s="38" t="s">
        <v>208</v>
      </c>
      <c r="H85" s="38" t="s">
        <v>208</v>
      </c>
      <c r="I85" s="38" t="s">
        <v>2934</v>
      </c>
      <c r="J85" s="38" t="s">
        <v>2934</v>
      </c>
      <c r="K85" s="38" t="s">
        <v>208</v>
      </c>
      <c r="L85" s="39" t="s">
        <v>208</v>
      </c>
      <c r="M85" s="39">
        <v>8724.24</v>
      </c>
      <c r="N85" s="39">
        <v>-189000.23</v>
      </c>
    </row>
    <row r="86" spans="1:15" x14ac:dyDescent="0.25">
      <c r="A86" s="38" t="s">
        <v>1402</v>
      </c>
      <c r="B86" s="38" t="s">
        <v>2935</v>
      </c>
      <c r="C86" s="38" t="s">
        <v>208</v>
      </c>
      <c r="D86" s="38" t="s">
        <v>208</v>
      </c>
      <c r="E86" s="38" t="s">
        <v>2565</v>
      </c>
      <c r="F86" s="40">
        <v>3452</v>
      </c>
      <c r="G86" s="38" t="s">
        <v>208</v>
      </c>
      <c r="H86" s="38" t="s">
        <v>208</v>
      </c>
      <c r="I86" s="38" t="s">
        <v>2936</v>
      </c>
      <c r="J86" s="38" t="s">
        <v>2936</v>
      </c>
      <c r="K86" s="38" t="s">
        <v>208</v>
      </c>
      <c r="L86" s="39" t="s">
        <v>208</v>
      </c>
      <c r="M86" s="39">
        <v>8844.7900000000009</v>
      </c>
      <c r="N86" s="39">
        <v>-197845.02</v>
      </c>
    </row>
    <row r="87" spans="1:15" x14ac:dyDescent="0.25">
      <c r="A87" s="38" t="s">
        <v>1418</v>
      </c>
      <c r="B87" s="38" t="s">
        <v>2937</v>
      </c>
      <c r="C87" s="38" t="s">
        <v>208</v>
      </c>
      <c r="D87" s="38" t="s">
        <v>208</v>
      </c>
      <c r="E87" s="38" t="s">
        <v>2938</v>
      </c>
      <c r="F87" s="40">
        <v>3454</v>
      </c>
      <c r="G87" s="38" t="s">
        <v>208</v>
      </c>
      <c r="H87" s="38" t="s">
        <v>208</v>
      </c>
      <c r="I87" s="38" t="s">
        <v>2939</v>
      </c>
      <c r="J87" s="38" t="s">
        <v>2939</v>
      </c>
      <c r="K87" s="38" t="s">
        <v>208</v>
      </c>
      <c r="L87" s="39" t="s">
        <v>208</v>
      </c>
      <c r="M87" s="39">
        <v>871.36</v>
      </c>
      <c r="N87" s="39">
        <v>-198716.38</v>
      </c>
    </row>
    <row r="88" spans="1:15" x14ac:dyDescent="0.25">
      <c r="A88" s="38" t="s">
        <v>1418</v>
      </c>
      <c r="B88" s="38" t="s">
        <v>2940</v>
      </c>
      <c r="C88" s="38" t="s">
        <v>208</v>
      </c>
      <c r="D88" s="38" t="s">
        <v>208</v>
      </c>
      <c r="E88" s="38" t="s">
        <v>2941</v>
      </c>
      <c r="F88" s="38" t="s">
        <v>208</v>
      </c>
      <c r="G88" s="38" t="s">
        <v>208</v>
      </c>
      <c r="H88" s="38" t="s">
        <v>208</v>
      </c>
      <c r="I88" s="38" t="s">
        <v>2942</v>
      </c>
      <c r="J88" s="38" t="s">
        <v>2942</v>
      </c>
      <c r="K88" s="38" t="s">
        <v>208</v>
      </c>
      <c r="L88" s="39">
        <v>871.36</v>
      </c>
      <c r="M88" s="39" t="s">
        <v>208</v>
      </c>
      <c r="N88" s="39">
        <v>-197845.02</v>
      </c>
    </row>
    <row r="89" spans="1:15" x14ac:dyDescent="0.25">
      <c r="A89" s="38" t="s">
        <v>1418</v>
      </c>
      <c r="B89" s="38" t="s">
        <v>2943</v>
      </c>
      <c r="C89" s="38" t="s">
        <v>208</v>
      </c>
      <c r="D89" s="38" t="s">
        <v>208</v>
      </c>
      <c r="E89" s="38" t="s">
        <v>2552</v>
      </c>
      <c r="F89" s="40">
        <v>3453</v>
      </c>
      <c r="G89" s="38" t="s">
        <v>208</v>
      </c>
      <c r="H89" s="38" t="s">
        <v>208</v>
      </c>
      <c r="I89" s="38" t="s">
        <v>2944</v>
      </c>
      <c r="J89" s="38" t="s">
        <v>2944</v>
      </c>
      <c r="K89" s="38" t="s">
        <v>208</v>
      </c>
      <c r="L89" s="39" t="s">
        <v>208</v>
      </c>
      <c r="M89" s="39">
        <v>3025.59</v>
      </c>
      <c r="N89" s="39">
        <v>-200870.61</v>
      </c>
    </row>
    <row r="90" spans="1:15" x14ac:dyDescent="0.25">
      <c r="A90" s="38" t="s">
        <v>1418</v>
      </c>
      <c r="B90" s="38" t="s">
        <v>2945</v>
      </c>
      <c r="C90" s="38" t="s">
        <v>208</v>
      </c>
      <c r="D90" s="38" t="s">
        <v>208</v>
      </c>
      <c r="E90" s="38" t="s">
        <v>2555</v>
      </c>
      <c r="F90" s="40">
        <v>3454</v>
      </c>
      <c r="G90" s="38" t="s">
        <v>208</v>
      </c>
      <c r="H90" s="38" t="s">
        <v>208</v>
      </c>
      <c r="I90" s="38" t="s">
        <v>2946</v>
      </c>
      <c r="J90" s="38" t="s">
        <v>2946</v>
      </c>
      <c r="K90" s="38" t="s">
        <v>208</v>
      </c>
      <c r="L90" s="39" t="s">
        <v>208</v>
      </c>
      <c r="M90" s="39">
        <v>871.36</v>
      </c>
      <c r="N90" s="39">
        <v>-201741.97</v>
      </c>
    </row>
    <row r="91" spans="1:15" x14ac:dyDescent="0.25">
      <c r="A91" s="38" t="s">
        <v>1438</v>
      </c>
      <c r="B91" s="38" t="s">
        <v>2947</v>
      </c>
      <c r="C91" s="38" t="s">
        <v>208</v>
      </c>
      <c r="D91" s="38" t="s">
        <v>208</v>
      </c>
      <c r="E91" s="38" t="s">
        <v>2568</v>
      </c>
      <c r="F91" s="40">
        <v>3455</v>
      </c>
      <c r="G91" s="38" t="s">
        <v>208</v>
      </c>
      <c r="H91" s="38" t="s">
        <v>208</v>
      </c>
      <c r="I91" s="38" t="s">
        <v>2948</v>
      </c>
      <c r="J91" s="38" t="s">
        <v>2948</v>
      </c>
      <c r="K91" s="38" t="s">
        <v>208</v>
      </c>
      <c r="L91" s="39" t="s">
        <v>208</v>
      </c>
      <c r="M91" s="39">
        <v>4519.45</v>
      </c>
      <c r="N91" s="39">
        <v>-206261.42</v>
      </c>
    </row>
    <row r="92" spans="1:15" x14ac:dyDescent="0.25">
      <c r="A92" s="38" t="s">
        <v>208</v>
      </c>
      <c r="B92" s="38" t="s">
        <v>208</v>
      </c>
      <c r="C92" s="38" t="s">
        <v>208</v>
      </c>
      <c r="D92" s="38" t="s">
        <v>208</v>
      </c>
      <c r="E92" s="38" t="s">
        <v>208</v>
      </c>
      <c r="F92" s="38" t="s">
        <v>208</v>
      </c>
      <c r="G92" s="38" t="s">
        <v>208</v>
      </c>
      <c r="H92" s="38" t="s">
        <v>1513</v>
      </c>
      <c r="I92" s="38" t="s">
        <v>208</v>
      </c>
      <c r="J92" s="38" t="s">
        <v>208</v>
      </c>
      <c r="K92" s="38" t="s">
        <v>208</v>
      </c>
      <c r="L92" s="39">
        <v>871.36</v>
      </c>
      <c r="M92" s="39">
        <v>61305.64</v>
      </c>
      <c r="N92" s="39">
        <v>-206261.42</v>
      </c>
      <c r="O92" s="41">
        <f>+M92-L92</f>
        <v>60434.28</v>
      </c>
    </row>
    <row r="93" spans="1:15" x14ac:dyDescent="0.25">
      <c r="A93" s="38" t="s">
        <v>1514</v>
      </c>
      <c r="B93" s="38" t="s">
        <v>2949</v>
      </c>
      <c r="C93" s="38" t="s">
        <v>208</v>
      </c>
      <c r="D93" s="38" t="s">
        <v>208</v>
      </c>
      <c r="E93" s="38" t="s">
        <v>2571</v>
      </c>
      <c r="F93" s="40">
        <v>3458</v>
      </c>
      <c r="G93" s="38" t="s">
        <v>208</v>
      </c>
      <c r="H93" s="38" t="s">
        <v>208</v>
      </c>
      <c r="I93" s="38" t="s">
        <v>2950</v>
      </c>
      <c r="J93" s="38" t="s">
        <v>2950</v>
      </c>
      <c r="K93" s="38" t="s">
        <v>208</v>
      </c>
      <c r="L93" s="39" t="s">
        <v>208</v>
      </c>
      <c r="M93" s="39">
        <v>4457.1099999999997</v>
      </c>
      <c r="N93" s="39">
        <v>-210718.53</v>
      </c>
    </row>
    <row r="94" spans="1:15" x14ac:dyDescent="0.25">
      <c r="A94" s="38" t="s">
        <v>1514</v>
      </c>
      <c r="B94" s="38" t="s">
        <v>2951</v>
      </c>
      <c r="C94" s="38" t="s">
        <v>208</v>
      </c>
      <c r="D94" s="38" t="s">
        <v>208</v>
      </c>
      <c r="E94" s="38" t="s">
        <v>2952</v>
      </c>
      <c r="F94" s="40">
        <v>210</v>
      </c>
      <c r="G94" s="38" t="s">
        <v>208</v>
      </c>
      <c r="H94" s="38" t="s">
        <v>208</v>
      </c>
      <c r="I94" s="38" t="s">
        <v>2953</v>
      </c>
      <c r="J94" s="38" t="s">
        <v>2953</v>
      </c>
      <c r="K94" s="38" t="s">
        <v>208</v>
      </c>
      <c r="L94" s="39">
        <v>66.67</v>
      </c>
      <c r="M94" s="39" t="s">
        <v>208</v>
      </c>
      <c r="N94" s="39">
        <v>-210651.87</v>
      </c>
    </row>
    <row r="95" spans="1:15" x14ac:dyDescent="0.25">
      <c r="A95" s="38" t="s">
        <v>1592</v>
      </c>
      <c r="B95" s="38" t="s">
        <v>2954</v>
      </c>
      <c r="C95" s="38" t="s">
        <v>208</v>
      </c>
      <c r="D95" s="38" t="s">
        <v>208</v>
      </c>
      <c r="E95" s="38" t="s">
        <v>2574</v>
      </c>
      <c r="F95" s="40">
        <v>3456</v>
      </c>
      <c r="G95" s="38" t="s">
        <v>208</v>
      </c>
      <c r="H95" s="38" t="s">
        <v>208</v>
      </c>
      <c r="I95" s="38" t="s">
        <v>2955</v>
      </c>
      <c r="J95" s="38" t="s">
        <v>2955</v>
      </c>
      <c r="K95" s="38" t="s">
        <v>208</v>
      </c>
      <c r="L95" s="39" t="s">
        <v>208</v>
      </c>
      <c r="M95" s="39">
        <v>2907.75</v>
      </c>
      <c r="N95" s="39">
        <v>-213559.62</v>
      </c>
    </row>
    <row r="96" spans="1:15" x14ac:dyDescent="0.25">
      <c r="A96" s="38" t="s">
        <v>1592</v>
      </c>
      <c r="B96" s="38" t="s">
        <v>2956</v>
      </c>
      <c r="C96" s="38" t="s">
        <v>208</v>
      </c>
      <c r="D96" s="38" t="s">
        <v>208</v>
      </c>
      <c r="E96" s="38" t="s">
        <v>2589</v>
      </c>
      <c r="F96" s="40">
        <v>3459</v>
      </c>
      <c r="G96" s="38" t="s">
        <v>208</v>
      </c>
      <c r="H96" s="38" t="s">
        <v>208</v>
      </c>
      <c r="I96" s="38" t="s">
        <v>2957</v>
      </c>
      <c r="J96" s="38" t="s">
        <v>2957</v>
      </c>
      <c r="K96" s="38" t="s">
        <v>208</v>
      </c>
      <c r="L96" s="39" t="s">
        <v>208</v>
      </c>
      <c r="M96" s="39">
        <v>6482.47</v>
      </c>
      <c r="N96" s="39">
        <v>-220042.09</v>
      </c>
    </row>
    <row r="97" spans="1:14" x14ac:dyDescent="0.25">
      <c r="A97" s="38" t="s">
        <v>1602</v>
      </c>
      <c r="B97" s="38" t="s">
        <v>2958</v>
      </c>
      <c r="C97" s="38" t="s">
        <v>208</v>
      </c>
      <c r="D97" s="38" t="s">
        <v>208</v>
      </c>
      <c r="E97" s="38" t="s">
        <v>2598</v>
      </c>
      <c r="F97" s="40">
        <v>3460</v>
      </c>
      <c r="G97" s="38" t="s">
        <v>208</v>
      </c>
      <c r="H97" s="38" t="s">
        <v>208</v>
      </c>
      <c r="I97" s="38" t="s">
        <v>2959</v>
      </c>
      <c r="J97" s="38" t="s">
        <v>2959</v>
      </c>
      <c r="K97" s="38" t="s">
        <v>208</v>
      </c>
      <c r="L97" s="39" t="s">
        <v>208</v>
      </c>
      <c r="M97" s="39">
        <v>4055.28</v>
      </c>
      <c r="N97" s="39">
        <v>-224097.37</v>
      </c>
    </row>
    <row r="98" spans="1:14" x14ac:dyDescent="0.25">
      <c r="A98" s="38" t="s">
        <v>1602</v>
      </c>
      <c r="B98" s="38" t="s">
        <v>2960</v>
      </c>
      <c r="C98" s="38" t="s">
        <v>208</v>
      </c>
      <c r="D98" s="38" t="s">
        <v>208</v>
      </c>
      <c r="E98" s="38" t="s">
        <v>2961</v>
      </c>
      <c r="F98" s="40">
        <v>3461</v>
      </c>
      <c r="G98" s="38" t="s">
        <v>208</v>
      </c>
      <c r="H98" s="38" t="s">
        <v>208</v>
      </c>
      <c r="I98" s="38" t="s">
        <v>2962</v>
      </c>
      <c r="J98" s="38" t="s">
        <v>2962</v>
      </c>
      <c r="K98" s="38" t="s">
        <v>208</v>
      </c>
      <c r="L98" s="39" t="s">
        <v>208</v>
      </c>
      <c r="M98" s="39">
        <v>0.01</v>
      </c>
      <c r="N98" s="39">
        <v>-224097.38</v>
      </c>
    </row>
    <row r="99" spans="1:14" x14ac:dyDescent="0.25">
      <c r="A99" s="38" t="s">
        <v>1602</v>
      </c>
      <c r="B99" s="38" t="s">
        <v>2963</v>
      </c>
      <c r="C99" s="38" t="s">
        <v>208</v>
      </c>
      <c r="D99" s="38" t="s">
        <v>208</v>
      </c>
      <c r="E99" s="38" t="s">
        <v>2601</v>
      </c>
      <c r="F99" s="40">
        <v>3462</v>
      </c>
      <c r="G99" s="38" t="s">
        <v>208</v>
      </c>
      <c r="H99" s="38" t="s">
        <v>208</v>
      </c>
      <c r="I99" s="38" t="s">
        <v>2964</v>
      </c>
      <c r="J99" s="38" t="s">
        <v>2964</v>
      </c>
      <c r="K99" s="38" t="s">
        <v>208</v>
      </c>
      <c r="L99" s="39" t="s">
        <v>208</v>
      </c>
      <c r="M99" s="39">
        <v>2418.7600000000002</v>
      </c>
      <c r="N99" s="39">
        <v>-226516.14</v>
      </c>
    </row>
    <row r="100" spans="1:14" x14ac:dyDescent="0.25">
      <c r="A100" s="38" t="s">
        <v>1602</v>
      </c>
      <c r="B100" s="38" t="s">
        <v>2965</v>
      </c>
      <c r="C100" s="38" t="s">
        <v>208</v>
      </c>
      <c r="D100" s="38" t="s">
        <v>208</v>
      </c>
      <c r="E100" s="38" t="s">
        <v>2966</v>
      </c>
      <c r="F100" s="38" t="s">
        <v>208</v>
      </c>
      <c r="G100" s="38" t="s">
        <v>208</v>
      </c>
      <c r="H100" s="38" t="s">
        <v>208</v>
      </c>
      <c r="I100" s="38" t="s">
        <v>2967</v>
      </c>
      <c r="J100" s="38" t="s">
        <v>2967</v>
      </c>
      <c r="K100" s="38" t="s">
        <v>208</v>
      </c>
      <c r="L100" s="39">
        <v>0.01</v>
      </c>
      <c r="M100" s="39" t="s">
        <v>208</v>
      </c>
      <c r="N100" s="39">
        <v>-226516.13</v>
      </c>
    </row>
    <row r="101" spans="1:14" x14ac:dyDescent="0.25">
      <c r="A101" s="38" t="s">
        <v>1616</v>
      </c>
      <c r="B101" s="38" t="s">
        <v>2968</v>
      </c>
      <c r="C101" s="38" t="s">
        <v>208</v>
      </c>
      <c r="D101" s="38" t="s">
        <v>208</v>
      </c>
      <c r="E101" s="38" t="s">
        <v>2577</v>
      </c>
      <c r="F101" s="40">
        <v>3463</v>
      </c>
      <c r="G101" s="38" t="s">
        <v>208</v>
      </c>
      <c r="H101" s="38" t="s">
        <v>208</v>
      </c>
      <c r="I101" s="38" t="s">
        <v>2969</v>
      </c>
      <c r="J101" s="38" t="s">
        <v>2969</v>
      </c>
      <c r="K101" s="38" t="s">
        <v>208</v>
      </c>
      <c r="L101" s="39" t="s">
        <v>208</v>
      </c>
      <c r="M101" s="39">
        <v>1773.3</v>
      </c>
      <c r="N101" s="39">
        <v>-228289.43</v>
      </c>
    </row>
    <row r="102" spans="1:14" x14ac:dyDescent="0.25">
      <c r="A102" s="38" t="s">
        <v>1616</v>
      </c>
      <c r="B102" s="38" t="s">
        <v>2970</v>
      </c>
      <c r="C102" s="38" t="s">
        <v>208</v>
      </c>
      <c r="D102" s="38" t="s">
        <v>208</v>
      </c>
      <c r="E102" s="38" t="s">
        <v>2580</v>
      </c>
      <c r="F102" s="40">
        <v>3464</v>
      </c>
      <c r="G102" s="38" t="s">
        <v>208</v>
      </c>
      <c r="H102" s="38" t="s">
        <v>208</v>
      </c>
      <c r="I102" s="38" t="s">
        <v>2971</v>
      </c>
      <c r="J102" s="38" t="s">
        <v>2971</v>
      </c>
      <c r="K102" s="38" t="s">
        <v>208</v>
      </c>
      <c r="L102" s="39" t="s">
        <v>208</v>
      </c>
      <c r="M102" s="39">
        <v>2021.23</v>
      </c>
      <c r="N102" s="39">
        <v>-230310.66</v>
      </c>
    </row>
    <row r="103" spans="1:14" x14ac:dyDescent="0.25">
      <c r="A103" s="38" t="s">
        <v>1616</v>
      </c>
      <c r="B103" s="38" t="s">
        <v>2972</v>
      </c>
      <c r="C103" s="38" t="s">
        <v>208</v>
      </c>
      <c r="D103" s="38" t="s">
        <v>208</v>
      </c>
      <c r="E103" s="38" t="s">
        <v>2592</v>
      </c>
      <c r="F103" s="40">
        <v>3465</v>
      </c>
      <c r="G103" s="38" t="s">
        <v>208</v>
      </c>
      <c r="H103" s="38" t="s">
        <v>208</v>
      </c>
      <c r="I103" s="38" t="s">
        <v>2973</v>
      </c>
      <c r="J103" s="38" t="s">
        <v>2973</v>
      </c>
      <c r="K103" s="38" t="s">
        <v>208</v>
      </c>
      <c r="L103" s="39" t="s">
        <v>208</v>
      </c>
      <c r="M103" s="39">
        <v>2156.5100000000002</v>
      </c>
      <c r="N103" s="39">
        <v>-232467.17</v>
      </c>
    </row>
    <row r="104" spans="1:14" x14ac:dyDescent="0.25">
      <c r="A104" s="38" t="s">
        <v>1616</v>
      </c>
      <c r="B104" s="38" t="s">
        <v>2974</v>
      </c>
      <c r="C104" s="38" t="s">
        <v>208</v>
      </c>
      <c r="D104" s="38" t="s">
        <v>208</v>
      </c>
      <c r="E104" s="38" t="s">
        <v>2975</v>
      </c>
      <c r="F104" s="40">
        <v>3466</v>
      </c>
      <c r="G104" s="38" t="s">
        <v>208</v>
      </c>
      <c r="H104" s="38" t="s">
        <v>208</v>
      </c>
      <c r="I104" s="38" t="s">
        <v>2976</v>
      </c>
      <c r="J104" s="38" t="s">
        <v>2976</v>
      </c>
      <c r="K104" s="38" t="s">
        <v>208</v>
      </c>
      <c r="L104" s="39" t="s">
        <v>208</v>
      </c>
      <c r="M104" s="39">
        <v>3285.26</v>
      </c>
      <c r="N104" s="39">
        <v>-235752.43</v>
      </c>
    </row>
    <row r="105" spans="1:14" x14ac:dyDescent="0.25">
      <c r="A105" s="38" t="s">
        <v>1616</v>
      </c>
      <c r="B105" s="38" t="s">
        <v>2977</v>
      </c>
      <c r="C105" s="38" t="s">
        <v>208</v>
      </c>
      <c r="D105" s="38" t="s">
        <v>208</v>
      </c>
      <c r="E105" s="38" t="s">
        <v>2583</v>
      </c>
      <c r="F105" s="40">
        <v>3468</v>
      </c>
      <c r="G105" s="38" t="s">
        <v>208</v>
      </c>
      <c r="H105" s="38" t="s">
        <v>208</v>
      </c>
      <c r="I105" s="38" t="s">
        <v>2978</v>
      </c>
      <c r="J105" s="38" t="s">
        <v>2978</v>
      </c>
      <c r="K105" s="38" t="s">
        <v>208</v>
      </c>
      <c r="L105" s="39" t="s">
        <v>208</v>
      </c>
      <c r="M105" s="39">
        <v>553.13</v>
      </c>
      <c r="N105" s="39">
        <v>-236305.56</v>
      </c>
    </row>
    <row r="106" spans="1:14" x14ac:dyDescent="0.25">
      <c r="A106" s="38" t="s">
        <v>1616</v>
      </c>
      <c r="B106" s="38" t="s">
        <v>2979</v>
      </c>
      <c r="C106" s="38" t="s">
        <v>208</v>
      </c>
      <c r="D106" s="38" t="s">
        <v>208</v>
      </c>
      <c r="E106" s="38" t="s">
        <v>2980</v>
      </c>
      <c r="F106" s="38" t="s">
        <v>208</v>
      </c>
      <c r="G106" s="38" t="s">
        <v>208</v>
      </c>
      <c r="H106" s="38" t="s">
        <v>208</v>
      </c>
      <c r="I106" s="38" t="s">
        <v>2981</v>
      </c>
      <c r="J106" s="38" t="s">
        <v>2981</v>
      </c>
      <c r="K106" s="38" t="s">
        <v>208</v>
      </c>
      <c r="L106" s="39">
        <v>3285.26</v>
      </c>
      <c r="M106" s="39" t="s">
        <v>208</v>
      </c>
      <c r="N106" s="39">
        <v>-233020.3</v>
      </c>
    </row>
    <row r="107" spans="1:14" x14ac:dyDescent="0.25">
      <c r="A107" s="38" t="s">
        <v>1616</v>
      </c>
      <c r="B107" s="38" t="s">
        <v>2982</v>
      </c>
      <c r="C107" s="38" t="s">
        <v>208</v>
      </c>
      <c r="D107" s="38" t="s">
        <v>208</v>
      </c>
      <c r="E107" s="38" t="s">
        <v>2586</v>
      </c>
      <c r="F107" s="40">
        <v>3467</v>
      </c>
      <c r="G107" s="38" t="s">
        <v>208</v>
      </c>
      <c r="H107" s="38" t="s">
        <v>208</v>
      </c>
      <c r="I107" s="38" t="s">
        <v>2983</v>
      </c>
      <c r="J107" s="38" t="s">
        <v>2983</v>
      </c>
      <c r="K107" s="38" t="s">
        <v>208</v>
      </c>
      <c r="L107" s="39" t="s">
        <v>208</v>
      </c>
      <c r="M107" s="39">
        <v>3285.26</v>
      </c>
      <c r="N107" s="39">
        <v>-236305.56</v>
      </c>
    </row>
    <row r="108" spans="1:14" x14ac:dyDescent="0.25">
      <c r="A108" s="38" t="s">
        <v>1703</v>
      </c>
      <c r="B108" s="38" t="s">
        <v>2984</v>
      </c>
      <c r="C108" s="38" t="s">
        <v>208</v>
      </c>
      <c r="D108" s="38" t="s">
        <v>208</v>
      </c>
      <c r="E108" s="38" t="s">
        <v>2985</v>
      </c>
      <c r="F108" s="40">
        <v>209</v>
      </c>
      <c r="G108" s="38" t="s">
        <v>208</v>
      </c>
      <c r="H108" s="38" t="s">
        <v>208</v>
      </c>
      <c r="I108" s="38" t="s">
        <v>2986</v>
      </c>
      <c r="J108" s="38" t="s">
        <v>2986</v>
      </c>
      <c r="K108" s="38" t="s">
        <v>208</v>
      </c>
      <c r="L108" s="39">
        <v>33.299999999999997</v>
      </c>
      <c r="M108" s="39" t="s">
        <v>208</v>
      </c>
      <c r="N108" s="39">
        <v>-236272.26</v>
      </c>
    </row>
    <row r="109" spans="1:14" x14ac:dyDescent="0.25">
      <c r="A109" s="38" t="s">
        <v>1707</v>
      </c>
      <c r="B109" s="38" t="s">
        <v>2987</v>
      </c>
      <c r="C109" s="38" t="s">
        <v>208</v>
      </c>
      <c r="D109" s="38" t="s">
        <v>208</v>
      </c>
      <c r="E109" s="38" t="s">
        <v>2604</v>
      </c>
      <c r="F109" s="40">
        <v>3469</v>
      </c>
      <c r="G109" s="38" t="s">
        <v>208</v>
      </c>
      <c r="H109" s="38" t="s">
        <v>208</v>
      </c>
      <c r="I109" s="38" t="s">
        <v>2988</v>
      </c>
      <c r="J109" s="38" t="s">
        <v>2988</v>
      </c>
      <c r="K109" s="38" t="s">
        <v>208</v>
      </c>
      <c r="L109" s="39" t="s">
        <v>208</v>
      </c>
      <c r="M109" s="39">
        <v>1293.19</v>
      </c>
      <c r="N109" s="39">
        <v>-237565.45</v>
      </c>
    </row>
    <row r="110" spans="1:14" x14ac:dyDescent="0.25">
      <c r="A110" s="38" t="s">
        <v>1707</v>
      </c>
      <c r="B110" s="38" t="s">
        <v>2989</v>
      </c>
      <c r="C110" s="38" t="s">
        <v>208</v>
      </c>
      <c r="D110" s="38" t="s">
        <v>208</v>
      </c>
      <c r="E110" s="38" t="s">
        <v>2607</v>
      </c>
      <c r="F110" s="40">
        <v>3470</v>
      </c>
      <c r="G110" s="38" t="s">
        <v>208</v>
      </c>
      <c r="H110" s="38" t="s">
        <v>208</v>
      </c>
      <c r="I110" s="38" t="s">
        <v>2990</v>
      </c>
      <c r="J110" s="38" t="s">
        <v>2990</v>
      </c>
      <c r="K110" s="38" t="s">
        <v>208</v>
      </c>
      <c r="L110" s="39" t="s">
        <v>208</v>
      </c>
      <c r="M110" s="39">
        <v>1116.94</v>
      </c>
      <c r="N110" s="39">
        <v>-238682.39</v>
      </c>
    </row>
    <row r="111" spans="1:14" x14ac:dyDescent="0.25">
      <c r="A111" s="38" t="s">
        <v>1745</v>
      </c>
      <c r="B111" s="38" t="s">
        <v>2991</v>
      </c>
      <c r="C111" s="38" t="s">
        <v>208</v>
      </c>
      <c r="D111" s="38" t="s">
        <v>208</v>
      </c>
      <c r="E111" s="38" t="s">
        <v>2619</v>
      </c>
      <c r="F111" s="40">
        <v>3471</v>
      </c>
      <c r="G111" s="38" t="s">
        <v>208</v>
      </c>
      <c r="H111" s="38" t="s">
        <v>208</v>
      </c>
      <c r="I111" s="38" t="s">
        <v>2992</v>
      </c>
      <c r="J111" s="38" t="s">
        <v>2992</v>
      </c>
      <c r="K111" s="38" t="s">
        <v>208</v>
      </c>
      <c r="L111" s="39" t="s">
        <v>208</v>
      </c>
      <c r="M111" s="39">
        <v>5788.39</v>
      </c>
      <c r="N111" s="39">
        <v>-244470.78</v>
      </c>
    </row>
    <row r="112" spans="1:14" x14ac:dyDescent="0.25">
      <c r="A112" s="38" t="s">
        <v>1745</v>
      </c>
      <c r="B112" s="38" t="s">
        <v>2993</v>
      </c>
      <c r="C112" s="38" t="s">
        <v>208</v>
      </c>
      <c r="D112" s="38" t="s">
        <v>208</v>
      </c>
      <c r="E112" s="38" t="s">
        <v>2622</v>
      </c>
      <c r="F112" s="40">
        <v>3472</v>
      </c>
      <c r="G112" s="38" t="s">
        <v>208</v>
      </c>
      <c r="H112" s="38" t="s">
        <v>208</v>
      </c>
      <c r="I112" s="38" t="s">
        <v>2994</v>
      </c>
      <c r="J112" s="38" t="s">
        <v>2994</v>
      </c>
      <c r="K112" s="38" t="s">
        <v>208</v>
      </c>
      <c r="L112" s="39" t="s">
        <v>208</v>
      </c>
      <c r="M112" s="39">
        <v>5221.6000000000004</v>
      </c>
      <c r="N112" s="39">
        <v>-249692.38</v>
      </c>
    </row>
    <row r="113" spans="1:15" x14ac:dyDescent="0.25">
      <c r="A113" s="38" t="s">
        <v>1745</v>
      </c>
      <c r="B113" s="38" t="s">
        <v>2995</v>
      </c>
      <c r="C113" s="38" t="s">
        <v>208</v>
      </c>
      <c r="D113" s="38" t="s">
        <v>208</v>
      </c>
      <c r="E113" s="38" t="s">
        <v>2610</v>
      </c>
      <c r="F113" s="40">
        <v>3473</v>
      </c>
      <c r="G113" s="38" t="s">
        <v>208</v>
      </c>
      <c r="H113" s="38" t="s">
        <v>208</v>
      </c>
      <c r="I113" s="38" t="s">
        <v>2996</v>
      </c>
      <c r="J113" s="38" t="s">
        <v>2996</v>
      </c>
      <c r="K113" s="38" t="s">
        <v>208</v>
      </c>
      <c r="L113" s="39" t="s">
        <v>208</v>
      </c>
      <c r="M113" s="39">
        <v>2414.5100000000002</v>
      </c>
      <c r="N113" s="39">
        <v>-252106.89</v>
      </c>
    </row>
    <row r="114" spans="1:15" x14ac:dyDescent="0.25">
      <c r="A114" s="38" t="s">
        <v>1745</v>
      </c>
      <c r="B114" s="38" t="s">
        <v>2997</v>
      </c>
      <c r="C114" s="38" t="s">
        <v>208</v>
      </c>
      <c r="D114" s="38" t="s">
        <v>208</v>
      </c>
      <c r="E114" s="38" t="s">
        <v>2998</v>
      </c>
      <c r="F114" s="40">
        <v>3474</v>
      </c>
      <c r="G114" s="38" t="s">
        <v>208</v>
      </c>
      <c r="H114" s="38" t="s">
        <v>208</v>
      </c>
      <c r="I114" s="38" t="s">
        <v>2999</v>
      </c>
      <c r="J114" s="38" t="s">
        <v>2999</v>
      </c>
      <c r="K114" s="38" t="s">
        <v>208</v>
      </c>
      <c r="L114" s="39" t="s">
        <v>208</v>
      </c>
      <c r="M114" s="39">
        <v>0.01</v>
      </c>
      <c r="N114" s="39">
        <v>-252106.9</v>
      </c>
    </row>
    <row r="115" spans="1:15" x14ac:dyDescent="0.25">
      <c r="A115" s="38" t="s">
        <v>1745</v>
      </c>
      <c r="B115" s="38" t="s">
        <v>3000</v>
      </c>
      <c r="C115" s="38" t="s">
        <v>208</v>
      </c>
      <c r="D115" s="38" t="s">
        <v>208</v>
      </c>
      <c r="E115" s="38" t="s">
        <v>3001</v>
      </c>
      <c r="F115" s="38" t="s">
        <v>208</v>
      </c>
      <c r="G115" s="38" t="s">
        <v>208</v>
      </c>
      <c r="H115" s="38" t="s">
        <v>208</v>
      </c>
      <c r="I115" s="38" t="s">
        <v>3002</v>
      </c>
      <c r="J115" s="38" t="s">
        <v>3002</v>
      </c>
      <c r="K115" s="38" t="s">
        <v>208</v>
      </c>
      <c r="L115" s="39">
        <v>0.01</v>
      </c>
      <c r="M115" s="39" t="s">
        <v>208</v>
      </c>
      <c r="N115" s="39">
        <v>-252106.89</v>
      </c>
    </row>
    <row r="116" spans="1:15" x14ac:dyDescent="0.25">
      <c r="A116" s="38" t="s">
        <v>1745</v>
      </c>
      <c r="B116" s="38" t="s">
        <v>3003</v>
      </c>
      <c r="C116" s="38" t="s">
        <v>208</v>
      </c>
      <c r="D116" s="38" t="s">
        <v>208</v>
      </c>
      <c r="E116" s="38" t="s">
        <v>2613</v>
      </c>
      <c r="F116" s="40">
        <v>3475</v>
      </c>
      <c r="G116" s="38" t="s">
        <v>208</v>
      </c>
      <c r="H116" s="38" t="s">
        <v>208</v>
      </c>
      <c r="I116" s="38" t="s">
        <v>3004</v>
      </c>
      <c r="J116" s="38" t="s">
        <v>3004</v>
      </c>
      <c r="K116" s="38" t="s">
        <v>208</v>
      </c>
      <c r="L116" s="39" t="s">
        <v>208</v>
      </c>
      <c r="M116" s="39">
        <v>966.65</v>
      </c>
      <c r="N116" s="39">
        <v>-253073.54</v>
      </c>
    </row>
    <row r="117" spans="1:15" x14ac:dyDescent="0.25">
      <c r="A117" s="38" t="s">
        <v>1745</v>
      </c>
      <c r="B117" s="38" t="s">
        <v>3005</v>
      </c>
      <c r="C117" s="38" t="s">
        <v>208</v>
      </c>
      <c r="D117" s="38" t="s">
        <v>208</v>
      </c>
      <c r="E117" s="38" t="s">
        <v>3006</v>
      </c>
      <c r="F117" s="40">
        <v>3477</v>
      </c>
      <c r="G117" s="38" t="s">
        <v>208</v>
      </c>
      <c r="H117" s="38" t="s">
        <v>208</v>
      </c>
      <c r="I117" s="38" t="s">
        <v>3007</v>
      </c>
      <c r="J117" s="38" t="s">
        <v>3007</v>
      </c>
      <c r="K117" s="38" t="s">
        <v>208</v>
      </c>
      <c r="L117" s="39" t="s">
        <v>208</v>
      </c>
      <c r="M117" s="39">
        <v>4212.3500000000004</v>
      </c>
      <c r="N117" s="39">
        <v>-257285.89</v>
      </c>
    </row>
    <row r="118" spans="1:15" x14ac:dyDescent="0.25">
      <c r="A118" s="38" t="s">
        <v>1797</v>
      </c>
      <c r="B118" s="38" t="s">
        <v>3008</v>
      </c>
      <c r="C118" s="38" t="s">
        <v>208</v>
      </c>
      <c r="D118" s="38" t="s">
        <v>208</v>
      </c>
      <c r="E118" s="38" t="s">
        <v>2625</v>
      </c>
      <c r="F118" s="40">
        <v>3479</v>
      </c>
      <c r="G118" s="38" t="s">
        <v>208</v>
      </c>
      <c r="H118" s="38" t="s">
        <v>208</v>
      </c>
      <c r="I118" s="38" t="s">
        <v>3009</v>
      </c>
      <c r="J118" s="38" t="s">
        <v>3009</v>
      </c>
      <c r="K118" s="38" t="s">
        <v>208</v>
      </c>
      <c r="L118" s="39" t="s">
        <v>208</v>
      </c>
      <c r="M118" s="39">
        <v>4060.73</v>
      </c>
      <c r="N118" s="39">
        <v>-261346.62</v>
      </c>
    </row>
    <row r="119" spans="1:15" x14ac:dyDescent="0.25">
      <c r="A119" s="38" t="s">
        <v>1804</v>
      </c>
      <c r="B119" s="38" t="s">
        <v>3010</v>
      </c>
      <c r="C119" s="38" t="s">
        <v>208</v>
      </c>
      <c r="D119" s="38" t="s">
        <v>208</v>
      </c>
      <c r="E119" s="38" t="s">
        <v>2631</v>
      </c>
      <c r="F119" s="40">
        <v>3480</v>
      </c>
      <c r="G119" s="38" t="s">
        <v>208</v>
      </c>
      <c r="H119" s="38" t="s">
        <v>208</v>
      </c>
      <c r="I119" s="38" t="s">
        <v>3011</v>
      </c>
      <c r="J119" s="38" t="s">
        <v>3011</v>
      </c>
      <c r="K119" s="38" t="s">
        <v>208</v>
      </c>
      <c r="L119" s="39" t="s">
        <v>208</v>
      </c>
      <c r="M119" s="39">
        <v>1104.72</v>
      </c>
      <c r="N119" s="39">
        <v>-262451.34000000003</v>
      </c>
    </row>
    <row r="120" spans="1:15" x14ac:dyDescent="0.25">
      <c r="A120" s="38" t="s">
        <v>1804</v>
      </c>
      <c r="B120" s="38" t="s">
        <v>3012</v>
      </c>
      <c r="C120" s="38" t="s">
        <v>208</v>
      </c>
      <c r="D120" s="38" t="s">
        <v>208</v>
      </c>
      <c r="E120" s="38" t="s">
        <v>2628</v>
      </c>
      <c r="F120" s="40">
        <v>3481</v>
      </c>
      <c r="G120" s="38" t="s">
        <v>208</v>
      </c>
      <c r="H120" s="38" t="s">
        <v>208</v>
      </c>
      <c r="I120" s="38" t="s">
        <v>3013</v>
      </c>
      <c r="J120" s="38" t="s">
        <v>3013</v>
      </c>
      <c r="K120" s="38" t="s">
        <v>208</v>
      </c>
      <c r="L120" s="39" t="s">
        <v>208</v>
      </c>
      <c r="M120" s="39">
        <v>2088.14</v>
      </c>
      <c r="N120" s="39">
        <v>-264539.48</v>
      </c>
    </row>
    <row r="121" spans="1:15" x14ac:dyDescent="0.25">
      <c r="A121" s="38" t="s">
        <v>1825</v>
      </c>
      <c r="B121" s="38" t="s">
        <v>3014</v>
      </c>
      <c r="C121" s="38" t="s">
        <v>208</v>
      </c>
      <c r="D121" s="38" t="s">
        <v>208</v>
      </c>
      <c r="E121" s="38" t="s">
        <v>3015</v>
      </c>
      <c r="F121" s="40">
        <v>212</v>
      </c>
      <c r="G121" s="38" t="s">
        <v>208</v>
      </c>
      <c r="H121" s="38" t="s">
        <v>208</v>
      </c>
      <c r="I121" s="38" t="s">
        <v>3016</v>
      </c>
      <c r="J121" s="38" t="s">
        <v>3016</v>
      </c>
      <c r="K121" s="38" t="s">
        <v>208</v>
      </c>
      <c r="L121" s="39">
        <v>29.19</v>
      </c>
      <c r="M121" s="39" t="s">
        <v>208</v>
      </c>
      <c r="N121" s="39">
        <v>-264510.28999999998</v>
      </c>
    </row>
    <row r="122" spans="1:15" x14ac:dyDescent="0.25">
      <c r="A122" s="38" t="s">
        <v>1825</v>
      </c>
      <c r="B122" s="38" t="s">
        <v>3017</v>
      </c>
      <c r="C122" s="38" t="s">
        <v>208</v>
      </c>
      <c r="D122" s="38" t="s">
        <v>208</v>
      </c>
      <c r="E122" s="38" t="s">
        <v>3018</v>
      </c>
      <c r="F122" s="40">
        <v>216</v>
      </c>
      <c r="G122" s="38" t="s">
        <v>208</v>
      </c>
      <c r="H122" s="38" t="s">
        <v>208</v>
      </c>
      <c r="I122" s="38" t="s">
        <v>3019</v>
      </c>
      <c r="J122" s="38" t="s">
        <v>3019</v>
      </c>
      <c r="K122" s="38" t="s">
        <v>208</v>
      </c>
      <c r="L122" s="39">
        <v>44.65</v>
      </c>
      <c r="M122" s="39" t="s">
        <v>208</v>
      </c>
      <c r="N122" s="39">
        <v>-264465.64</v>
      </c>
    </row>
    <row r="123" spans="1:15" x14ac:dyDescent="0.25">
      <c r="A123" s="38" t="s">
        <v>1825</v>
      </c>
      <c r="B123" s="38" t="s">
        <v>3020</v>
      </c>
      <c r="C123" s="38" t="s">
        <v>208</v>
      </c>
      <c r="D123" s="38" t="s">
        <v>208</v>
      </c>
      <c r="E123" s="38" t="s">
        <v>3021</v>
      </c>
      <c r="F123" s="40">
        <v>217</v>
      </c>
      <c r="G123" s="38" t="s">
        <v>208</v>
      </c>
      <c r="H123" s="38" t="s">
        <v>208</v>
      </c>
      <c r="I123" s="38" t="s">
        <v>3022</v>
      </c>
      <c r="J123" s="38" t="s">
        <v>3022</v>
      </c>
      <c r="K123" s="38" t="s">
        <v>208</v>
      </c>
      <c r="L123" s="39">
        <v>150.93</v>
      </c>
      <c r="M123" s="39" t="s">
        <v>208</v>
      </c>
      <c r="N123" s="39">
        <v>-264314.71000000002</v>
      </c>
    </row>
    <row r="124" spans="1:15" x14ac:dyDescent="0.25">
      <c r="A124" s="38" t="s">
        <v>1825</v>
      </c>
      <c r="B124" s="38" t="s">
        <v>3023</v>
      </c>
      <c r="C124" s="38" t="s">
        <v>208</v>
      </c>
      <c r="D124" s="38" t="s">
        <v>208</v>
      </c>
      <c r="E124" s="38" t="s">
        <v>3024</v>
      </c>
      <c r="F124" s="40">
        <v>218</v>
      </c>
      <c r="G124" s="38" t="s">
        <v>208</v>
      </c>
      <c r="H124" s="38" t="s">
        <v>208</v>
      </c>
      <c r="I124" s="38" t="s">
        <v>3025</v>
      </c>
      <c r="J124" s="38" t="s">
        <v>3025</v>
      </c>
      <c r="K124" s="38" t="s">
        <v>208</v>
      </c>
      <c r="L124" s="39">
        <v>27.65</v>
      </c>
      <c r="M124" s="39" t="s">
        <v>208</v>
      </c>
      <c r="N124" s="39">
        <v>-264287.05</v>
      </c>
    </row>
    <row r="125" spans="1:15" x14ac:dyDescent="0.25">
      <c r="A125" s="38" t="s">
        <v>208</v>
      </c>
      <c r="B125" s="38" t="s">
        <v>208</v>
      </c>
      <c r="C125" s="38" t="s">
        <v>208</v>
      </c>
      <c r="D125" s="38" t="s">
        <v>208</v>
      </c>
      <c r="E125" s="38" t="s">
        <v>208</v>
      </c>
      <c r="F125" s="38" t="s">
        <v>208</v>
      </c>
      <c r="G125" s="38" t="s">
        <v>208</v>
      </c>
      <c r="H125" s="38" t="s">
        <v>1836</v>
      </c>
      <c r="I125" s="38" t="s">
        <v>208</v>
      </c>
      <c r="J125" s="38" t="s">
        <v>208</v>
      </c>
      <c r="K125" s="38" t="s">
        <v>208</v>
      </c>
      <c r="L125" s="39">
        <v>3637.67</v>
      </c>
      <c r="M125" s="39">
        <v>61663.3</v>
      </c>
      <c r="N125" s="39">
        <v>-264287.05</v>
      </c>
      <c r="O125" s="41">
        <f>+M125-L125</f>
        <v>58025.630000000005</v>
      </c>
    </row>
    <row r="126" spans="1:15" x14ac:dyDescent="0.25">
      <c r="A126" s="38" t="s">
        <v>1891</v>
      </c>
      <c r="B126" s="38" t="s">
        <v>3026</v>
      </c>
      <c r="C126" s="38" t="s">
        <v>208</v>
      </c>
      <c r="D126" s="38" t="s">
        <v>208</v>
      </c>
      <c r="E126" s="38" t="s">
        <v>2640</v>
      </c>
      <c r="F126" s="40">
        <v>3482</v>
      </c>
      <c r="G126" s="38" t="s">
        <v>208</v>
      </c>
      <c r="H126" s="38" t="s">
        <v>208</v>
      </c>
      <c r="I126" s="38" t="s">
        <v>3027</v>
      </c>
      <c r="J126" s="38" t="s">
        <v>3027</v>
      </c>
      <c r="K126" s="38" t="s">
        <v>208</v>
      </c>
      <c r="L126" s="39" t="s">
        <v>208</v>
      </c>
      <c r="M126" s="39">
        <v>2613.94</v>
      </c>
      <c r="N126" s="39">
        <v>-266900.99</v>
      </c>
    </row>
    <row r="127" spans="1:15" x14ac:dyDescent="0.25">
      <c r="A127" s="38" t="s">
        <v>1891</v>
      </c>
      <c r="B127" s="38" t="s">
        <v>3028</v>
      </c>
      <c r="C127" s="38" t="s">
        <v>208</v>
      </c>
      <c r="D127" s="38" t="s">
        <v>208</v>
      </c>
      <c r="E127" s="38" t="s">
        <v>2634</v>
      </c>
      <c r="F127" s="40">
        <v>3483</v>
      </c>
      <c r="G127" s="38" t="s">
        <v>208</v>
      </c>
      <c r="H127" s="38" t="s">
        <v>208</v>
      </c>
      <c r="I127" s="38" t="s">
        <v>3029</v>
      </c>
      <c r="J127" s="38" t="s">
        <v>3029</v>
      </c>
      <c r="K127" s="38" t="s">
        <v>208</v>
      </c>
      <c r="L127" s="39" t="s">
        <v>208</v>
      </c>
      <c r="M127" s="39">
        <v>1264.8499999999999</v>
      </c>
      <c r="N127" s="39">
        <v>-268165.84000000003</v>
      </c>
    </row>
    <row r="128" spans="1:15" x14ac:dyDescent="0.25">
      <c r="A128" s="38" t="s">
        <v>1902</v>
      </c>
      <c r="B128" s="38" t="s">
        <v>3030</v>
      </c>
      <c r="C128" s="38" t="s">
        <v>208</v>
      </c>
      <c r="D128" s="38" t="s">
        <v>208</v>
      </c>
      <c r="E128" s="38" t="s">
        <v>2668</v>
      </c>
      <c r="F128" s="40">
        <v>3485</v>
      </c>
      <c r="G128" s="38" t="s">
        <v>208</v>
      </c>
      <c r="H128" s="38" t="s">
        <v>208</v>
      </c>
      <c r="I128" s="38" t="s">
        <v>3031</v>
      </c>
      <c r="J128" s="38" t="s">
        <v>3031</v>
      </c>
      <c r="K128" s="38" t="s">
        <v>208</v>
      </c>
      <c r="L128" s="39" t="s">
        <v>208</v>
      </c>
      <c r="M128" s="39">
        <v>538.20000000000005</v>
      </c>
      <c r="N128" s="39">
        <v>-268704.03999999998</v>
      </c>
    </row>
    <row r="129" spans="1:14" x14ac:dyDescent="0.25">
      <c r="A129" s="38" t="s">
        <v>1916</v>
      </c>
      <c r="B129" s="38" t="s">
        <v>3032</v>
      </c>
      <c r="C129" s="38" t="s">
        <v>208</v>
      </c>
      <c r="D129" s="38" t="s">
        <v>208</v>
      </c>
      <c r="E129" s="38" t="s">
        <v>2650</v>
      </c>
      <c r="F129" s="40">
        <v>3486</v>
      </c>
      <c r="G129" s="38" t="s">
        <v>208</v>
      </c>
      <c r="H129" s="38" t="s">
        <v>208</v>
      </c>
      <c r="I129" s="38" t="s">
        <v>3033</v>
      </c>
      <c r="J129" s="38" t="s">
        <v>3033</v>
      </c>
      <c r="K129" s="38" t="s">
        <v>208</v>
      </c>
      <c r="L129" s="39" t="s">
        <v>208</v>
      </c>
      <c r="M129" s="39">
        <v>9332.08</v>
      </c>
      <c r="N129" s="39">
        <v>-278036.12</v>
      </c>
    </row>
    <row r="130" spans="1:14" x14ac:dyDescent="0.25">
      <c r="A130" s="38" t="s">
        <v>1939</v>
      </c>
      <c r="B130" s="38" t="s">
        <v>3034</v>
      </c>
      <c r="C130" s="38" t="s">
        <v>208</v>
      </c>
      <c r="D130" s="38" t="s">
        <v>208</v>
      </c>
      <c r="E130" s="38" t="s">
        <v>2643</v>
      </c>
      <c r="F130" s="40">
        <v>3487</v>
      </c>
      <c r="G130" s="38" t="s">
        <v>208</v>
      </c>
      <c r="H130" s="38" t="s">
        <v>208</v>
      </c>
      <c r="I130" s="38" t="s">
        <v>3035</v>
      </c>
      <c r="J130" s="38" t="s">
        <v>3035</v>
      </c>
      <c r="K130" s="38" t="s">
        <v>208</v>
      </c>
      <c r="L130" s="39" t="s">
        <v>208</v>
      </c>
      <c r="M130" s="39">
        <v>1294.43</v>
      </c>
      <c r="N130" s="39">
        <v>-279330.55</v>
      </c>
    </row>
    <row r="131" spans="1:14" x14ac:dyDescent="0.25">
      <c r="A131" s="38" t="s">
        <v>1939</v>
      </c>
      <c r="B131" s="38" t="s">
        <v>3036</v>
      </c>
      <c r="C131" s="38" t="s">
        <v>208</v>
      </c>
      <c r="D131" s="38" t="s">
        <v>208</v>
      </c>
      <c r="E131" s="38" t="s">
        <v>2646</v>
      </c>
      <c r="F131" s="40">
        <v>3488</v>
      </c>
      <c r="G131" s="38" t="s">
        <v>208</v>
      </c>
      <c r="H131" s="38" t="s">
        <v>208</v>
      </c>
      <c r="I131" s="38" t="s">
        <v>3037</v>
      </c>
      <c r="J131" s="38" t="s">
        <v>3037</v>
      </c>
      <c r="K131" s="38" t="s">
        <v>208</v>
      </c>
      <c r="L131" s="39" t="s">
        <v>208</v>
      </c>
      <c r="M131" s="39">
        <v>1971.58</v>
      </c>
      <c r="N131" s="39">
        <v>-281302.13</v>
      </c>
    </row>
    <row r="132" spans="1:14" x14ac:dyDescent="0.25">
      <c r="A132" s="38" t="s">
        <v>1972</v>
      </c>
      <c r="B132" s="38" t="s">
        <v>3038</v>
      </c>
      <c r="C132" s="38" t="s">
        <v>208</v>
      </c>
      <c r="D132" s="38" t="s">
        <v>208</v>
      </c>
      <c r="E132" s="38" t="s">
        <v>2665</v>
      </c>
      <c r="F132" s="40">
        <v>3489</v>
      </c>
      <c r="G132" s="38" t="s">
        <v>208</v>
      </c>
      <c r="H132" s="38" t="s">
        <v>208</v>
      </c>
      <c r="I132" s="38" t="s">
        <v>3039</v>
      </c>
      <c r="J132" s="38" t="s">
        <v>3039</v>
      </c>
      <c r="K132" s="38" t="s">
        <v>208</v>
      </c>
      <c r="L132" s="39" t="s">
        <v>208</v>
      </c>
      <c r="M132" s="39">
        <v>313.83999999999997</v>
      </c>
      <c r="N132" s="39">
        <v>-281615.96999999997</v>
      </c>
    </row>
    <row r="133" spans="1:14" x14ac:dyDescent="0.25">
      <c r="A133" s="38" t="s">
        <v>1972</v>
      </c>
      <c r="B133" s="38" t="s">
        <v>3040</v>
      </c>
      <c r="C133" s="38" t="s">
        <v>208</v>
      </c>
      <c r="D133" s="38" t="s">
        <v>208</v>
      </c>
      <c r="E133" s="38" t="s">
        <v>2659</v>
      </c>
      <c r="F133" s="40">
        <v>3490</v>
      </c>
      <c r="G133" s="38" t="s">
        <v>208</v>
      </c>
      <c r="H133" s="38" t="s">
        <v>208</v>
      </c>
      <c r="I133" s="38" t="s">
        <v>3041</v>
      </c>
      <c r="J133" s="38" t="s">
        <v>3041</v>
      </c>
      <c r="K133" s="38" t="s">
        <v>208</v>
      </c>
      <c r="L133" s="39" t="s">
        <v>208</v>
      </c>
      <c r="M133" s="39">
        <v>2486.2600000000002</v>
      </c>
      <c r="N133" s="39">
        <v>-284102.23</v>
      </c>
    </row>
    <row r="134" spans="1:14" x14ac:dyDescent="0.25">
      <c r="A134" s="38" t="s">
        <v>1972</v>
      </c>
      <c r="B134" s="38" t="s">
        <v>3042</v>
      </c>
      <c r="C134" s="38" t="s">
        <v>208</v>
      </c>
      <c r="D134" s="38" t="s">
        <v>208</v>
      </c>
      <c r="E134" s="38" t="s">
        <v>2662</v>
      </c>
      <c r="F134" s="40">
        <v>3491</v>
      </c>
      <c r="G134" s="38" t="s">
        <v>208</v>
      </c>
      <c r="H134" s="38" t="s">
        <v>208</v>
      </c>
      <c r="I134" s="38" t="s">
        <v>3043</v>
      </c>
      <c r="J134" s="38" t="s">
        <v>3043</v>
      </c>
      <c r="K134" s="38" t="s">
        <v>208</v>
      </c>
      <c r="L134" s="39" t="s">
        <v>208</v>
      </c>
      <c r="M134" s="39">
        <v>986.91</v>
      </c>
      <c r="N134" s="39">
        <v>-285089.14</v>
      </c>
    </row>
    <row r="135" spans="1:14" x14ac:dyDescent="0.25">
      <c r="A135" s="38" t="s">
        <v>1972</v>
      </c>
      <c r="B135" s="38" t="s">
        <v>3044</v>
      </c>
      <c r="C135" s="38" t="s">
        <v>208</v>
      </c>
      <c r="D135" s="38" t="s">
        <v>208</v>
      </c>
      <c r="E135" s="38" t="s">
        <v>2656</v>
      </c>
      <c r="F135" s="40">
        <v>3492</v>
      </c>
      <c r="G135" s="38" t="s">
        <v>208</v>
      </c>
      <c r="H135" s="38" t="s">
        <v>208</v>
      </c>
      <c r="I135" s="38" t="s">
        <v>3045</v>
      </c>
      <c r="J135" s="38" t="s">
        <v>3045</v>
      </c>
      <c r="K135" s="38" t="s">
        <v>208</v>
      </c>
      <c r="L135" s="39" t="s">
        <v>208</v>
      </c>
      <c r="M135" s="39">
        <v>3791.57</v>
      </c>
      <c r="N135" s="39">
        <v>-288880.71999999997</v>
      </c>
    </row>
    <row r="136" spans="1:14" x14ac:dyDescent="0.25">
      <c r="A136" s="38" t="s">
        <v>1972</v>
      </c>
      <c r="B136" s="38" t="s">
        <v>3046</v>
      </c>
      <c r="C136" s="38" t="s">
        <v>208</v>
      </c>
      <c r="D136" s="38" t="s">
        <v>208</v>
      </c>
      <c r="E136" s="38" t="s">
        <v>2653</v>
      </c>
      <c r="F136" s="40">
        <v>3493</v>
      </c>
      <c r="G136" s="38" t="s">
        <v>208</v>
      </c>
      <c r="H136" s="38" t="s">
        <v>208</v>
      </c>
      <c r="I136" s="38" t="s">
        <v>3047</v>
      </c>
      <c r="J136" s="38" t="s">
        <v>3047</v>
      </c>
      <c r="K136" s="38" t="s">
        <v>208</v>
      </c>
      <c r="L136" s="39" t="s">
        <v>208</v>
      </c>
      <c r="M136" s="39">
        <v>3731.34</v>
      </c>
      <c r="N136" s="39">
        <v>-292612.06</v>
      </c>
    </row>
    <row r="137" spans="1:14" x14ac:dyDescent="0.25">
      <c r="A137" s="38" t="s">
        <v>1985</v>
      </c>
      <c r="B137" s="38" t="s">
        <v>3048</v>
      </c>
      <c r="C137" s="38" t="s">
        <v>208</v>
      </c>
      <c r="D137" s="38" t="s">
        <v>208</v>
      </c>
      <c r="E137" s="38" t="s">
        <v>3049</v>
      </c>
      <c r="F137" s="40">
        <v>208</v>
      </c>
      <c r="G137" s="38" t="s">
        <v>208</v>
      </c>
      <c r="H137" s="38" t="s">
        <v>208</v>
      </c>
      <c r="I137" s="38" t="s">
        <v>3050</v>
      </c>
      <c r="J137" s="38" t="s">
        <v>3050</v>
      </c>
      <c r="K137" s="38" t="s">
        <v>208</v>
      </c>
      <c r="L137" s="39">
        <v>650.17999999999995</v>
      </c>
      <c r="M137" s="39" t="s">
        <v>208</v>
      </c>
      <c r="N137" s="39">
        <v>-291961.88</v>
      </c>
    </row>
    <row r="138" spans="1:14" x14ac:dyDescent="0.25">
      <c r="A138" s="38" t="s">
        <v>2001</v>
      </c>
      <c r="B138" s="38" t="s">
        <v>3051</v>
      </c>
      <c r="C138" s="38" t="s">
        <v>208</v>
      </c>
      <c r="D138" s="38" t="s">
        <v>208</v>
      </c>
      <c r="E138" s="38" t="s">
        <v>3052</v>
      </c>
      <c r="F138" s="40">
        <v>3494</v>
      </c>
      <c r="G138" s="38" t="s">
        <v>208</v>
      </c>
      <c r="H138" s="38" t="s">
        <v>208</v>
      </c>
      <c r="I138" s="38" t="s">
        <v>3053</v>
      </c>
      <c r="J138" s="38" t="s">
        <v>3053</v>
      </c>
      <c r="K138" s="38" t="s">
        <v>208</v>
      </c>
      <c r="L138" s="39" t="s">
        <v>208</v>
      </c>
      <c r="M138" s="39">
        <v>2428.42</v>
      </c>
      <c r="N138" s="39">
        <v>-294390.3</v>
      </c>
    </row>
    <row r="139" spans="1:14" x14ac:dyDescent="0.25">
      <c r="A139" s="38" t="s">
        <v>2005</v>
      </c>
      <c r="B139" s="38" t="s">
        <v>3054</v>
      </c>
      <c r="C139" s="38" t="s">
        <v>208</v>
      </c>
      <c r="D139" s="38" t="s">
        <v>208</v>
      </c>
      <c r="E139" s="38" t="s">
        <v>3055</v>
      </c>
      <c r="F139" s="40">
        <v>3496</v>
      </c>
      <c r="G139" s="38" t="s">
        <v>208</v>
      </c>
      <c r="H139" s="38" t="s">
        <v>208</v>
      </c>
      <c r="I139" s="38" t="s">
        <v>3056</v>
      </c>
      <c r="J139" s="38" t="s">
        <v>3056</v>
      </c>
      <c r="K139" s="38" t="s">
        <v>208</v>
      </c>
      <c r="L139" s="39" t="s">
        <v>208</v>
      </c>
      <c r="M139" s="39">
        <v>426.23</v>
      </c>
      <c r="N139" s="39">
        <v>-294816.53000000003</v>
      </c>
    </row>
    <row r="140" spans="1:14" x14ac:dyDescent="0.25">
      <c r="A140" s="38" t="s">
        <v>2022</v>
      </c>
      <c r="B140" s="38" t="s">
        <v>3057</v>
      </c>
      <c r="C140" s="38" t="s">
        <v>208</v>
      </c>
      <c r="D140" s="38" t="s">
        <v>208</v>
      </c>
      <c r="E140" s="38" t="s">
        <v>2674</v>
      </c>
      <c r="F140" s="40">
        <v>3497</v>
      </c>
      <c r="G140" s="38" t="s">
        <v>208</v>
      </c>
      <c r="H140" s="38" t="s">
        <v>208</v>
      </c>
      <c r="I140" s="38" t="s">
        <v>3058</v>
      </c>
      <c r="J140" s="38" t="s">
        <v>3058</v>
      </c>
      <c r="K140" s="38" t="s">
        <v>208</v>
      </c>
      <c r="L140" s="39" t="s">
        <v>208</v>
      </c>
      <c r="M140" s="39">
        <v>5183.59</v>
      </c>
      <c r="N140" s="39">
        <v>-300000.12</v>
      </c>
    </row>
    <row r="141" spans="1:14" x14ac:dyDescent="0.25">
      <c r="A141" s="38" t="s">
        <v>2039</v>
      </c>
      <c r="B141" s="38" t="s">
        <v>3059</v>
      </c>
      <c r="C141" s="38" t="s">
        <v>208</v>
      </c>
      <c r="D141" s="38" t="s">
        <v>208</v>
      </c>
      <c r="E141" s="38" t="s">
        <v>2671</v>
      </c>
      <c r="F141" s="40">
        <v>3499</v>
      </c>
      <c r="G141" s="38" t="s">
        <v>208</v>
      </c>
      <c r="H141" s="38" t="s">
        <v>208</v>
      </c>
      <c r="I141" s="38" t="s">
        <v>3060</v>
      </c>
      <c r="J141" s="38" t="s">
        <v>3060</v>
      </c>
      <c r="K141" s="38" t="s">
        <v>208</v>
      </c>
      <c r="L141" s="39" t="s">
        <v>208</v>
      </c>
      <c r="M141" s="39">
        <v>3156.4</v>
      </c>
      <c r="N141" s="39">
        <v>-303156.52</v>
      </c>
    </row>
    <row r="142" spans="1:14" x14ac:dyDescent="0.25">
      <c r="A142" s="38" t="s">
        <v>2062</v>
      </c>
      <c r="B142" s="38" t="s">
        <v>3061</v>
      </c>
      <c r="C142" s="38" t="s">
        <v>208</v>
      </c>
      <c r="D142" s="38" t="s">
        <v>208</v>
      </c>
      <c r="E142" s="38" t="s">
        <v>3062</v>
      </c>
      <c r="F142" s="40">
        <v>3500</v>
      </c>
      <c r="G142" s="38" t="s">
        <v>208</v>
      </c>
      <c r="H142" s="38" t="s">
        <v>208</v>
      </c>
      <c r="I142" s="38" t="s">
        <v>3063</v>
      </c>
      <c r="J142" s="38" t="s">
        <v>3063</v>
      </c>
      <c r="K142" s="38" t="s">
        <v>208</v>
      </c>
      <c r="L142" s="39" t="s">
        <v>208</v>
      </c>
      <c r="M142" s="39">
        <v>0.01</v>
      </c>
      <c r="N142" s="39">
        <v>-303156.53000000003</v>
      </c>
    </row>
    <row r="143" spans="1:14" x14ac:dyDescent="0.25">
      <c r="A143" s="38" t="s">
        <v>2062</v>
      </c>
      <c r="B143" s="38" t="s">
        <v>3064</v>
      </c>
      <c r="C143" s="38" t="s">
        <v>208</v>
      </c>
      <c r="D143" s="38" t="s">
        <v>208</v>
      </c>
      <c r="E143" s="38" t="s">
        <v>3065</v>
      </c>
      <c r="F143" s="40">
        <v>3501</v>
      </c>
      <c r="G143" s="38" t="s">
        <v>208</v>
      </c>
      <c r="H143" s="38" t="s">
        <v>208</v>
      </c>
      <c r="I143" s="38" t="s">
        <v>3066</v>
      </c>
      <c r="J143" s="38" t="s">
        <v>3066</v>
      </c>
      <c r="K143" s="38" t="s">
        <v>208</v>
      </c>
      <c r="L143" s="39" t="s">
        <v>208</v>
      </c>
      <c r="M143" s="39">
        <v>0.01</v>
      </c>
      <c r="N143" s="39">
        <v>-303156.53999999998</v>
      </c>
    </row>
    <row r="144" spans="1:14" x14ac:dyDescent="0.25">
      <c r="A144" s="38" t="s">
        <v>2062</v>
      </c>
      <c r="B144" s="38" t="s">
        <v>3067</v>
      </c>
      <c r="C144" s="38" t="s">
        <v>208</v>
      </c>
      <c r="D144" s="38" t="s">
        <v>208</v>
      </c>
      <c r="E144" s="38" t="s">
        <v>2677</v>
      </c>
      <c r="F144" s="40">
        <v>3502</v>
      </c>
      <c r="G144" s="38" t="s">
        <v>208</v>
      </c>
      <c r="H144" s="38" t="s">
        <v>208</v>
      </c>
      <c r="I144" s="38" t="s">
        <v>3068</v>
      </c>
      <c r="J144" s="38" t="s">
        <v>3068</v>
      </c>
      <c r="K144" s="38" t="s">
        <v>208</v>
      </c>
      <c r="L144" s="39" t="s">
        <v>208</v>
      </c>
      <c r="M144" s="39">
        <v>3337.5</v>
      </c>
      <c r="N144" s="39">
        <v>-306494.03999999998</v>
      </c>
    </row>
    <row r="145" spans="1:15" x14ac:dyDescent="0.25">
      <c r="A145" s="38" t="s">
        <v>2062</v>
      </c>
      <c r="B145" s="38" t="s">
        <v>3069</v>
      </c>
      <c r="C145" s="38" t="s">
        <v>208</v>
      </c>
      <c r="D145" s="38" t="s">
        <v>208</v>
      </c>
      <c r="E145" s="38" t="s">
        <v>2680</v>
      </c>
      <c r="F145" s="40">
        <v>3503</v>
      </c>
      <c r="G145" s="38" t="s">
        <v>208</v>
      </c>
      <c r="H145" s="38" t="s">
        <v>208</v>
      </c>
      <c r="I145" s="38" t="s">
        <v>3070</v>
      </c>
      <c r="J145" s="38" t="s">
        <v>3070</v>
      </c>
      <c r="K145" s="38" t="s">
        <v>208</v>
      </c>
      <c r="L145" s="39" t="s">
        <v>208</v>
      </c>
      <c r="M145" s="39">
        <v>691.53</v>
      </c>
      <c r="N145" s="39">
        <v>-307185.57</v>
      </c>
    </row>
    <row r="146" spans="1:15" x14ac:dyDescent="0.25">
      <c r="A146" s="38" t="s">
        <v>2062</v>
      </c>
      <c r="B146" s="38" t="s">
        <v>3071</v>
      </c>
      <c r="C146" s="38" t="s">
        <v>208</v>
      </c>
      <c r="D146" s="38" t="s">
        <v>208</v>
      </c>
      <c r="E146" s="38" t="s">
        <v>3072</v>
      </c>
      <c r="F146" s="38" t="s">
        <v>208</v>
      </c>
      <c r="G146" s="38" t="s">
        <v>208</v>
      </c>
      <c r="H146" s="38" t="s">
        <v>208</v>
      </c>
      <c r="I146" s="38" t="s">
        <v>3073</v>
      </c>
      <c r="J146" s="38" t="s">
        <v>3073</v>
      </c>
      <c r="K146" s="38" t="s">
        <v>208</v>
      </c>
      <c r="L146" s="39">
        <v>0.01</v>
      </c>
      <c r="M146" s="39" t="s">
        <v>208</v>
      </c>
      <c r="N146" s="39">
        <v>-307185.56</v>
      </c>
    </row>
    <row r="147" spans="1:15" x14ac:dyDescent="0.25">
      <c r="A147" s="38" t="s">
        <v>2062</v>
      </c>
      <c r="B147" s="38" t="s">
        <v>3074</v>
      </c>
      <c r="C147" s="38" t="s">
        <v>208</v>
      </c>
      <c r="D147" s="38" t="s">
        <v>208</v>
      </c>
      <c r="E147" s="38" t="s">
        <v>3075</v>
      </c>
      <c r="F147" s="38" t="s">
        <v>208</v>
      </c>
      <c r="G147" s="38" t="s">
        <v>208</v>
      </c>
      <c r="H147" s="38" t="s">
        <v>208</v>
      </c>
      <c r="I147" s="38" t="s">
        <v>3076</v>
      </c>
      <c r="J147" s="38" t="s">
        <v>3076</v>
      </c>
      <c r="K147" s="38" t="s">
        <v>208</v>
      </c>
      <c r="L147" s="39">
        <v>0.01</v>
      </c>
      <c r="M147" s="39" t="s">
        <v>208</v>
      </c>
      <c r="N147" s="39">
        <v>-307185.55</v>
      </c>
    </row>
    <row r="148" spans="1:15" x14ac:dyDescent="0.25">
      <c r="A148" s="38" t="s">
        <v>208</v>
      </c>
      <c r="B148" s="38" t="s">
        <v>208</v>
      </c>
      <c r="C148" s="38" t="s">
        <v>208</v>
      </c>
      <c r="D148" s="38" t="s">
        <v>208</v>
      </c>
      <c r="E148" s="38" t="s">
        <v>208</v>
      </c>
      <c r="F148" s="38" t="s">
        <v>208</v>
      </c>
      <c r="G148" s="38" t="s">
        <v>208</v>
      </c>
      <c r="H148" s="38" t="s">
        <v>2097</v>
      </c>
      <c r="I148" s="38" t="s">
        <v>208</v>
      </c>
      <c r="J148" s="38" t="s">
        <v>208</v>
      </c>
      <c r="K148" s="38" t="s">
        <v>208</v>
      </c>
      <c r="L148" s="39">
        <v>650.20000000000005</v>
      </c>
      <c r="M148" s="39">
        <v>43548.69</v>
      </c>
      <c r="N148" s="39">
        <v>-307185.55</v>
      </c>
      <c r="O148" s="41">
        <f>+M148-L148</f>
        <v>42898.490000000005</v>
      </c>
    </row>
    <row r="149" spans="1:15" x14ac:dyDescent="0.25">
      <c r="A149" s="38" t="s">
        <v>2136</v>
      </c>
      <c r="B149" s="38" t="s">
        <v>3077</v>
      </c>
      <c r="C149" s="38" t="s">
        <v>208</v>
      </c>
      <c r="D149" s="38" t="s">
        <v>208</v>
      </c>
      <c r="E149" s="38" t="s">
        <v>2686</v>
      </c>
      <c r="F149" s="40">
        <v>3504</v>
      </c>
      <c r="G149" s="38" t="s">
        <v>208</v>
      </c>
      <c r="H149" s="38" t="s">
        <v>208</v>
      </c>
      <c r="I149" s="38" t="s">
        <v>3078</v>
      </c>
      <c r="J149" s="38" t="s">
        <v>3078</v>
      </c>
      <c r="K149" s="38" t="s">
        <v>208</v>
      </c>
      <c r="L149" s="39" t="s">
        <v>208</v>
      </c>
      <c r="M149" s="39">
        <v>785.38</v>
      </c>
      <c r="N149" s="39">
        <v>-307970.93</v>
      </c>
    </row>
    <row r="150" spans="1:15" x14ac:dyDescent="0.25">
      <c r="A150" s="38" t="s">
        <v>2136</v>
      </c>
      <c r="B150" s="38" t="s">
        <v>3079</v>
      </c>
      <c r="C150" s="38" t="s">
        <v>208</v>
      </c>
      <c r="D150" s="38" t="s">
        <v>208</v>
      </c>
      <c r="E150" s="38" t="s">
        <v>2692</v>
      </c>
      <c r="F150" s="40">
        <v>3506</v>
      </c>
      <c r="G150" s="38" t="s">
        <v>208</v>
      </c>
      <c r="H150" s="38" t="s">
        <v>208</v>
      </c>
      <c r="I150" s="38" t="s">
        <v>3080</v>
      </c>
      <c r="J150" s="38" t="s">
        <v>3080</v>
      </c>
      <c r="K150" s="38" t="s">
        <v>208</v>
      </c>
      <c r="L150" s="39" t="s">
        <v>208</v>
      </c>
      <c r="M150" s="39">
        <v>1861.29</v>
      </c>
      <c r="N150" s="39">
        <v>-309832.21999999997</v>
      </c>
    </row>
    <row r="151" spans="1:15" x14ac:dyDescent="0.25">
      <c r="A151" s="38" t="s">
        <v>2136</v>
      </c>
      <c r="B151" s="38" t="s">
        <v>3081</v>
      </c>
      <c r="C151" s="38" t="s">
        <v>208</v>
      </c>
      <c r="D151" s="38" t="s">
        <v>208</v>
      </c>
      <c r="E151" s="38" t="s">
        <v>2695</v>
      </c>
      <c r="F151" s="40">
        <v>3507</v>
      </c>
      <c r="G151" s="38" t="s">
        <v>208</v>
      </c>
      <c r="H151" s="38" t="s">
        <v>208</v>
      </c>
      <c r="I151" s="38" t="s">
        <v>3082</v>
      </c>
      <c r="J151" s="38" t="s">
        <v>3082</v>
      </c>
      <c r="K151" s="38" t="s">
        <v>208</v>
      </c>
      <c r="L151" s="39" t="s">
        <v>208</v>
      </c>
      <c r="M151" s="39">
        <v>993.18</v>
      </c>
      <c r="N151" s="39">
        <v>-310825.40000000002</v>
      </c>
    </row>
    <row r="152" spans="1:15" x14ac:dyDescent="0.25">
      <c r="A152" s="38" t="s">
        <v>2164</v>
      </c>
      <c r="B152" s="38" t="s">
        <v>3083</v>
      </c>
      <c r="C152" s="38" t="s">
        <v>208</v>
      </c>
      <c r="D152" s="38" t="s">
        <v>208</v>
      </c>
      <c r="E152" s="38" t="s">
        <v>2689</v>
      </c>
      <c r="F152" s="40">
        <v>3508</v>
      </c>
      <c r="G152" s="38" t="s">
        <v>208</v>
      </c>
      <c r="H152" s="38" t="s">
        <v>208</v>
      </c>
      <c r="I152" s="38" t="s">
        <v>3084</v>
      </c>
      <c r="J152" s="38" t="s">
        <v>3084</v>
      </c>
      <c r="K152" s="38" t="s">
        <v>208</v>
      </c>
      <c r="L152" s="39" t="s">
        <v>208</v>
      </c>
      <c r="M152" s="39">
        <v>2634.59</v>
      </c>
      <c r="N152" s="39">
        <v>-313459.99</v>
      </c>
    </row>
    <row r="153" spans="1:15" x14ac:dyDescent="0.25">
      <c r="A153" s="38" t="s">
        <v>2164</v>
      </c>
      <c r="B153" s="38" t="s">
        <v>3085</v>
      </c>
      <c r="C153" s="38" t="s">
        <v>208</v>
      </c>
      <c r="D153" s="38" t="s">
        <v>208</v>
      </c>
      <c r="E153" s="38" t="s">
        <v>2701</v>
      </c>
      <c r="F153" s="40">
        <v>3509</v>
      </c>
      <c r="G153" s="38" t="s">
        <v>208</v>
      </c>
      <c r="H153" s="38" t="s">
        <v>208</v>
      </c>
      <c r="I153" s="38" t="s">
        <v>3086</v>
      </c>
      <c r="J153" s="38" t="s">
        <v>3086</v>
      </c>
      <c r="K153" s="38" t="s">
        <v>208</v>
      </c>
      <c r="L153" s="39" t="s">
        <v>208</v>
      </c>
      <c r="M153" s="39">
        <v>1734.67</v>
      </c>
      <c r="N153" s="39">
        <v>-315194.65999999997</v>
      </c>
    </row>
    <row r="154" spans="1:15" x14ac:dyDescent="0.25">
      <c r="A154" s="38" t="s">
        <v>2164</v>
      </c>
      <c r="B154" s="38" t="s">
        <v>3087</v>
      </c>
      <c r="C154" s="38" t="s">
        <v>208</v>
      </c>
      <c r="D154" s="38" t="s">
        <v>208</v>
      </c>
      <c r="E154" s="38" t="s">
        <v>2698</v>
      </c>
      <c r="F154" s="40">
        <v>3510</v>
      </c>
      <c r="G154" s="38" t="s">
        <v>208</v>
      </c>
      <c r="H154" s="38" t="s">
        <v>208</v>
      </c>
      <c r="I154" s="38" t="s">
        <v>3088</v>
      </c>
      <c r="J154" s="38" t="s">
        <v>3088</v>
      </c>
      <c r="K154" s="38" t="s">
        <v>208</v>
      </c>
      <c r="L154" s="39" t="s">
        <v>208</v>
      </c>
      <c r="M154" s="39">
        <v>2952.72</v>
      </c>
      <c r="N154" s="39">
        <v>-318147.38</v>
      </c>
    </row>
    <row r="155" spans="1:15" x14ac:dyDescent="0.25">
      <c r="A155" s="38" t="s">
        <v>2174</v>
      </c>
      <c r="B155" s="38" t="s">
        <v>3089</v>
      </c>
      <c r="C155" s="38" t="s">
        <v>208</v>
      </c>
      <c r="D155" s="38" t="s">
        <v>208</v>
      </c>
      <c r="E155" s="38" t="s">
        <v>2720</v>
      </c>
      <c r="F155" s="40">
        <v>3512</v>
      </c>
      <c r="G155" s="38" t="s">
        <v>208</v>
      </c>
      <c r="H155" s="38" t="s">
        <v>208</v>
      </c>
      <c r="I155" s="38" t="s">
        <v>3090</v>
      </c>
      <c r="J155" s="38" t="s">
        <v>3090</v>
      </c>
      <c r="K155" s="38" t="s">
        <v>208</v>
      </c>
      <c r="L155" s="39" t="s">
        <v>208</v>
      </c>
      <c r="M155" s="39">
        <v>14229.66</v>
      </c>
      <c r="N155" s="39">
        <v>-332377.03999999998</v>
      </c>
    </row>
    <row r="156" spans="1:15" x14ac:dyDescent="0.25">
      <c r="A156" s="38" t="s">
        <v>2174</v>
      </c>
      <c r="B156" s="38" t="s">
        <v>3091</v>
      </c>
      <c r="C156" s="38" t="s">
        <v>208</v>
      </c>
      <c r="D156" s="38" t="s">
        <v>208</v>
      </c>
      <c r="E156" s="38" t="s">
        <v>3092</v>
      </c>
      <c r="F156" s="40">
        <v>3513</v>
      </c>
      <c r="G156" s="38" t="s">
        <v>208</v>
      </c>
      <c r="H156" s="38" t="s">
        <v>208</v>
      </c>
      <c r="I156" s="38" t="s">
        <v>3093</v>
      </c>
      <c r="J156" s="38" t="s">
        <v>3093</v>
      </c>
      <c r="K156" s="38" t="s">
        <v>208</v>
      </c>
      <c r="L156" s="39" t="s">
        <v>208</v>
      </c>
      <c r="M156" s="39">
        <v>5664.83</v>
      </c>
      <c r="N156" s="39">
        <v>-338041.87</v>
      </c>
    </row>
    <row r="157" spans="1:15" x14ac:dyDescent="0.25">
      <c r="A157" s="38" t="s">
        <v>2174</v>
      </c>
      <c r="B157" s="38" t="s">
        <v>3094</v>
      </c>
      <c r="C157" s="38" t="s">
        <v>208</v>
      </c>
      <c r="D157" s="38" t="s">
        <v>208</v>
      </c>
      <c r="E157" s="38" t="s">
        <v>3095</v>
      </c>
      <c r="F157" s="38" t="s">
        <v>208</v>
      </c>
      <c r="G157" s="38" t="s">
        <v>208</v>
      </c>
      <c r="H157" s="38" t="s">
        <v>208</v>
      </c>
      <c r="I157" s="38" t="s">
        <v>3096</v>
      </c>
      <c r="J157" s="38" t="s">
        <v>3096</v>
      </c>
      <c r="K157" s="38" t="s">
        <v>208</v>
      </c>
      <c r="L157" s="39">
        <v>5664.83</v>
      </c>
      <c r="M157" s="39" t="s">
        <v>208</v>
      </c>
      <c r="N157" s="39">
        <v>-332377.03999999998</v>
      </c>
    </row>
    <row r="158" spans="1:15" x14ac:dyDescent="0.25">
      <c r="A158" s="38" t="s">
        <v>2174</v>
      </c>
      <c r="B158" s="38" t="s">
        <v>3097</v>
      </c>
      <c r="C158" s="38" t="s">
        <v>208</v>
      </c>
      <c r="D158" s="38" t="s">
        <v>208</v>
      </c>
      <c r="E158" s="38" t="s">
        <v>2707</v>
      </c>
      <c r="F158" s="40">
        <v>3514</v>
      </c>
      <c r="G158" s="38" t="s">
        <v>208</v>
      </c>
      <c r="H158" s="38" t="s">
        <v>208</v>
      </c>
      <c r="I158" s="38" t="s">
        <v>3098</v>
      </c>
      <c r="J158" s="38" t="s">
        <v>3098</v>
      </c>
      <c r="K158" s="38" t="s">
        <v>208</v>
      </c>
      <c r="L158" s="39" t="s">
        <v>208</v>
      </c>
      <c r="M158" s="39">
        <v>5815.92</v>
      </c>
      <c r="N158" s="39">
        <v>-338192.96</v>
      </c>
    </row>
    <row r="159" spans="1:15" x14ac:dyDescent="0.25">
      <c r="A159" s="38" t="s">
        <v>2205</v>
      </c>
      <c r="B159" s="38" t="s">
        <v>3099</v>
      </c>
      <c r="C159" s="38" t="s">
        <v>208</v>
      </c>
      <c r="D159" s="38" t="s">
        <v>208</v>
      </c>
      <c r="E159" s="38" t="s">
        <v>2710</v>
      </c>
      <c r="F159" s="40">
        <v>3515</v>
      </c>
      <c r="G159" s="38" t="s">
        <v>208</v>
      </c>
      <c r="H159" s="38" t="s">
        <v>208</v>
      </c>
      <c r="I159" s="38" t="s">
        <v>3100</v>
      </c>
      <c r="J159" s="38" t="s">
        <v>3100</v>
      </c>
      <c r="K159" s="38" t="s">
        <v>208</v>
      </c>
      <c r="L159" s="39" t="s">
        <v>208</v>
      </c>
      <c r="M159" s="39">
        <v>2801.58</v>
      </c>
      <c r="N159" s="39">
        <v>-340994.54</v>
      </c>
    </row>
    <row r="160" spans="1:15" x14ac:dyDescent="0.25">
      <c r="A160" s="38" t="s">
        <v>2205</v>
      </c>
      <c r="B160" s="38" t="s">
        <v>3101</v>
      </c>
      <c r="C160" s="38" t="s">
        <v>208</v>
      </c>
      <c r="D160" s="38" t="s">
        <v>208</v>
      </c>
      <c r="E160" s="38" t="s">
        <v>2714</v>
      </c>
      <c r="F160" s="40">
        <v>3516</v>
      </c>
      <c r="G160" s="38" t="s">
        <v>208</v>
      </c>
      <c r="H160" s="38" t="s">
        <v>208</v>
      </c>
      <c r="I160" s="38" t="s">
        <v>3102</v>
      </c>
      <c r="J160" s="38" t="s">
        <v>3102</v>
      </c>
      <c r="K160" s="38" t="s">
        <v>208</v>
      </c>
      <c r="L160" s="39" t="s">
        <v>208</v>
      </c>
      <c r="M160" s="39">
        <v>2646.17</v>
      </c>
      <c r="N160" s="39">
        <v>-343640.71</v>
      </c>
    </row>
    <row r="161" spans="1:15" x14ac:dyDescent="0.25">
      <c r="A161" s="38" t="s">
        <v>2205</v>
      </c>
      <c r="B161" s="38" t="s">
        <v>3103</v>
      </c>
      <c r="C161" s="38" t="s">
        <v>208</v>
      </c>
      <c r="D161" s="38" t="s">
        <v>208</v>
      </c>
      <c r="E161" s="38" t="s">
        <v>2717</v>
      </c>
      <c r="F161" s="40">
        <v>3517</v>
      </c>
      <c r="G161" s="38" t="s">
        <v>208</v>
      </c>
      <c r="H161" s="38" t="s">
        <v>208</v>
      </c>
      <c r="I161" s="38" t="s">
        <v>3104</v>
      </c>
      <c r="J161" s="38" t="s">
        <v>3104</v>
      </c>
      <c r="K161" s="38" t="s">
        <v>208</v>
      </c>
      <c r="L161" s="39" t="s">
        <v>208</v>
      </c>
      <c r="M161" s="39">
        <v>1462.2</v>
      </c>
      <c r="N161" s="39">
        <v>-345102.91</v>
      </c>
    </row>
    <row r="162" spans="1:15" x14ac:dyDescent="0.25">
      <c r="A162" s="38" t="s">
        <v>2314</v>
      </c>
      <c r="B162" s="38" t="s">
        <v>3105</v>
      </c>
      <c r="C162" s="38" t="s">
        <v>208</v>
      </c>
      <c r="D162" s="38" t="s">
        <v>208</v>
      </c>
      <c r="E162" s="38" t="s">
        <v>3106</v>
      </c>
      <c r="F162" s="40">
        <v>3518</v>
      </c>
      <c r="G162" s="38" t="s">
        <v>208</v>
      </c>
      <c r="H162" s="38" t="s">
        <v>208</v>
      </c>
      <c r="I162" s="38" t="s">
        <v>3107</v>
      </c>
      <c r="J162" s="38" t="s">
        <v>3107</v>
      </c>
      <c r="K162" s="38" t="s">
        <v>208</v>
      </c>
      <c r="L162" s="39" t="s">
        <v>208</v>
      </c>
      <c r="M162" s="39">
        <v>6969.73</v>
      </c>
      <c r="N162" s="39">
        <v>-352072.64</v>
      </c>
    </row>
    <row r="163" spans="1:15" x14ac:dyDescent="0.25">
      <c r="A163" s="38" t="s">
        <v>2314</v>
      </c>
      <c r="B163" s="38" t="s">
        <v>3108</v>
      </c>
      <c r="C163" s="38" t="s">
        <v>208</v>
      </c>
      <c r="D163" s="38" t="s">
        <v>208</v>
      </c>
      <c r="E163" s="38" t="s">
        <v>2723</v>
      </c>
      <c r="F163" s="40">
        <v>3519</v>
      </c>
      <c r="G163" s="38" t="s">
        <v>208</v>
      </c>
      <c r="H163" s="38" t="s">
        <v>208</v>
      </c>
      <c r="I163" s="38" t="s">
        <v>3109</v>
      </c>
      <c r="J163" s="38" t="s">
        <v>3109</v>
      </c>
      <c r="K163" s="38" t="s">
        <v>208</v>
      </c>
      <c r="L163" s="39" t="s">
        <v>208</v>
      </c>
      <c r="M163" s="39">
        <v>1746.43</v>
      </c>
      <c r="N163" s="39">
        <v>-353819.07</v>
      </c>
    </row>
    <row r="164" spans="1:15" x14ac:dyDescent="0.25">
      <c r="A164" s="38" t="s">
        <v>2314</v>
      </c>
      <c r="B164" s="38" t="s">
        <v>3110</v>
      </c>
      <c r="C164" s="38" t="s">
        <v>208</v>
      </c>
      <c r="D164" s="38" t="s">
        <v>208</v>
      </c>
      <c r="E164" s="38" t="s">
        <v>2726</v>
      </c>
      <c r="F164" s="40">
        <v>3520</v>
      </c>
      <c r="G164" s="38" t="s">
        <v>208</v>
      </c>
      <c r="H164" s="38" t="s">
        <v>208</v>
      </c>
      <c r="I164" s="38" t="s">
        <v>3111</v>
      </c>
      <c r="J164" s="38" t="s">
        <v>3111</v>
      </c>
      <c r="K164" s="38" t="s">
        <v>208</v>
      </c>
      <c r="L164" s="39" t="s">
        <v>208</v>
      </c>
      <c r="M164" s="39">
        <v>2588.08</v>
      </c>
      <c r="N164" s="39">
        <v>-356407.15</v>
      </c>
    </row>
    <row r="165" spans="1:15" x14ac:dyDescent="0.25">
      <c r="A165" s="38" t="s">
        <v>2314</v>
      </c>
      <c r="B165" s="38" t="s">
        <v>3112</v>
      </c>
      <c r="C165" s="38" t="s">
        <v>208</v>
      </c>
      <c r="D165" s="38" t="s">
        <v>208</v>
      </c>
      <c r="E165" s="38" t="s">
        <v>2732</v>
      </c>
      <c r="F165" s="40">
        <v>3521</v>
      </c>
      <c r="G165" s="38" t="s">
        <v>208</v>
      </c>
      <c r="H165" s="38" t="s">
        <v>208</v>
      </c>
      <c r="I165" s="38" t="s">
        <v>3113</v>
      </c>
      <c r="J165" s="38" t="s">
        <v>3113</v>
      </c>
      <c r="K165" s="38" t="s">
        <v>208</v>
      </c>
      <c r="L165" s="39" t="s">
        <v>208</v>
      </c>
      <c r="M165" s="39">
        <v>1397.5</v>
      </c>
      <c r="N165" s="39">
        <v>-357804.65</v>
      </c>
    </row>
    <row r="166" spans="1:15" x14ac:dyDescent="0.25">
      <c r="A166" s="38" t="s">
        <v>2314</v>
      </c>
      <c r="B166" s="38" t="s">
        <v>3114</v>
      </c>
      <c r="C166" s="38" t="s">
        <v>208</v>
      </c>
      <c r="D166" s="38" t="s">
        <v>208</v>
      </c>
      <c r="E166" s="38" t="s">
        <v>2729</v>
      </c>
      <c r="F166" s="40">
        <v>3522</v>
      </c>
      <c r="G166" s="38" t="s">
        <v>208</v>
      </c>
      <c r="H166" s="38" t="s">
        <v>208</v>
      </c>
      <c r="I166" s="38" t="s">
        <v>3115</v>
      </c>
      <c r="J166" s="38" t="s">
        <v>3115</v>
      </c>
      <c r="K166" s="38" t="s">
        <v>208</v>
      </c>
      <c r="L166" s="39" t="s">
        <v>208</v>
      </c>
      <c r="M166" s="39">
        <v>2079.41</v>
      </c>
      <c r="N166" s="39">
        <v>-359884.06</v>
      </c>
    </row>
    <row r="167" spans="1:15" x14ac:dyDescent="0.25">
      <c r="A167" s="38" t="s">
        <v>2314</v>
      </c>
      <c r="B167" s="38" t="s">
        <v>3116</v>
      </c>
      <c r="C167" s="38" t="s">
        <v>208</v>
      </c>
      <c r="D167" s="38" t="s">
        <v>208</v>
      </c>
      <c r="E167" s="38" t="s">
        <v>3117</v>
      </c>
      <c r="F167" s="38" t="s">
        <v>208</v>
      </c>
      <c r="G167" s="38" t="s">
        <v>208</v>
      </c>
      <c r="H167" s="38" t="s">
        <v>208</v>
      </c>
      <c r="I167" s="38" t="s">
        <v>3118</v>
      </c>
      <c r="J167" s="38" t="s">
        <v>3118</v>
      </c>
      <c r="K167" s="38" t="s">
        <v>208</v>
      </c>
      <c r="L167" s="39">
        <v>6969.73</v>
      </c>
      <c r="M167" s="39" t="s">
        <v>208</v>
      </c>
      <c r="N167" s="39">
        <v>-352914.33</v>
      </c>
    </row>
    <row r="168" spans="1:15" x14ac:dyDescent="0.25">
      <c r="A168" s="38" t="s">
        <v>2324</v>
      </c>
      <c r="B168" s="38" t="s">
        <v>3119</v>
      </c>
      <c r="C168" s="38" t="s">
        <v>208</v>
      </c>
      <c r="D168" s="38" t="s">
        <v>208</v>
      </c>
      <c r="E168" s="38" t="s">
        <v>2735</v>
      </c>
      <c r="F168" s="40">
        <v>3523</v>
      </c>
      <c r="G168" s="38" t="s">
        <v>208</v>
      </c>
      <c r="H168" s="38" t="s">
        <v>208</v>
      </c>
      <c r="I168" s="38" t="s">
        <v>3120</v>
      </c>
      <c r="J168" s="38" t="s">
        <v>3120</v>
      </c>
      <c r="K168" s="38" t="s">
        <v>208</v>
      </c>
      <c r="L168" s="39" t="s">
        <v>208</v>
      </c>
      <c r="M168" s="39">
        <v>2479.66</v>
      </c>
      <c r="N168" s="39">
        <v>-355393.99</v>
      </c>
    </row>
    <row r="169" spans="1:15" x14ac:dyDescent="0.25">
      <c r="A169" s="38" t="s">
        <v>2379</v>
      </c>
      <c r="B169" s="38" t="s">
        <v>3121</v>
      </c>
      <c r="C169" s="38" t="s">
        <v>208</v>
      </c>
      <c r="D169" s="38" t="s">
        <v>208</v>
      </c>
      <c r="E169" s="38" t="s">
        <v>2738</v>
      </c>
      <c r="F169" s="40">
        <v>3524</v>
      </c>
      <c r="G169" s="38" t="s">
        <v>208</v>
      </c>
      <c r="H169" s="38" t="s">
        <v>208</v>
      </c>
      <c r="I169" s="38" t="s">
        <v>3122</v>
      </c>
      <c r="J169" s="38" t="s">
        <v>3122</v>
      </c>
      <c r="K169" s="38" t="s">
        <v>208</v>
      </c>
      <c r="L169" s="39" t="s">
        <v>208</v>
      </c>
      <c r="M169" s="39">
        <v>2131.25</v>
      </c>
      <c r="N169" s="39">
        <v>-357525.24</v>
      </c>
    </row>
    <row r="170" spans="1:15" x14ac:dyDescent="0.25">
      <c r="A170" s="38" t="s">
        <v>2379</v>
      </c>
      <c r="B170" s="38" t="s">
        <v>3123</v>
      </c>
      <c r="C170" s="38" t="s">
        <v>208</v>
      </c>
      <c r="D170" s="38" t="s">
        <v>208</v>
      </c>
      <c r="E170" s="38" t="s">
        <v>2741</v>
      </c>
      <c r="F170" s="40">
        <v>3525</v>
      </c>
      <c r="G170" s="38" t="s">
        <v>208</v>
      </c>
      <c r="H170" s="38" t="s">
        <v>208</v>
      </c>
      <c r="I170" s="38" t="s">
        <v>3124</v>
      </c>
      <c r="J170" s="38" t="s">
        <v>3124</v>
      </c>
      <c r="K170" s="38" t="s">
        <v>208</v>
      </c>
      <c r="L170" s="39" t="s">
        <v>208</v>
      </c>
      <c r="M170" s="39">
        <v>5144.03</v>
      </c>
      <c r="N170" s="39">
        <v>-362669.27</v>
      </c>
    </row>
    <row r="171" spans="1:15" x14ac:dyDescent="0.25">
      <c r="A171" s="38" t="s">
        <v>2390</v>
      </c>
      <c r="B171" s="38" t="s">
        <v>3125</v>
      </c>
      <c r="C171" s="38" t="s">
        <v>208</v>
      </c>
      <c r="D171" s="38" t="s">
        <v>208</v>
      </c>
      <c r="E171" s="38" t="s">
        <v>3126</v>
      </c>
      <c r="F171" s="40">
        <v>3527</v>
      </c>
      <c r="G171" s="38" t="s">
        <v>208</v>
      </c>
      <c r="H171" s="38" t="s">
        <v>208</v>
      </c>
      <c r="I171" s="38" t="s">
        <v>3127</v>
      </c>
      <c r="J171" s="38" t="s">
        <v>3127</v>
      </c>
      <c r="K171" s="38" t="s">
        <v>208</v>
      </c>
      <c r="L171" s="39" t="s">
        <v>208</v>
      </c>
      <c r="M171" s="39">
        <v>3355</v>
      </c>
      <c r="N171" s="39">
        <v>-366024.27</v>
      </c>
    </row>
    <row r="172" spans="1:15" x14ac:dyDescent="0.25">
      <c r="A172" s="38" t="s">
        <v>2390</v>
      </c>
      <c r="B172" s="38" t="s">
        <v>3128</v>
      </c>
      <c r="C172" s="38" t="s">
        <v>208</v>
      </c>
      <c r="D172" s="38" t="s">
        <v>208</v>
      </c>
      <c r="E172" s="38" t="s">
        <v>3129</v>
      </c>
      <c r="F172" s="40">
        <v>3528</v>
      </c>
      <c r="G172" s="38" t="s">
        <v>208</v>
      </c>
      <c r="H172" s="38" t="s">
        <v>208</v>
      </c>
      <c r="I172" s="38" t="s">
        <v>3130</v>
      </c>
      <c r="J172" s="38" t="s">
        <v>3130</v>
      </c>
      <c r="K172" s="38" t="s">
        <v>208</v>
      </c>
      <c r="L172" s="39" t="s">
        <v>208</v>
      </c>
      <c r="M172" s="39">
        <v>356.91</v>
      </c>
      <c r="N172" s="39">
        <v>-366381.18</v>
      </c>
    </row>
    <row r="173" spans="1:15" x14ac:dyDescent="0.25">
      <c r="A173" s="38" t="s">
        <v>208</v>
      </c>
      <c r="B173" s="38" t="s">
        <v>208</v>
      </c>
      <c r="C173" s="38" t="s">
        <v>208</v>
      </c>
      <c r="D173" s="38" t="s">
        <v>208</v>
      </c>
      <c r="E173" s="38" t="s">
        <v>208</v>
      </c>
      <c r="F173" s="38" t="s">
        <v>208</v>
      </c>
      <c r="G173" s="38" t="s">
        <v>208</v>
      </c>
      <c r="H173" s="38" t="s">
        <v>2409</v>
      </c>
      <c r="I173" s="38" t="s">
        <v>208</v>
      </c>
      <c r="J173" s="38" t="s">
        <v>208</v>
      </c>
      <c r="K173" s="38" t="s">
        <v>208</v>
      </c>
      <c r="L173" s="39">
        <v>12634.56</v>
      </c>
      <c r="M173" s="39">
        <v>71830.19</v>
      </c>
      <c r="N173" s="39">
        <v>-366381.18</v>
      </c>
      <c r="O173" s="41">
        <f>+M173-L173</f>
        <v>59195.630000000005</v>
      </c>
    </row>
    <row r="174" spans="1:15" x14ac:dyDescent="0.25">
      <c r="A174" s="38" t="s">
        <v>208</v>
      </c>
      <c r="B174" s="38" t="s">
        <v>208</v>
      </c>
      <c r="C174" s="38" t="s">
        <v>208</v>
      </c>
      <c r="D174" s="38" t="s">
        <v>208</v>
      </c>
      <c r="E174" s="38" t="s">
        <v>208</v>
      </c>
      <c r="F174" s="38" t="s">
        <v>2410</v>
      </c>
      <c r="G174" s="38" t="s">
        <v>208</v>
      </c>
      <c r="H174" s="38" t="s">
        <v>208</v>
      </c>
      <c r="I174" s="38" t="s">
        <v>208</v>
      </c>
      <c r="J174" s="38" t="s">
        <v>208</v>
      </c>
      <c r="K174" s="38" t="s">
        <v>2390</v>
      </c>
      <c r="L174" s="39">
        <v>4404975.46</v>
      </c>
      <c r="M174" s="39">
        <v>4771356.6399999997</v>
      </c>
      <c r="N174" s="39">
        <v>-366381.18</v>
      </c>
    </row>
    <row r="175" spans="1:15" x14ac:dyDescent="0.25">
      <c r="A175" s="38"/>
      <c r="B175" s="38"/>
      <c r="C175" s="38"/>
      <c r="D175" s="38"/>
      <c r="E175" s="38"/>
      <c r="F175" s="38"/>
      <c r="G175" s="38"/>
      <c r="H175" s="38"/>
      <c r="I175" s="38"/>
      <c r="J175" s="38"/>
      <c r="K175" s="38"/>
      <c r="L175" s="39"/>
      <c r="M175" s="39"/>
      <c r="N175" s="39"/>
    </row>
    <row r="176" spans="1:15" x14ac:dyDescent="0.25">
      <c r="A176" s="38"/>
      <c r="B176" s="38"/>
      <c r="C176" s="38"/>
      <c r="D176" s="38"/>
      <c r="E176" s="38"/>
      <c r="F176" s="38"/>
      <c r="G176" s="38"/>
      <c r="H176" s="38"/>
      <c r="I176" s="38"/>
      <c r="J176" s="38"/>
      <c r="K176" s="38"/>
      <c r="L176" s="39"/>
      <c r="M176" s="39"/>
      <c r="N176" s="39"/>
    </row>
    <row r="177" spans="1:15" x14ac:dyDescent="0.25">
      <c r="A177" s="38"/>
      <c r="B177" s="38"/>
      <c r="C177" s="38"/>
      <c r="D177" s="38"/>
      <c r="E177" s="38"/>
      <c r="F177" s="38"/>
      <c r="G177" s="38"/>
      <c r="H177" s="38"/>
      <c r="I177" s="38"/>
      <c r="J177" s="38"/>
      <c r="K177" s="38"/>
      <c r="L177" s="39"/>
      <c r="M177" s="39"/>
      <c r="N177" s="39"/>
    </row>
    <row r="178" spans="1:15" x14ac:dyDescent="0.25">
      <c r="A178" s="38"/>
      <c r="B178" s="38"/>
      <c r="C178" s="38"/>
      <c r="D178" s="38"/>
      <c r="E178" s="38"/>
      <c r="F178" s="38"/>
      <c r="G178" s="38"/>
      <c r="H178" s="38"/>
      <c r="I178" s="38"/>
      <c r="J178" s="38"/>
      <c r="K178" s="38"/>
      <c r="L178" s="39"/>
      <c r="M178" s="39"/>
      <c r="N178" s="39"/>
    </row>
    <row r="179" spans="1:15" x14ac:dyDescent="0.25">
      <c r="A179" s="38"/>
      <c r="B179" s="38"/>
      <c r="C179" s="38"/>
      <c r="D179" s="38"/>
      <c r="E179" s="38"/>
      <c r="F179" s="38"/>
      <c r="G179" s="38"/>
      <c r="H179" s="38"/>
      <c r="I179" s="38"/>
      <c r="J179" s="38"/>
      <c r="K179" s="38"/>
      <c r="L179" s="39"/>
      <c r="M179" s="39"/>
      <c r="N179" s="39"/>
    </row>
    <row r="180" spans="1:15" x14ac:dyDescent="0.25">
      <c r="A180" s="38" t="s">
        <v>207</v>
      </c>
      <c r="B180" s="38" t="s">
        <v>208</v>
      </c>
      <c r="C180" s="38" t="s">
        <v>3131</v>
      </c>
      <c r="D180" s="38" t="s">
        <v>3131</v>
      </c>
      <c r="E180" s="38" t="s">
        <v>208</v>
      </c>
      <c r="F180" s="38" t="s">
        <v>3132</v>
      </c>
      <c r="G180" s="38" t="s">
        <v>3132</v>
      </c>
      <c r="H180" s="38" t="s">
        <v>208</v>
      </c>
      <c r="I180" s="38" t="s">
        <v>208</v>
      </c>
      <c r="J180" s="38" t="s">
        <v>208</v>
      </c>
      <c r="K180" s="38" t="s">
        <v>208</v>
      </c>
      <c r="L180" s="39" t="s">
        <v>208</v>
      </c>
      <c r="M180" s="39" t="s">
        <v>208</v>
      </c>
      <c r="N180" s="39" t="s">
        <v>208</v>
      </c>
    </row>
    <row r="181" spans="1:15" x14ac:dyDescent="0.25">
      <c r="A181" s="38" t="s">
        <v>211</v>
      </c>
      <c r="B181" s="38" t="s">
        <v>212</v>
      </c>
      <c r="C181" s="38" t="s">
        <v>208</v>
      </c>
      <c r="D181" s="38" t="s">
        <v>208</v>
      </c>
      <c r="E181" s="38" t="s">
        <v>213</v>
      </c>
      <c r="F181" s="38" t="s">
        <v>214</v>
      </c>
      <c r="G181" s="38" t="s">
        <v>208</v>
      </c>
      <c r="H181" s="38" t="s">
        <v>208</v>
      </c>
      <c r="I181" s="38" t="s">
        <v>215</v>
      </c>
      <c r="J181" s="38" t="s">
        <v>215</v>
      </c>
      <c r="K181" s="38" t="s">
        <v>208</v>
      </c>
      <c r="L181" s="39" t="s">
        <v>216</v>
      </c>
      <c r="M181" s="39" t="s">
        <v>217</v>
      </c>
      <c r="N181" s="39" t="s">
        <v>218</v>
      </c>
    </row>
    <row r="182" spans="1:15" x14ac:dyDescent="0.25">
      <c r="A182" s="38" t="s">
        <v>208</v>
      </c>
      <c r="B182" s="38" t="s">
        <v>219</v>
      </c>
      <c r="C182" s="38" t="s">
        <v>219</v>
      </c>
      <c r="D182" s="38" t="s">
        <v>219</v>
      </c>
      <c r="E182" s="38" t="s">
        <v>208</v>
      </c>
      <c r="F182" s="38" t="s">
        <v>208</v>
      </c>
      <c r="G182" s="38" t="s">
        <v>208</v>
      </c>
      <c r="H182" s="38" t="s">
        <v>208</v>
      </c>
      <c r="I182" s="38" t="s">
        <v>208</v>
      </c>
      <c r="J182" s="38" t="s">
        <v>208</v>
      </c>
      <c r="K182" s="38" t="s">
        <v>220</v>
      </c>
      <c r="L182" s="39">
        <v>0</v>
      </c>
      <c r="M182" s="39">
        <v>0</v>
      </c>
      <c r="N182" s="39">
        <v>0</v>
      </c>
    </row>
    <row r="183" spans="1:15" x14ac:dyDescent="0.25">
      <c r="A183" s="38" t="s">
        <v>291</v>
      </c>
      <c r="B183" s="38" t="s">
        <v>3133</v>
      </c>
      <c r="C183" s="38" t="s">
        <v>208</v>
      </c>
      <c r="D183" s="38" t="s">
        <v>208</v>
      </c>
      <c r="E183" s="38" t="s">
        <v>3134</v>
      </c>
      <c r="F183" s="40">
        <v>3381</v>
      </c>
      <c r="G183" s="38" t="s">
        <v>208</v>
      </c>
      <c r="H183" s="38" t="s">
        <v>208</v>
      </c>
      <c r="I183" s="38" t="s">
        <v>3135</v>
      </c>
      <c r="J183" s="38" t="s">
        <v>3135</v>
      </c>
      <c r="K183" s="38" t="s">
        <v>208</v>
      </c>
      <c r="L183" s="39" t="s">
        <v>208</v>
      </c>
      <c r="M183" s="39">
        <v>900</v>
      </c>
      <c r="N183" s="39">
        <v>-900</v>
      </c>
    </row>
    <row r="184" spans="1:15" x14ac:dyDescent="0.25">
      <c r="A184" s="38" t="s">
        <v>291</v>
      </c>
      <c r="B184" s="38" t="s">
        <v>3136</v>
      </c>
      <c r="C184" s="38" t="s">
        <v>208</v>
      </c>
      <c r="D184" s="38" t="s">
        <v>208</v>
      </c>
      <c r="E184" s="38" t="s">
        <v>3137</v>
      </c>
      <c r="F184" s="38" t="s">
        <v>208</v>
      </c>
      <c r="G184" s="38" t="s">
        <v>208</v>
      </c>
      <c r="H184" s="38" t="s">
        <v>208</v>
      </c>
      <c r="I184" s="38" t="s">
        <v>3138</v>
      </c>
      <c r="J184" s="38" t="s">
        <v>3138</v>
      </c>
      <c r="K184" s="38" t="s">
        <v>208</v>
      </c>
      <c r="L184" s="39">
        <v>900</v>
      </c>
      <c r="M184" s="39" t="s">
        <v>208</v>
      </c>
      <c r="N184" s="39">
        <v>0</v>
      </c>
    </row>
    <row r="185" spans="1:15" x14ac:dyDescent="0.25">
      <c r="A185" s="38" t="s">
        <v>309</v>
      </c>
      <c r="B185" s="38" t="s">
        <v>3139</v>
      </c>
      <c r="C185" s="38" t="s">
        <v>208</v>
      </c>
      <c r="D185" s="38" t="s">
        <v>208</v>
      </c>
      <c r="E185" s="38" t="s">
        <v>3140</v>
      </c>
      <c r="F185" s="40">
        <v>3388</v>
      </c>
      <c r="G185" s="38" t="s">
        <v>208</v>
      </c>
      <c r="H185" s="38" t="s">
        <v>208</v>
      </c>
      <c r="I185" s="38" t="s">
        <v>3141</v>
      </c>
      <c r="J185" s="38" t="s">
        <v>3141</v>
      </c>
      <c r="K185" s="38" t="s">
        <v>208</v>
      </c>
      <c r="L185" s="39" t="s">
        <v>208</v>
      </c>
      <c r="M185" s="39">
        <v>900</v>
      </c>
      <c r="N185" s="39">
        <v>-900</v>
      </c>
    </row>
    <row r="186" spans="1:15" x14ac:dyDescent="0.25">
      <c r="A186" s="38" t="s">
        <v>309</v>
      </c>
      <c r="B186" s="38" t="s">
        <v>3142</v>
      </c>
      <c r="C186" s="38" t="s">
        <v>208</v>
      </c>
      <c r="D186" s="38" t="s">
        <v>208</v>
      </c>
      <c r="E186" s="38" t="s">
        <v>3143</v>
      </c>
      <c r="F186" s="38" t="s">
        <v>208</v>
      </c>
      <c r="G186" s="38" t="s">
        <v>208</v>
      </c>
      <c r="H186" s="38" t="s">
        <v>208</v>
      </c>
      <c r="I186" s="38" t="s">
        <v>3144</v>
      </c>
      <c r="J186" s="38" t="s">
        <v>3144</v>
      </c>
      <c r="K186" s="38" t="s">
        <v>208</v>
      </c>
      <c r="L186" s="39">
        <v>900</v>
      </c>
      <c r="M186" s="39" t="s">
        <v>208</v>
      </c>
      <c r="N186" s="39">
        <v>0</v>
      </c>
    </row>
    <row r="187" spans="1:15" x14ac:dyDescent="0.25">
      <c r="A187" s="38" t="s">
        <v>335</v>
      </c>
      <c r="B187" s="38" t="s">
        <v>3145</v>
      </c>
      <c r="C187" s="38" t="s">
        <v>208</v>
      </c>
      <c r="D187" s="38" t="s">
        <v>208</v>
      </c>
      <c r="E187" s="38" t="s">
        <v>2445</v>
      </c>
      <c r="F187" s="40">
        <v>3394</v>
      </c>
      <c r="G187" s="38" t="s">
        <v>208</v>
      </c>
      <c r="H187" s="38" t="s">
        <v>208</v>
      </c>
      <c r="I187" s="38" t="s">
        <v>3146</v>
      </c>
      <c r="J187" s="38" t="s">
        <v>3146</v>
      </c>
      <c r="K187" s="38" t="s">
        <v>208</v>
      </c>
      <c r="L187" s="39" t="s">
        <v>208</v>
      </c>
      <c r="M187" s="39">
        <v>900</v>
      </c>
      <c r="N187" s="39">
        <v>-900</v>
      </c>
    </row>
    <row r="188" spans="1:15" x14ac:dyDescent="0.25">
      <c r="A188" s="38" t="s">
        <v>208</v>
      </c>
      <c r="B188" s="38" t="s">
        <v>208</v>
      </c>
      <c r="C188" s="38" t="s">
        <v>208</v>
      </c>
      <c r="D188" s="38" t="s">
        <v>208</v>
      </c>
      <c r="E188" s="38" t="s">
        <v>208</v>
      </c>
      <c r="F188" s="38" t="s">
        <v>208</v>
      </c>
      <c r="G188" s="38" t="s">
        <v>208</v>
      </c>
      <c r="H188" s="43" t="s">
        <v>486</v>
      </c>
      <c r="I188" s="43" t="s">
        <v>208</v>
      </c>
      <c r="J188" s="43" t="s">
        <v>208</v>
      </c>
      <c r="K188" s="43" t="s">
        <v>208</v>
      </c>
      <c r="L188" s="44">
        <v>1800</v>
      </c>
      <c r="M188" s="44">
        <v>2700</v>
      </c>
      <c r="N188" s="44">
        <v>-900</v>
      </c>
      <c r="O188" s="42">
        <f>+M188-L188</f>
        <v>900</v>
      </c>
    </row>
    <row r="189" spans="1:15" x14ac:dyDescent="0.25">
      <c r="A189" s="38" t="s">
        <v>2039</v>
      </c>
      <c r="B189" s="38" t="s">
        <v>3147</v>
      </c>
      <c r="C189" s="38" t="s">
        <v>208</v>
      </c>
      <c r="D189" s="38" t="s">
        <v>208</v>
      </c>
      <c r="E189" s="38" t="s">
        <v>3148</v>
      </c>
      <c r="F189" s="40">
        <v>3498</v>
      </c>
      <c r="G189" s="38" t="s">
        <v>208</v>
      </c>
      <c r="H189" s="38" t="s">
        <v>208</v>
      </c>
      <c r="I189" s="38" t="s">
        <v>3149</v>
      </c>
      <c r="J189" s="38" t="s">
        <v>3149</v>
      </c>
      <c r="K189" s="38" t="s">
        <v>208</v>
      </c>
      <c r="L189" s="39" t="s">
        <v>208</v>
      </c>
      <c r="M189" s="39">
        <v>700</v>
      </c>
      <c r="N189" s="39">
        <v>-1600</v>
      </c>
    </row>
    <row r="190" spans="1:15" x14ac:dyDescent="0.25">
      <c r="A190" s="38" t="s">
        <v>208</v>
      </c>
      <c r="B190" s="38" t="s">
        <v>208</v>
      </c>
      <c r="C190" s="38" t="s">
        <v>208</v>
      </c>
      <c r="D190" s="38" t="s">
        <v>208</v>
      </c>
      <c r="E190" s="38" t="s">
        <v>208</v>
      </c>
      <c r="F190" s="38" t="s">
        <v>208</v>
      </c>
      <c r="G190" s="38" t="s">
        <v>208</v>
      </c>
      <c r="H190" s="43" t="s">
        <v>2097</v>
      </c>
      <c r="I190" s="43" t="s">
        <v>208</v>
      </c>
      <c r="J190" s="43" t="s">
        <v>208</v>
      </c>
      <c r="K190" s="43" t="s">
        <v>208</v>
      </c>
      <c r="L190" s="44">
        <v>0</v>
      </c>
      <c r="M190" s="44">
        <v>700</v>
      </c>
      <c r="N190" s="44">
        <v>-1600</v>
      </c>
      <c r="O190" s="42">
        <f>+M190-L190</f>
        <v>700</v>
      </c>
    </row>
    <row r="191" spans="1:15" x14ac:dyDescent="0.25">
      <c r="A191" s="38" t="s">
        <v>208</v>
      </c>
      <c r="B191" s="38" t="s">
        <v>208</v>
      </c>
      <c r="C191" s="38" t="s">
        <v>208</v>
      </c>
      <c r="D191" s="38" t="s">
        <v>208</v>
      </c>
      <c r="E191" s="38" t="s">
        <v>208</v>
      </c>
      <c r="F191" s="38" t="s">
        <v>2410</v>
      </c>
      <c r="G191" s="38" t="s">
        <v>208</v>
      </c>
      <c r="H191" s="38" t="s">
        <v>208</v>
      </c>
      <c r="I191" s="38" t="s">
        <v>208</v>
      </c>
      <c r="J191" s="38" t="s">
        <v>208</v>
      </c>
      <c r="K191" s="38" t="s">
        <v>2390</v>
      </c>
      <c r="L191" s="39">
        <v>1800</v>
      </c>
      <c r="M191" s="39">
        <v>3400</v>
      </c>
      <c r="N191" s="39">
        <v>-1600</v>
      </c>
      <c r="O191" s="41"/>
    </row>
    <row r="192" spans="1:15" x14ac:dyDescent="0.25">
      <c r="A192" s="38"/>
      <c r="B192" s="38"/>
      <c r="C192" s="38"/>
      <c r="D192" s="38"/>
      <c r="E192" s="38"/>
      <c r="F192" s="38"/>
      <c r="G192" s="38"/>
      <c r="H192" s="38"/>
      <c r="I192" s="38"/>
      <c r="J192" s="38"/>
      <c r="K192" s="38"/>
      <c r="L192" s="39"/>
      <c r="M192" s="39"/>
      <c r="N192" s="39"/>
    </row>
    <row r="193" spans="1:15" x14ac:dyDescent="0.25">
      <c r="A193" s="38"/>
      <c r="B193" s="38"/>
      <c r="C193" s="38"/>
      <c r="D193" s="38"/>
      <c r="E193" s="38"/>
      <c r="F193" s="38"/>
      <c r="G193" s="38"/>
      <c r="H193" s="38"/>
      <c r="I193" s="38"/>
      <c r="J193" s="38"/>
      <c r="K193" s="38"/>
      <c r="L193" s="39"/>
      <c r="M193" s="39"/>
      <c r="N193" s="39"/>
    </row>
    <row r="194" spans="1:15" x14ac:dyDescent="0.25">
      <c r="A194" s="38"/>
      <c r="B194" s="38"/>
      <c r="C194" s="38"/>
      <c r="D194" s="38"/>
      <c r="E194" s="38"/>
      <c r="F194" s="38"/>
      <c r="G194" s="38"/>
      <c r="H194" s="38"/>
      <c r="I194" s="38"/>
      <c r="J194" s="38"/>
      <c r="K194" s="38"/>
      <c r="L194" s="39"/>
      <c r="M194" s="39"/>
      <c r="N194" s="39"/>
    </row>
    <row r="195" spans="1:15" x14ac:dyDescent="0.25">
      <c r="A195" s="38"/>
      <c r="B195" s="38"/>
      <c r="C195" s="38"/>
      <c r="D195" s="38"/>
      <c r="E195" s="38"/>
      <c r="F195" s="38"/>
      <c r="G195" s="38"/>
      <c r="H195" s="38"/>
      <c r="I195" s="38"/>
      <c r="J195" s="38"/>
      <c r="K195" s="38"/>
      <c r="L195" s="39"/>
      <c r="M195" s="39"/>
      <c r="N195" s="39"/>
    </row>
    <row r="196" spans="1:15" x14ac:dyDescent="0.25">
      <c r="A196" s="38"/>
      <c r="B196" s="38"/>
      <c r="C196" s="38"/>
      <c r="D196" s="38"/>
      <c r="E196" s="38"/>
      <c r="F196" s="38"/>
      <c r="G196" s="38"/>
      <c r="H196" s="38"/>
      <c r="I196" s="38"/>
      <c r="J196" s="38"/>
      <c r="K196" s="38"/>
      <c r="L196" s="39"/>
      <c r="M196" s="39"/>
      <c r="N196" s="39"/>
    </row>
    <row r="197" spans="1:15" x14ac:dyDescent="0.25">
      <c r="A197" s="38" t="s">
        <v>207</v>
      </c>
      <c r="B197" s="38" t="s">
        <v>208</v>
      </c>
      <c r="C197" s="38" t="s">
        <v>3150</v>
      </c>
      <c r="D197" s="38" t="s">
        <v>3150</v>
      </c>
      <c r="E197" s="38" t="s">
        <v>208</v>
      </c>
      <c r="F197" s="38" t="s">
        <v>3151</v>
      </c>
      <c r="G197" s="38" t="s">
        <v>3151</v>
      </c>
      <c r="H197" s="38" t="s">
        <v>208</v>
      </c>
      <c r="I197" s="38" t="s">
        <v>208</v>
      </c>
      <c r="J197" s="38" t="s">
        <v>208</v>
      </c>
      <c r="K197" s="38" t="s">
        <v>208</v>
      </c>
      <c r="L197" s="39" t="s">
        <v>208</v>
      </c>
      <c r="M197" s="39" t="s">
        <v>208</v>
      </c>
      <c r="N197" s="39" t="s">
        <v>208</v>
      </c>
    </row>
    <row r="198" spans="1:15" x14ac:dyDescent="0.25">
      <c r="A198" s="38" t="s">
        <v>211</v>
      </c>
      <c r="B198" s="38" t="s">
        <v>212</v>
      </c>
      <c r="C198" s="38" t="s">
        <v>208</v>
      </c>
      <c r="D198" s="38" t="s">
        <v>208</v>
      </c>
      <c r="E198" s="38" t="s">
        <v>213</v>
      </c>
      <c r="F198" s="38" t="s">
        <v>214</v>
      </c>
      <c r="G198" s="38" t="s">
        <v>208</v>
      </c>
      <c r="H198" s="38" t="s">
        <v>208</v>
      </c>
      <c r="I198" s="38" t="s">
        <v>215</v>
      </c>
      <c r="J198" s="38" t="s">
        <v>215</v>
      </c>
      <c r="K198" s="38" t="s">
        <v>208</v>
      </c>
      <c r="L198" s="39" t="s">
        <v>216</v>
      </c>
      <c r="M198" s="39" t="s">
        <v>217</v>
      </c>
      <c r="N198" s="39" t="s">
        <v>218</v>
      </c>
    </row>
    <row r="199" spans="1:15" x14ac:dyDescent="0.25">
      <c r="A199" s="38" t="s">
        <v>208</v>
      </c>
      <c r="B199" s="38" t="s">
        <v>219</v>
      </c>
      <c r="C199" s="38" t="s">
        <v>219</v>
      </c>
      <c r="D199" s="38" t="s">
        <v>219</v>
      </c>
      <c r="E199" s="38" t="s">
        <v>208</v>
      </c>
      <c r="F199" s="38" t="s">
        <v>208</v>
      </c>
      <c r="G199" s="38" t="s">
        <v>208</v>
      </c>
      <c r="H199" s="38" t="s">
        <v>208</v>
      </c>
      <c r="I199" s="38" t="s">
        <v>208</v>
      </c>
      <c r="J199" s="38" t="s">
        <v>208</v>
      </c>
      <c r="K199" s="38" t="s">
        <v>220</v>
      </c>
      <c r="L199" s="39">
        <v>0</v>
      </c>
      <c r="M199" s="39">
        <v>0</v>
      </c>
      <c r="N199" s="39">
        <v>0</v>
      </c>
    </row>
    <row r="200" spans="1:15" x14ac:dyDescent="0.25">
      <c r="A200" s="38" t="s">
        <v>1592</v>
      </c>
      <c r="B200" s="38" t="s">
        <v>3152</v>
      </c>
      <c r="C200" s="38" t="s">
        <v>208</v>
      </c>
      <c r="D200" s="38" t="s">
        <v>208</v>
      </c>
      <c r="E200" s="38" t="s">
        <v>3153</v>
      </c>
      <c r="F200" s="40">
        <v>3457</v>
      </c>
      <c r="G200" s="38" t="s">
        <v>208</v>
      </c>
      <c r="H200" s="38" t="s">
        <v>208</v>
      </c>
      <c r="I200" s="38" t="s">
        <v>3154</v>
      </c>
      <c r="J200" s="38" t="s">
        <v>3154</v>
      </c>
      <c r="K200" s="38" t="s">
        <v>208</v>
      </c>
      <c r="L200" s="39" t="s">
        <v>208</v>
      </c>
      <c r="M200" s="45">
        <v>92.86</v>
      </c>
      <c r="N200" s="39">
        <v>-92.86</v>
      </c>
    </row>
    <row r="201" spans="1:15" x14ac:dyDescent="0.25">
      <c r="A201" s="38" t="s">
        <v>1616</v>
      </c>
      <c r="B201" s="38" t="s">
        <v>3155</v>
      </c>
      <c r="C201" s="38" t="s">
        <v>208</v>
      </c>
      <c r="D201" s="38" t="s">
        <v>208</v>
      </c>
      <c r="E201" s="38" t="s">
        <v>2595</v>
      </c>
      <c r="F201" s="40">
        <v>3466</v>
      </c>
      <c r="G201" s="38" t="s">
        <v>208</v>
      </c>
      <c r="H201" s="38" t="s">
        <v>208</v>
      </c>
      <c r="I201" s="38" t="s">
        <v>3156</v>
      </c>
      <c r="J201" s="38" t="s">
        <v>3156</v>
      </c>
      <c r="K201" s="38" t="s">
        <v>208</v>
      </c>
      <c r="L201" s="39" t="s">
        <v>208</v>
      </c>
      <c r="M201" s="45">
        <v>92.86</v>
      </c>
      <c r="N201" s="39">
        <v>-185.72</v>
      </c>
    </row>
    <row r="202" spans="1:15" x14ac:dyDescent="0.25">
      <c r="A202" s="38" t="s">
        <v>1745</v>
      </c>
      <c r="B202" s="38" t="s">
        <v>3157</v>
      </c>
      <c r="C202" s="38" t="s">
        <v>208</v>
      </c>
      <c r="D202" s="38" t="s">
        <v>208</v>
      </c>
      <c r="E202" s="38" t="s">
        <v>2616</v>
      </c>
      <c r="F202" s="40">
        <v>3476</v>
      </c>
      <c r="G202" s="38" t="s">
        <v>208</v>
      </c>
      <c r="H202" s="38" t="s">
        <v>208</v>
      </c>
      <c r="I202" s="38" t="s">
        <v>3158</v>
      </c>
      <c r="J202" s="38" t="s">
        <v>3158</v>
      </c>
      <c r="K202" s="38" t="s">
        <v>208</v>
      </c>
      <c r="L202" s="39" t="s">
        <v>208</v>
      </c>
      <c r="M202" s="45">
        <v>92.86</v>
      </c>
      <c r="N202" s="39">
        <v>-278.58</v>
      </c>
    </row>
    <row r="203" spans="1:15" x14ac:dyDescent="0.25">
      <c r="A203" s="38" t="s">
        <v>1745</v>
      </c>
      <c r="B203" s="38" t="s">
        <v>3159</v>
      </c>
      <c r="C203" s="38" t="s">
        <v>208</v>
      </c>
      <c r="D203" s="38" t="s">
        <v>208</v>
      </c>
      <c r="E203" s="38" t="s">
        <v>3160</v>
      </c>
      <c r="F203" s="40">
        <v>3478</v>
      </c>
      <c r="G203" s="38" t="s">
        <v>208</v>
      </c>
      <c r="H203" s="38" t="s">
        <v>208</v>
      </c>
      <c r="I203" s="38" t="s">
        <v>3161</v>
      </c>
      <c r="J203" s="38" t="s">
        <v>3161</v>
      </c>
      <c r="K203" s="38" t="s">
        <v>208</v>
      </c>
      <c r="L203" s="39" t="s">
        <v>208</v>
      </c>
      <c r="M203" s="39">
        <v>85</v>
      </c>
      <c r="N203" s="39">
        <v>-363.58</v>
      </c>
    </row>
    <row r="204" spans="1:15" x14ac:dyDescent="0.25">
      <c r="A204" s="38" t="s">
        <v>208</v>
      </c>
      <c r="B204" s="38" t="s">
        <v>208</v>
      </c>
      <c r="C204" s="38" t="s">
        <v>208</v>
      </c>
      <c r="D204" s="38" t="s">
        <v>208</v>
      </c>
      <c r="E204" s="38" t="s">
        <v>208</v>
      </c>
      <c r="F204" s="38" t="s">
        <v>208</v>
      </c>
      <c r="G204" s="38" t="s">
        <v>208</v>
      </c>
      <c r="H204" s="38" t="s">
        <v>1836</v>
      </c>
      <c r="I204" s="38" t="s">
        <v>208</v>
      </c>
      <c r="J204" s="38" t="s">
        <v>208</v>
      </c>
      <c r="K204" s="38" t="s">
        <v>208</v>
      </c>
      <c r="L204" s="39">
        <v>0</v>
      </c>
      <c r="M204" s="39">
        <v>363.58</v>
      </c>
      <c r="N204" s="39">
        <v>-363.58</v>
      </c>
      <c r="O204" s="41">
        <f>+M204-L204</f>
        <v>363.58</v>
      </c>
    </row>
    <row r="205" spans="1:15" x14ac:dyDescent="0.25">
      <c r="A205" s="38" t="s">
        <v>1891</v>
      </c>
      <c r="B205" s="38" t="s">
        <v>3162</v>
      </c>
      <c r="C205" s="38" t="s">
        <v>208</v>
      </c>
      <c r="D205" s="38" t="s">
        <v>208</v>
      </c>
      <c r="E205" s="38" t="s">
        <v>2637</v>
      </c>
      <c r="F205" s="40">
        <v>3484</v>
      </c>
      <c r="G205" s="38" t="s">
        <v>208</v>
      </c>
      <c r="H205" s="38" t="s">
        <v>208</v>
      </c>
      <c r="I205" s="38" t="s">
        <v>3163</v>
      </c>
      <c r="J205" s="38" t="s">
        <v>3163</v>
      </c>
      <c r="K205" s="38" t="s">
        <v>208</v>
      </c>
      <c r="L205" s="39" t="s">
        <v>208</v>
      </c>
      <c r="M205" s="39">
        <v>92.86</v>
      </c>
      <c r="N205" s="39">
        <v>-456.44</v>
      </c>
    </row>
    <row r="206" spans="1:15" x14ac:dyDescent="0.25">
      <c r="A206" s="38" t="s">
        <v>2001</v>
      </c>
      <c r="B206" s="38" t="s">
        <v>3164</v>
      </c>
      <c r="C206" s="38" t="s">
        <v>208</v>
      </c>
      <c r="D206" s="38" t="s">
        <v>208</v>
      </c>
      <c r="E206" s="38" t="s">
        <v>3165</v>
      </c>
      <c r="F206" s="40">
        <v>3495</v>
      </c>
      <c r="G206" s="38" t="s">
        <v>208</v>
      </c>
      <c r="H206" s="38" t="s">
        <v>208</v>
      </c>
      <c r="I206" s="38" t="s">
        <v>3166</v>
      </c>
      <c r="J206" s="38" t="s">
        <v>3166</v>
      </c>
      <c r="K206" s="38" t="s">
        <v>208</v>
      </c>
      <c r="L206" s="39" t="s">
        <v>208</v>
      </c>
      <c r="M206" s="39">
        <v>92.86</v>
      </c>
      <c r="N206" s="39">
        <v>-549.29999999999995</v>
      </c>
    </row>
    <row r="207" spans="1:15" x14ac:dyDescent="0.25">
      <c r="A207" s="38" t="s">
        <v>208</v>
      </c>
      <c r="B207" s="38" t="s">
        <v>208</v>
      </c>
      <c r="C207" s="38" t="s">
        <v>208</v>
      </c>
      <c r="D207" s="38" t="s">
        <v>208</v>
      </c>
      <c r="E207" s="38" t="s">
        <v>208</v>
      </c>
      <c r="F207" s="38" t="s">
        <v>208</v>
      </c>
      <c r="G207" s="38" t="s">
        <v>208</v>
      </c>
      <c r="H207" s="38" t="s">
        <v>2097</v>
      </c>
      <c r="I207" s="38" t="s">
        <v>208</v>
      </c>
      <c r="J207" s="38" t="s">
        <v>208</v>
      </c>
      <c r="K207" s="38" t="s">
        <v>208</v>
      </c>
      <c r="L207" s="39">
        <v>0</v>
      </c>
      <c r="M207" s="39">
        <v>185.72</v>
      </c>
      <c r="N207" s="39">
        <v>-549.29999999999995</v>
      </c>
      <c r="O207" s="41">
        <f>+M207-L207</f>
        <v>185.72</v>
      </c>
    </row>
    <row r="208" spans="1:15" x14ac:dyDescent="0.25">
      <c r="A208" s="38" t="s">
        <v>2136</v>
      </c>
      <c r="B208" s="38" t="s">
        <v>3167</v>
      </c>
      <c r="C208" s="38" t="s">
        <v>208</v>
      </c>
      <c r="D208" s="38" t="s">
        <v>208</v>
      </c>
      <c r="E208" s="38" t="s">
        <v>2683</v>
      </c>
      <c r="F208" s="40">
        <v>3505</v>
      </c>
      <c r="G208" s="38" t="s">
        <v>208</v>
      </c>
      <c r="H208" s="38" t="s">
        <v>208</v>
      </c>
      <c r="I208" s="38" t="s">
        <v>3168</v>
      </c>
      <c r="J208" s="38" t="s">
        <v>3168</v>
      </c>
      <c r="K208" s="38" t="s">
        <v>208</v>
      </c>
      <c r="L208" s="39" t="s">
        <v>208</v>
      </c>
      <c r="M208" s="39">
        <v>92.96</v>
      </c>
      <c r="N208" s="39">
        <v>-642.26</v>
      </c>
    </row>
    <row r="209" spans="1:15" x14ac:dyDescent="0.25">
      <c r="A209" s="38" t="s">
        <v>2164</v>
      </c>
      <c r="B209" s="38" t="s">
        <v>3169</v>
      </c>
      <c r="C209" s="38" t="s">
        <v>208</v>
      </c>
      <c r="D209" s="38" t="s">
        <v>208</v>
      </c>
      <c r="E209" s="38" t="s">
        <v>2704</v>
      </c>
      <c r="F209" s="40">
        <v>3511</v>
      </c>
      <c r="G209" s="38" t="s">
        <v>208</v>
      </c>
      <c r="H209" s="38" t="s">
        <v>208</v>
      </c>
      <c r="I209" s="38" t="s">
        <v>3170</v>
      </c>
      <c r="J209" s="38" t="s">
        <v>3170</v>
      </c>
      <c r="K209" s="38" t="s">
        <v>208</v>
      </c>
      <c r="L209" s="39" t="s">
        <v>208</v>
      </c>
      <c r="M209" s="39">
        <v>92.86</v>
      </c>
      <c r="N209" s="39">
        <v>-735.12</v>
      </c>
    </row>
    <row r="210" spans="1:15" x14ac:dyDescent="0.25">
      <c r="A210" s="38" t="s">
        <v>2379</v>
      </c>
      <c r="B210" s="38" t="s">
        <v>3171</v>
      </c>
      <c r="C210" s="38" t="s">
        <v>208</v>
      </c>
      <c r="D210" s="38" t="s">
        <v>208</v>
      </c>
      <c r="E210" s="38" t="s">
        <v>2744</v>
      </c>
      <c r="F210" s="40">
        <v>3526</v>
      </c>
      <c r="G210" s="38" t="s">
        <v>208</v>
      </c>
      <c r="H210" s="38" t="s">
        <v>208</v>
      </c>
      <c r="I210" s="38" t="s">
        <v>3172</v>
      </c>
      <c r="J210" s="38" t="s">
        <v>3172</v>
      </c>
      <c r="K210" s="38" t="s">
        <v>208</v>
      </c>
      <c r="L210" s="39" t="s">
        <v>208</v>
      </c>
      <c r="M210" s="39">
        <v>185.92</v>
      </c>
      <c r="N210" s="39">
        <v>-921.04</v>
      </c>
    </row>
    <row r="211" spans="1:15" x14ac:dyDescent="0.25">
      <c r="A211" s="38" t="s">
        <v>208</v>
      </c>
      <c r="B211" s="38" t="s">
        <v>208</v>
      </c>
      <c r="C211" s="38" t="s">
        <v>208</v>
      </c>
      <c r="D211" s="38" t="s">
        <v>208</v>
      </c>
      <c r="E211" s="38" t="s">
        <v>208</v>
      </c>
      <c r="F211" s="38" t="s">
        <v>208</v>
      </c>
      <c r="G211" s="38" t="s">
        <v>208</v>
      </c>
      <c r="H211" s="38" t="s">
        <v>2409</v>
      </c>
      <c r="I211" s="38" t="s">
        <v>208</v>
      </c>
      <c r="J211" s="38" t="s">
        <v>208</v>
      </c>
      <c r="K211" s="38" t="s">
        <v>208</v>
      </c>
      <c r="L211" s="39">
        <v>0</v>
      </c>
      <c r="M211" s="39">
        <v>371.74</v>
      </c>
      <c r="N211" s="39">
        <v>-921.04</v>
      </c>
      <c r="O211" s="41">
        <f>+M211-L211</f>
        <v>371.74</v>
      </c>
    </row>
    <row r="212" spans="1:15" x14ac:dyDescent="0.25">
      <c r="A212" s="38" t="s">
        <v>208</v>
      </c>
      <c r="B212" s="38" t="s">
        <v>208</v>
      </c>
      <c r="C212" s="38" t="s">
        <v>208</v>
      </c>
      <c r="D212" s="38" t="s">
        <v>208</v>
      </c>
      <c r="E212" s="38" t="s">
        <v>208</v>
      </c>
      <c r="F212" s="38" t="s">
        <v>2410</v>
      </c>
      <c r="G212" s="38" t="s">
        <v>208</v>
      </c>
      <c r="H212" s="38" t="s">
        <v>208</v>
      </c>
      <c r="I212" s="38" t="s">
        <v>208</v>
      </c>
      <c r="J212" s="38" t="s">
        <v>208</v>
      </c>
      <c r="K212" s="38" t="s">
        <v>2390</v>
      </c>
      <c r="L212" s="39">
        <v>0</v>
      </c>
      <c r="M212" s="39">
        <v>921.04</v>
      </c>
      <c r="N212" s="39">
        <v>-921.04</v>
      </c>
    </row>
    <row r="213" spans="1:15" x14ac:dyDescent="0.25">
      <c r="A213" s="38"/>
      <c r="B213" s="38"/>
      <c r="C213" s="38"/>
      <c r="D213" s="38"/>
      <c r="E213" s="38"/>
      <c r="F213" s="38"/>
      <c r="G213" s="38"/>
      <c r="H213" s="38"/>
      <c r="I213" s="38"/>
      <c r="J213" s="38"/>
      <c r="K213" s="38"/>
      <c r="L213" s="39"/>
      <c r="M213" s="39"/>
      <c r="N213" s="39"/>
    </row>
    <row r="214" spans="1:15" x14ac:dyDescent="0.25">
      <c r="A214" s="38"/>
      <c r="B214" s="38"/>
      <c r="C214" s="38"/>
      <c r="D214" s="38"/>
      <c r="E214" s="38"/>
      <c r="F214" s="38"/>
      <c r="G214" s="38"/>
      <c r="H214" s="38"/>
      <c r="I214" s="38"/>
      <c r="J214" s="38"/>
      <c r="K214" s="38"/>
      <c r="L214" s="39"/>
      <c r="M214" s="39"/>
      <c r="N214" s="39"/>
    </row>
    <row r="215" spans="1:15" x14ac:dyDescent="0.25">
      <c r="A215" s="38" t="s">
        <v>207</v>
      </c>
      <c r="B215" s="38" t="s">
        <v>208</v>
      </c>
      <c r="C215" s="38" t="s">
        <v>3173</v>
      </c>
      <c r="D215" s="38" t="s">
        <v>3173</v>
      </c>
      <c r="E215" s="38" t="s">
        <v>208</v>
      </c>
      <c r="F215" s="38" t="s">
        <v>3174</v>
      </c>
      <c r="G215" s="38" t="s">
        <v>3174</v>
      </c>
      <c r="H215" s="38" t="s">
        <v>208</v>
      </c>
      <c r="I215" s="38" t="s">
        <v>208</v>
      </c>
      <c r="J215" s="38" t="s">
        <v>208</v>
      </c>
      <c r="K215" s="38" t="s">
        <v>208</v>
      </c>
      <c r="L215" s="39" t="s">
        <v>208</v>
      </c>
      <c r="M215" s="39" t="s">
        <v>208</v>
      </c>
      <c r="N215" s="39" t="s">
        <v>208</v>
      </c>
    </row>
    <row r="216" spans="1:15" x14ac:dyDescent="0.25">
      <c r="A216" s="38" t="s">
        <v>211</v>
      </c>
      <c r="B216" s="38" t="s">
        <v>212</v>
      </c>
      <c r="C216" s="38" t="s">
        <v>208</v>
      </c>
      <c r="D216" s="38" t="s">
        <v>208</v>
      </c>
      <c r="E216" s="38" t="s">
        <v>213</v>
      </c>
      <c r="F216" s="38" t="s">
        <v>214</v>
      </c>
      <c r="G216" s="38" t="s">
        <v>208</v>
      </c>
      <c r="H216" s="38" t="s">
        <v>208</v>
      </c>
      <c r="I216" s="38" t="s">
        <v>215</v>
      </c>
      <c r="J216" s="38" t="s">
        <v>215</v>
      </c>
      <c r="K216" s="38" t="s">
        <v>208</v>
      </c>
      <c r="L216" s="39" t="s">
        <v>216</v>
      </c>
      <c r="M216" s="39" t="s">
        <v>217</v>
      </c>
      <c r="N216" s="39" t="s">
        <v>218</v>
      </c>
    </row>
    <row r="217" spans="1:15" x14ac:dyDescent="0.25">
      <c r="A217" s="38" t="s">
        <v>208</v>
      </c>
      <c r="B217" s="38" t="s">
        <v>219</v>
      </c>
      <c r="C217" s="38" t="s">
        <v>219</v>
      </c>
      <c r="D217" s="38" t="s">
        <v>219</v>
      </c>
      <c r="E217" s="38" t="s">
        <v>208</v>
      </c>
      <c r="F217" s="38" t="s">
        <v>208</v>
      </c>
      <c r="G217" s="38" t="s">
        <v>208</v>
      </c>
      <c r="H217" s="38" t="s">
        <v>208</v>
      </c>
      <c r="I217" s="38" t="s">
        <v>208</v>
      </c>
      <c r="J217" s="38" t="s">
        <v>208</v>
      </c>
      <c r="K217" s="38" t="s">
        <v>220</v>
      </c>
      <c r="L217" s="39">
        <v>187038.91</v>
      </c>
      <c r="M217" s="39">
        <v>187038.91</v>
      </c>
      <c r="N217" s="39">
        <v>0</v>
      </c>
    </row>
    <row r="218" spans="1:15" x14ac:dyDescent="0.25">
      <c r="A218" s="38" t="s">
        <v>1825</v>
      </c>
      <c r="B218" s="38" t="s">
        <v>3175</v>
      </c>
      <c r="C218" s="38" t="s">
        <v>208</v>
      </c>
      <c r="D218" s="38" t="s">
        <v>208</v>
      </c>
      <c r="E218" s="38" t="s">
        <v>3176</v>
      </c>
      <c r="F218" s="40">
        <v>213</v>
      </c>
      <c r="G218" s="38" t="s">
        <v>208</v>
      </c>
      <c r="H218" s="38" t="s">
        <v>208</v>
      </c>
      <c r="I218" s="38" t="s">
        <v>3177</v>
      </c>
      <c r="J218" s="38" t="s">
        <v>3177</v>
      </c>
      <c r="K218" s="38" t="s">
        <v>208</v>
      </c>
      <c r="L218" s="39">
        <v>43.86</v>
      </c>
      <c r="M218" s="39" t="s">
        <v>208</v>
      </c>
      <c r="N218" s="39">
        <v>43.86</v>
      </c>
    </row>
    <row r="219" spans="1:15" x14ac:dyDescent="0.25">
      <c r="A219" s="38" t="s">
        <v>208</v>
      </c>
      <c r="B219" s="38" t="s">
        <v>208</v>
      </c>
      <c r="C219" s="38" t="s">
        <v>208</v>
      </c>
      <c r="D219" s="38" t="s">
        <v>208</v>
      </c>
      <c r="E219" s="38" t="s">
        <v>208</v>
      </c>
      <c r="F219" s="38" t="s">
        <v>208</v>
      </c>
      <c r="G219" s="38" t="s">
        <v>208</v>
      </c>
      <c r="H219" s="38" t="s">
        <v>1836</v>
      </c>
      <c r="I219" s="38" t="s">
        <v>208</v>
      </c>
      <c r="J219" s="38" t="s">
        <v>208</v>
      </c>
      <c r="K219" s="38" t="s">
        <v>208</v>
      </c>
      <c r="L219" s="39">
        <v>43.86</v>
      </c>
      <c r="M219" s="39">
        <v>0</v>
      </c>
      <c r="N219" s="39">
        <v>43.86</v>
      </c>
      <c r="O219" s="41">
        <f>+M219-L219</f>
        <v>-43.86</v>
      </c>
    </row>
    <row r="220" spans="1:15" x14ac:dyDescent="0.25">
      <c r="A220" s="38" t="s">
        <v>208</v>
      </c>
      <c r="B220" s="38" t="s">
        <v>208</v>
      </c>
      <c r="C220" s="38" t="s">
        <v>208</v>
      </c>
      <c r="D220" s="38" t="s">
        <v>208</v>
      </c>
      <c r="E220" s="38" t="s">
        <v>208</v>
      </c>
      <c r="F220" s="38" t="s">
        <v>2410</v>
      </c>
      <c r="G220" s="38" t="s">
        <v>208</v>
      </c>
      <c r="H220" s="38" t="s">
        <v>208</v>
      </c>
      <c r="I220" s="38" t="s">
        <v>208</v>
      </c>
      <c r="J220" s="38" t="s">
        <v>208</v>
      </c>
      <c r="K220" s="38" t="s">
        <v>2390</v>
      </c>
      <c r="L220" s="39">
        <v>187082.77</v>
      </c>
      <c r="M220" s="39">
        <v>187038.91</v>
      </c>
      <c r="N220" s="39">
        <v>43.86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2</vt:i4>
      </vt:variant>
    </vt:vector>
  </HeadingPairs>
  <TitlesOfParts>
    <vt:vector size="11" baseType="lpstr">
      <vt:lpstr>A4</vt:lpstr>
      <vt:lpstr>A5</vt:lpstr>
      <vt:lpstr>103 VS 104</vt:lpstr>
      <vt:lpstr>103 VS ATS</vt:lpstr>
      <vt:lpstr>104 VS ATS</vt:lpstr>
      <vt:lpstr>NOTAS</vt:lpstr>
      <vt:lpstr>FECHAS</vt:lpstr>
      <vt:lpstr>activo</vt:lpstr>
      <vt:lpstr>VENTAS</vt:lpstr>
      <vt:lpstr>'A4'!Print_Titles</vt:lpstr>
      <vt:lpstr>'A5'!Print_Titles</vt:lpstr>
    </vt:vector>
  </TitlesOfParts>
  <Company>Servicio de Rentas Internas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04_2016 Anexos ICT 2015</dc:title>
  <dc:creator>Servicio de Rentas Internas</dc:creator>
  <cp:lastModifiedBy>HP VICTUS</cp:lastModifiedBy>
  <cp:lastPrinted>2018-05-29T22:33:06Z</cp:lastPrinted>
  <dcterms:created xsi:type="dcterms:W3CDTF">2002-12-18T12:56:23Z</dcterms:created>
  <dcterms:modified xsi:type="dcterms:W3CDTF">2025-04-08T19:38:51Z</dcterms:modified>
</cp:coreProperties>
</file>